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1235" tabRatio="878"/>
  </bookViews>
  <sheets>
    <sheet name="Resumen" sheetId="40" r:id="rId1"/>
    <sheet name="Formulario PPGR1" sheetId="1" r:id="rId2"/>
    <sheet name="Formulario PPGR2" sheetId="12" r:id="rId3"/>
    <sheet name="Formulario PPGR3" sheetId="10" r:id="rId4"/>
    <sheet name="Prov" sheetId="38" state="hidden" r:id="rId5"/>
    <sheet name="LSIns" sheetId="36" state="hidden" r:id="rId6"/>
    <sheet name="Obj" sheetId="34" state="hidden" r:id="rId7"/>
    <sheet name="Catalogo" sheetId="33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1">'Formulario PPGR1'!$A$1:$AU$126</definedName>
    <definedName name="Azua">Prov!$C$3:$C$12</definedName>
    <definedName name="Bahoruco">Prov!$C$13:$C$17</definedName>
    <definedName name="Barahona">Prov!$C$18:$C$28</definedName>
    <definedName name="CodigoActividad">Tabla2[Código]</definedName>
    <definedName name="Dajabon">Prov!$C$29:$C$33</definedName>
    <definedName name="Dajabón">Prov!$C$29:$C$33</definedName>
    <definedName name="Distrito_Nacional">Prov!$C$2</definedName>
    <definedName name="Duarte">Prov!$C$34:$C$40</definedName>
    <definedName name="El_Seibo">Prov!$C$41:$C$42</definedName>
    <definedName name="Elias_Pina">Prov!$C$43:$C$48</definedName>
    <definedName name="Elías_Piña">Prov!$C$43:$C$48</definedName>
    <definedName name="Espaillat">Prov!$C$49:$C$52</definedName>
    <definedName name="Hato_Mayor">Prov!$C$53:$C$55</definedName>
    <definedName name="Hermanas_Mirabal">Prov!$C$56:$C$58</definedName>
    <definedName name="Independencia">Prov!$C$59:$C$64</definedName>
    <definedName name="La_Altagracia">Prov!$C$65:$C$66</definedName>
    <definedName name="La_Romana">Prov!$C$67:$C$69</definedName>
    <definedName name="La_Vega">Prov!$C$70:$C$73</definedName>
    <definedName name="Le.1">Obj!$D$132:$D$141</definedName>
    <definedName name="Le.2">Obj!$D$142:$D$143</definedName>
    <definedName name="Le.3">Obj!$D$144:$D$146</definedName>
    <definedName name="Le.4">Obj!$D$147</definedName>
    <definedName name="ls_ComprayAlquiler">Catalogo!$G$33:$G$41</definedName>
    <definedName name="ls_Departamento">Catalogo!$D$36:$D$68</definedName>
    <definedName name="Ls_DepartamentosSRS">Catalogo!$G$130:$G$146</definedName>
    <definedName name="Ls_DependenciasSRS">Catalogo!$B$97:$B$102</definedName>
    <definedName name="ls_Direccion">Catalogo!$D$32:$D$33</definedName>
    <definedName name="Ls_DivisionesSRS">Catalogo!$E$105:$E$121</definedName>
    <definedName name="Ls_Estructura">Catalogo!$B$23:$B$28</definedName>
    <definedName name="Ls_GerenciasSRS">Catalogo!$E$124:$E$126</definedName>
    <definedName name="Ls_LinesEstategica">Obj!$B$6:$B$9</definedName>
    <definedName name="Ls_Medio_Verificacion">Catalogo!$B$152:$B$171</definedName>
    <definedName name="Ls_ObjEstrategico">Obj!$G$6:$G$21</definedName>
    <definedName name="Ls_Oficina">Catalogo!$D$87:$D$90</definedName>
    <definedName name="Ls_OficinasSRS">Catalogo!#REF!</definedName>
    <definedName name="ls_Regiones">Catalogo!$B$10:$B$19</definedName>
    <definedName name="ls_SubDireccion">Catalogo!$D$71:$D$80</definedName>
    <definedName name="ls_TiposAcciones">Catalogo!$G$11:$G$14</definedName>
    <definedName name="ls_UnidadesSRS">Catalogo!$B$105:$B$143</definedName>
    <definedName name="lsAcabadosTextiles">#REF!</definedName>
    <definedName name="lsAireAcondicionado">#REF!</definedName>
    <definedName name="lsAlimentosyBebidas">#REF!</definedName>
    <definedName name="lsArticulosdePlastico">#REF!</definedName>
    <definedName name="lsElectrodomesticos">#REF!</definedName>
    <definedName name="lsEquiposComputos">#REF!</definedName>
    <definedName name="lsEquiposMedicos">#REF!</definedName>
    <definedName name="lsEquiposSeguridad">#REF!</definedName>
    <definedName name="lsEquiposTransporte">#REF!</definedName>
    <definedName name="lsEventosGenerales">#REF!</definedName>
    <definedName name="lsFuentesFinanciamiento">LSIns!$F$5:$F$8</definedName>
    <definedName name="lsGasoil">#REF!</definedName>
    <definedName name="lsHerramientasMenores">#REF!</definedName>
    <definedName name="lsImpresionyEncuadernacion">#REF!</definedName>
    <definedName name="lsInsumos">LSIns!$B$5:$B$45</definedName>
    <definedName name="lsInsumosEquipos">LSIns!$F$16:$F$31</definedName>
    <definedName name="lsLlantasyNeumaticos">#REF!</definedName>
    <definedName name="lsMantenimiento">#REF!</definedName>
    <definedName name="lsMantenimientoyReparacion">Catalogo!$G$27:$G$30</definedName>
    <definedName name="lsMaterialesdeLimpieza">#REF!</definedName>
    <definedName name="lsMueblesdeAlojamiento">#REF!</definedName>
    <definedName name="lsMueblesdeOficina">#REF!</definedName>
    <definedName name="lsObrasMenoresEdificaciones">#REF!</definedName>
    <definedName name="lsOtrosEquipos">#REF!</definedName>
    <definedName name="lsPeaje">#REF!</definedName>
    <definedName name="lsPinturas">#REF!</definedName>
    <definedName name="lsProductosArtesGraficas">#REF!</definedName>
    <definedName name="lsProductosdeCemento">#REF!</definedName>
    <definedName name="lsProductosdeLoza">#REF!</definedName>
    <definedName name="lsProductosdePapel">#REF!</definedName>
    <definedName name="lsProductosdeVidrio">#REF!</definedName>
    <definedName name="lsProductosElectricos">#REF!</definedName>
    <definedName name="lsProductosMedicinalesH">#REF!</definedName>
    <definedName name="lsProductosMetalicos">#REF!</definedName>
    <definedName name="lsProductosQuimicos">#REF!</definedName>
    <definedName name="lsPublicidadyPropaganda">#REF!</definedName>
    <definedName name="lsServiciosTecnicosProfesionales">#REF!</definedName>
    <definedName name="lsTelecomunicaciones">#REF!</definedName>
    <definedName name="LsTipoEESS">Catalogo!$D$11:$D$16</definedName>
    <definedName name="lsTipoIntervencion">Catalogo!$G$19:$G$24</definedName>
    <definedName name="lsUtilesdeCocina">#REF!</definedName>
    <definedName name="lsUtilesdeOficina">#REF!</definedName>
    <definedName name="lsUtilesMenoresMQ">#REF!</definedName>
    <definedName name="lsViaticosDP">#REF!</definedName>
    <definedName name="Maria_Trinidad_Sanchez">Prov!$C$74:$C$77</definedName>
    <definedName name="María_Trinidad_Sánchez">Prov!$C$74:$C$77</definedName>
    <definedName name="Monsenor_Nouel">Prov!$C$78:$C$80</definedName>
    <definedName name="Monseñor_Nouel">Prov!$C$78:$C$80</definedName>
    <definedName name="Monte_Plata">Prov!$C$87:$C$91</definedName>
    <definedName name="Montecristi">Prov!$C$81:$C$86</definedName>
    <definedName name="Obj1.1">Obj!$D$154:$D$157</definedName>
    <definedName name="Obj1.10">Obj!$D$172:$D$173</definedName>
    <definedName name="Obj1.2">Obj!$D$158:$D$159</definedName>
    <definedName name="Obj1.3">Obj!$D$160:$D$161</definedName>
    <definedName name="Obj1.4">Obj!$D$162</definedName>
    <definedName name="Obj1.5">Obj!$D$163</definedName>
    <definedName name="Obj1.6">Obj!$D$164:$D$167</definedName>
    <definedName name="Obj1.7">Obj!$D$168</definedName>
    <definedName name="Obj1.8">Obj!$D$169</definedName>
    <definedName name="Obj1.9">Obj!$D$170:$D$171</definedName>
    <definedName name="Obj2.1">Obj!$D$174:$D$176</definedName>
    <definedName name="Obj2.2">Obj!$D$177:$D$180</definedName>
    <definedName name="Obj2.3">Obj!$P$17</definedName>
    <definedName name="Obj3.1">Obj!$D$181</definedName>
    <definedName name="Obj3.2">Obj!$D$182</definedName>
    <definedName name="Obj3.3">Obj!$D$183</definedName>
    <definedName name="Obj4.1">Obj!$D$184:$D$187</definedName>
    <definedName name="Pedernales">Prov!$C$92:$C$93</definedName>
    <definedName name="Peravia">Prov!$C$94:$C$95</definedName>
    <definedName name="Periodo_POA">Catalogo!$B$3:$B$6</definedName>
    <definedName name="Productos">Tabla3[Productos]</definedName>
    <definedName name="Provincias">Prov!$F$2:$F$33</definedName>
    <definedName name="Puerto_Plata">Prov!$C$96:$C$104</definedName>
    <definedName name="Samana">Prov!$C$105:$C$107</definedName>
    <definedName name="Samaná">Prov!$C$105:$C$107</definedName>
    <definedName name="San_Cristobal">Prov!$C$108:$C$115</definedName>
    <definedName name="San_Cristóbal">Prov!$C$108:$C$115</definedName>
    <definedName name="San_Jose_de_Ocoa">Prov!$C$116:$C$118</definedName>
    <definedName name="San_José_de_Ocoa">Prov!$C$116:$C$118</definedName>
    <definedName name="San_Juan">Prov!$C$119:$C$124</definedName>
    <definedName name="San_Pedro_de_Macoris">Prov!$C$125:$C$130</definedName>
    <definedName name="San_Pedro_de_Macorís">Prov!$C$125:$C$130</definedName>
    <definedName name="Sanchez_Ramirez">Prov!$C$131:$C$134</definedName>
    <definedName name="Sánchez_Ramírez">Prov!$C$131:$C$134</definedName>
    <definedName name="Santiago">Prov!$C$135:$C$143</definedName>
    <definedName name="Santiago_Rodriguez">Prov!$C$144:$C$146</definedName>
    <definedName name="Santiago_Rodríguez">Prov!$C$144:$C$146</definedName>
    <definedName name="Santo_Domingo">Prov!$C$147:$C$153</definedName>
    <definedName name="Valverde">Prov!$C$154:$C$156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" i="12" l="1"/>
  <c r="N412" i="10" l="1"/>
  <c r="N303" i="10" l="1"/>
  <c r="P25" i="10" l="1"/>
  <c r="P23" i="10"/>
  <c r="F25" i="10"/>
  <c r="E25" i="10"/>
  <c r="D25" i="10"/>
  <c r="C25" i="10"/>
  <c r="C23" i="10"/>
  <c r="D23" i="10"/>
  <c r="E23" i="10"/>
  <c r="F23" i="10"/>
  <c r="P26" i="10"/>
  <c r="P24" i="10"/>
  <c r="P22" i="10"/>
  <c r="B25" i="10" l="1"/>
  <c r="B23" i="10"/>
  <c r="C22" i="10"/>
  <c r="C24" i="10"/>
  <c r="C26" i="10"/>
  <c r="D22" i="10"/>
  <c r="D24" i="10"/>
  <c r="D26" i="10"/>
  <c r="E22" i="10"/>
  <c r="E24" i="10"/>
  <c r="E26" i="10"/>
  <c r="F22" i="10"/>
  <c r="F24" i="10"/>
  <c r="F26" i="10"/>
  <c r="P111" i="10"/>
  <c r="P112" i="10"/>
  <c r="P113" i="10"/>
  <c r="P114" i="10"/>
  <c r="C111" i="10"/>
  <c r="C112" i="10"/>
  <c r="C113" i="10"/>
  <c r="D111" i="10"/>
  <c r="D112" i="10"/>
  <c r="D113" i="10"/>
  <c r="E111" i="10"/>
  <c r="E112" i="10"/>
  <c r="E113" i="10"/>
  <c r="F111" i="10"/>
  <c r="F112" i="10"/>
  <c r="F113" i="10"/>
  <c r="I112" i="10"/>
  <c r="I113" i="10"/>
  <c r="B165" i="12"/>
  <c r="C165" i="12"/>
  <c r="D165" i="12"/>
  <c r="E165" i="12"/>
  <c r="F165" i="12"/>
  <c r="V165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I26" i="10" s="1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45" i="12"/>
  <c r="V46" i="12"/>
  <c r="V47" i="12"/>
  <c r="V48" i="12"/>
  <c r="V49" i="12"/>
  <c r="V50" i="12"/>
  <c r="V51" i="12"/>
  <c r="V52" i="12"/>
  <c r="V53" i="12"/>
  <c r="V54" i="12"/>
  <c r="V55" i="12"/>
  <c r="V56" i="12"/>
  <c r="V57" i="12"/>
  <c r="V58" i="12"/>
  <c r="V59" i="12"/>
  <c r="V60" i="12"/>
  <c r="V61" i="12"/>
  <c r="V62" i="12"/>
  <c r="V63" i="12"/>
  <c r="V64" i="12"/>
  <c r="V65" i="12"/>
  <c r="V66" i="12"/>
  <c r="V67" i="12"/>
  <c r="V68" i="12"/>
  <c r="V69" i="12"/>
  <c r="V70" i="12"/>
  <c r="V71" i="12"/>
  <c r="V72" i="12"/>
  <c r="V73" i="12"/>
  <c r="V74" i="12"/>
  <c r="V75" i="12"/>
  <c r="V76" i="12"/>
  <c r="V77" i="12"/>
  <c r="V78" i="12"/>
  <c r="V79" i="12"/>
  <c r="V80" i="12"/>
  <c r="V81" i="12"/>
  <c r="V82" i="12"/>
  <c r="V83" i="12"/>
  <c r="V84" i="12"/>
  <c r="V85" i="12"/>
  <c r="V86" i="12"/>
  <c r="V87" i="12"/>
  <c r="V88" i="12"/>
  <c r="V89" i="12"/>
  <c r="V90" i="12"/>
  <c r="V91" i="12"/>
  <c r="V92" i="12"/>
  <c r="V93" i="12"/>
  <c r="V94" i="12"/>
  <c r="V95" i="12"/>
  <c r="V96" i="12"/>
  <c r="V97" i="12"/>
  <c r="V98" i="12"/>
  <c r="V99" i="12"/>
  <c r="V100" i="12"/>
  <c r="V101" i="12"/>
  <c r="V102" i="12"/>
  <c r="V103" i="12"/>
  <c r="V104" i="12"/>
  <c r="V105" i="12"/>
  <c r="V106" i="12"/>
  <c r="V107" i="12"/>
  <c r="V108" i="12"/>
  <c r="V109" i="12"/>
  <c r="V110" i="12"/>
  <c r="V111" i="12"/>
  <c r="V112" i="12"/>
  <c r="V113" i="12"/>
  <c r="V114" i="12"/>
  <c r="V115" i="12"/>
  <c r="V116" i="12"/>
  <c r="V117" i="12"/>
  <c r="V118" i="12"/>
  <c r="V119" i="12"/>
  <c r="V120" i="12"/>
  <c r="V121" i="12"/>
  <c r="V122" i="12"/>
  <c r="V123" i="12"/>
  <c r="V124" i="12"/>
  <c r="V125" i="12"/>
  <c r="V126" i="12"/>
  <c r="V127" i="12"/>
  <c r="V128" i="12"/>
  <c r="V129" i="12"/>
  <c r="V130" i="12"/>
  <c r="V131" i="12"/>
  <c r="V132" i="12"/>
  <c r="V133" i="12"/>
  <c r="V134" i="12"/>
  <c r="V135" i="12"/>
  <c r="V136" i="12"/>
  <c r="V137" i="12"/>
  <c r="V138" i="12"/>
  <c r="V139" i="12"/>
  <c r="V140" i="12"/>
  <c r="V141" i="12"/>
  <c r="V142" i="12"/>
  <c r="V143" i="12"/>
  <c r="V144" i="12"/>
  <c r="V152" i="12"/>
  <c r="V153" i="12"/>
  <c r="V154" i="12"/>
  <c r="V155" i="12"/>
  <c r="V156" i="12"/>
  <c r="V157" i="12"/>
  <c r="V158" i="12"/>
  <c r="V159" i="12"/>
  <c r="V160" i="12"/>
  <c r="V161" i="12"/>
  <c r="V162" i="12"/>
  <c r="V163" i="12"/>
  <c r="V164" i="12"/>
  <c r="P106" i="10"/>
  <c r="P107" i="10"/>
  <c r="Q296" i="10" s="1"/>
  <c r="P108" i="10"/>
  <c r="P109" i="10"/>
  <c r="P110" i="10"/>
  <c r="P115" i="10"/>
  <c r="P116" i="10"/>
  <c r="P117" i="10"/>
  <c r="P118" i="10"/>
  <c r="P119" i="10"/>
  <c r="P120" i="10"/>
  <c r="P121" i="10"/>
  <c r="P122" i="10"/>
  <c r="P123" i="10"/>
  <c r="P124" i="10"/>
  <c r="P125" i="10"/>
  <c r="P126" i="10"/>
  <c r="P127" i="10"/>
  <c r="P128" i="10"/>
  <c r="P129" i="10"/>
  <c r="P96" i="10"/>
  <c r="P97" i="10"/>
  <c r="P98" i="10"/>
  <c r="P99" i="10"/>
  <c r="P100" i="10"/>
  <c r="P101" i="10"/>
  <c r="P102" i="10"/>
  <c r="P103" i="10"/>
  <c r="P104" i="10"/>
  <c r="P105" i="10"/>
  <c r="P53" i="10"/>
  <c r="P52" i="10"/>
  <c r="P46" i="10"/>
  <c r="P47" i="10"/>
  <c r="P48" i="10"/>
  <c r="P49" i="10"/>
  <c r="P50" i="10"/>
  <c r="P51" i="10"/>
  <c r="P54" i="10"/>
  <c r="P45" i="10"/>
  <c r="P55" i="10"/>
  <c r="P56" i="10"/>
  <c r="P57" i="10"/>
  <c r="P58" i="10"/>
  <c r="P59" i="10"/>
  <c r="P60" i="10"/>
  <c r="P61" i="10"/>
  <c r="P62" i="10"/>
  <c r="K55" i="10"/>
  <c r="I55" i="10"/>
  <c r="F55" i="10"/>
  <c r="E55" i="10"/>
  <c r="D55" i="10"/>
  <c r="C55" i="10"/>
  <c r="B55" i="10"/>
  <c r="K54" i="10"/>
  <c r="I54" i="10"/>
  <c r="F54" i="10"/>
  <c r="E54" i="10"/>
  <c r="D54" i="10"/>
  <c r="C54" i="10"/>
  <c r="B54" i="10"/>
  <c r="K53" i="10"/>
  <c r="I53" i="10"/>
  <c r="F53" i="10"/>
  <c r="E53" i="10"/>
  <c r="D53" i="10"/>
  <c r="C53" i="10"/>
  <c r="B53" i="10"/>
  <c r="K52" i="10"/>
  <c r="I52" i="10"/>
  <c r="F52" i="10"/>
  <c r="E52" i="10"/>
  <c r="D52" i="10"/>
  <c r="C52" i="10"/>
  <c r="B52" i="10"/>
  <c r="K51" i="10"/>
  <c r="I51" i="10"/>
  <c r="F51" i="10"/>
  <c r="E51" i="10"/>
  <c r="D51" i="10"/>
  <c r="C51" i="10"/>
  <c r="B51" i="10"/>
  <c r="K50" i="10"/>
  <c r="I50" i="10"/>
  <c r="F50" i="10"/>
  <c r="E50" i="10"/>
  <c r="D50" i="10"/>
  <c r="C50" i="10"/>
  <c r="B50" i="10"/>
  <c r="K49" i="10"/>
  <c r="I49" i="10"/>
  <c r="F49" i="10"/>
  <c r="E49" i="10"/>
  <c r="D49" i="10"/>
  <c r="C49" i="10"/>
  <c r="B49" i="10"/>
  <c r="K48" i="10"/>
  <c r="I48" i="10"/>
  <c r="F48" i="10"/>
  <c r="E48" i="10"/>
  <c r="D48" i="10"/>
  <c r="C48" i="10"/>
  <c r="B48" i="10"/>
  <c r="K47" i="10"/>
  <c r="I47" i="10"/>
  <c r="F47" i="10"/>
  <c r="E47" i="10"/>
  <c r="D47" i="10"/>
  <c r="C47" i="10"/>
  <c r="B47" i="10"/>
  <c r="K46" i="10"/>
  <c r="I46" i="10"/>
  <c r="F46" i="10"/>
  <c r="E46" i="10"/>
  <c r="D46" i="10"/>
  <c r="C46" i="10"/>
  <c r="B46" i="10"/>
  <c r="K45" i="10"/>
  <c r="I45" i="10"/>
  <c r="F45" i="10"/>
  <c r="E45" i="10"/>
  <c r="D45" i="10"/>
  <c r="C45" i="10"/>
  <c r="B45" i="10"/>
  <c r="P44" i="10"/>
  <c r="P43" i="10"/>
  <c r="P42" i="10"/>
  <c r="F94" i="12"/>
  <c r="E94" i="12"/>
  <c r="D94" i="12"/>
  <c r="C94" i="12"/>
  <c r="B94" i="12"/>
  <c r="F93" i="12"/>
  <c r="E93" i="12"/>
  <c r="D93" i="12"/>
  <c r="C93" i="12"/>
  <c r="B93" i="12"/>
  <c r="F92" i="12"/>
  <c r="E92" i="12"/>
  <c r="D92" i="12"/>
  <c r="C92" i="12"/>
  <c r="B92" i="12"/>
  <c r="F91" i="12"/>
  <c r="E91" i="12"/>
  <c r="D91" i="12"/>
  <c r="C91" i="12"/>
  <c r="B91" i="12"/>
  <c r="F90" i="12"/>
  <c r="E90" i="12"/>
  <c r="D90" i="12"/>
  <c r="C90" i="12"/>
  <c r="B90" i="12"/>
  <c r="F89" i="12"/>
  <c r="E89" i="12"/>
  <c r="D89" i="12"/>
  <c r="C89" i="12"/>
  <c r="B89" i="12"/>
  <c r="F88" i="12"/>
  <c r="E88" i="12"/>
  <c r="D88" i="12"/>
  <c r="C88" i="12"/>
  <c r="B88" i="12"/>
  <c r="F87" i="12"/>
  <c r="E87" i="12"/>
  <c r="D87" i="12"/>
  <c r="C87" i="12"/>
  <c r="B87" i="12"/>
  <c r="F86" i="12"/>
  <c r="E86" i="12"/>
  <c r="D86" i="12"/>
  <c r="C86" i="12"/>
  <c r="B86" i="12"/>
  <c r="F85" i="12"/>
  <c r="E85" i="12"/>
  <c r="D85" i="12"/>
  <c r="C85" i="12"/>
  <c r="B85" i="12"/>
  <c r="F84" i="12"/>
  <c r="E84" i="12"/>
  <c r="D84" i="12"/>
  <c r="C84" i="12"/>
  <c r="B84" i="12"/>
  <c r="F83" i="12"/>
  <c r="E83" i="12"/>
  <c r="D83" i="12"/>
  <c r="C83" i="12"/>
  <c r="B83" i="12"/>
  <c r="F82" i="12"/>
  <c r="E82" i="12"/>
  <c r="D82" i="12"/>
  <c r="C82" i="12"/>
  <c r="B82" i="12"/>
  <c r="F81" i="12"/>
  <c r="E81" i="12"/>
  <c r="D81" i="12"/>
  <c r="C81" i="12"/>
  <c r="B81" i="12"/>
  <c r="H41" i="10"/>
  <c r="P41" i="10"/>
  <c r="P40" i="10"/>
  <c r="P34" i="10"/>
  <c r="P35" i="10"/>
  <c r="P36" i="10"/>
  <c r="P37" i="10"/>
  <c r="P38" i="10"/>
  <c r="P39" i="10"/>
  <c r="H39" i="10"/>
  <c r="Q289" i="10" l="1"/>
  <c r="Q290" i="10"/>
  <c r="Q291" i="10"/>
  <c r="Q292" i="10"/>
  <c r="Q293" i="10"/>
  <c r="Q287" i="10"/>
  <c r="Q288" i="10"/>
  <c r="Q286" i="10"/>
  <c r="Q294" i="10"/>
  <c r="Q298" i="10"/>
  <c r="Q302" i="10"/>
  <c r="Q295" i="10"/>
  <c r="Q299" i="10"/>
  <c r="Q300" i="10"/>
  <c r="Q297" i="10"/>
  <c r="Q301" i="10"/>
  <c r="I24" i="10"/>
  <c r="I25" i="10"/>
  <c r="B26" i="10"/>
  <c r="B24" i="10"/>
  <c r="B22" i="10"/>
  <c r="B113" i="10"/>
  <c r="B112" i="10"/>
  <c r="B111" i="10"/>
  <c r="C38" i="10"/>
  <c r="C39" i="10"/>
  <c r="C40" i="10"/>
  <c r="C41" i="10"/>
  <c r="D38" i="10"/>
  <c r="D39" i="10"/>
  <c r="D40" i="10"/>
  <c r="D41" i="10"/>
  <c r="E38" i="10"/>
  <c r="E39" i="10"/>
  <c r="E40" i="10"/>
  <c r="E41" i="10"/>
  <c r="F38" i="10"/>
  <c r="F39" i="10"/>
  <c r="F40" i="10"/>
  <c r="F41" i="10"/>
  <c r="H38" i="10"/>
  <c r="H40" i="10"/>
  <c r="B53" i="12"/>
  <c r="B54" i="12"/>
  <c r="C53" i="12"/>
  <c r="C54" i="12"/>
  <c r="D53" i="12"/>
  <c r="D54" i="12"/>
  <c r="E53" i="12"/>
  <c r="E54" i="12"/>
  <c r="F53" i="12"/>
  <c r="F54" i="12"/>
  <c r="I37" i="10"/>
  <c r="B49" i="12"/>
  <c r="B50" i="12"/>
  <c r="B51" i="12"/>
  <c r="C49" i="12"/>
  <c r="C50" i="12"/>
  <c r="C51" i="12"/>
  <c r="D49" i="12"/>
  <c r="D50" i="12"/>
  <c r="D51" i="12"/>
  <c r="E49" i="12"/>
  <c r="E50" i="12"/>
  <c r="E51" i="12"/>
  <c r="F49" i="12"/>
  <c r="F50" i="12"/>
  <c r="F51" i="12"/>
  <c r="B52" i="12"/>
  <c r="C52" i="12"/>
  <c r="D52" i="12"/>
  <c r="E52" i="12"/>
  <c r="F52" i="12"/>
  <c r="B55" i="12"/>
  <c r="B56" i="12"/>
  <c r="C55" i="12"/>
  <c r="C56" i="12"/>
  <c r="D55" i="12"/>
  <c r="D56" i="12"/>
  <c r="E55" i="12"/>
  <c r="E56" i="12"/>
  <c r="F55" i="12"/>
  <c r="F56" i="12"/>
  <c r="C37" i="10"/>
  <c r="D37" i="10"/>
  <c r="E37" i="10"/>
  <c r="F37" i="10"/>
  <c r="H37" i="10"/>
  <c r="B57" i="12"/>
  <c r="B58" i="12"/>
  <c r="B59" i="12"/>
  <c r="B60" i="12"/>
  <c r="B61" i="12"/>
  <c r="B62" i="12"/>
  <c r="B63" i="12"/>
  <c r="B64" i="12"/>
  <c r="B65" i="12"/>
  <c r="B66" i="12"/>
  <c r="B67" i="12"/>
  <c r="C57" i="12"/>
  <c r="C58" i="12"/>
  <c r="C59" i="12"/>
  <c r="C60" i="12"/>
  <c r="C61" i="12"/>
  <c r="C62" i="12"/>
  <c r="C63" i="12"/>
  <c r="C64" i="12"/>
  <c r="C65" i="12"/>
  <c r="C66" i="12"/>
  <c r="C67" i="12"/>
  <c r="D57" i="12"/>
  <c r="D58" i="12"/>
  <c r="D59" i="12"/>
  <c r="D60" i="12"/>
  <c r="D61" i="12"/>
  <c r="D62" i="12"/>
  <c r="D63" i="12"/>
  <c r="D64" i="12"/>
  <c r="D65" i="12"/>
  <c r="D66" i="12"/>
  <c r="D67" i="12"/>
  <c r="E57" i="12"/>
  <c r="E58" i="12"/>
  <c r="E59" i="12"/>
  <c r="E60" i="12"/>
  <c r="E61" i="12"/>
  <c r="E62" i="12"/>
  <c r="E63" i="12"/>
  <c r="E64" i="12"/>
  <c r="E65" i="12"/>
  <c r="E66" i="12"/>
  <c r="E67" i="12"/>
  <c r="F57" i="12"/>
  <c r="F58" i="12"/>
  <c r="F59" i="12"/>
  <c r="F60" i="12"/>
  <c r="F61" i="12"/>
  <c r="F62" i="12"/>
  <c r="F63" i="12"/>
  <c r="F64" i="12"/>
  <c r="F65" i="12"/>
  <c r="F66" i="12"/>
  <c r="F67" i="12"/>
  <c r="I38" i="10"/>
  <c r="B23" i="12"/>
  <c r="B24" i="12"/>
  <c r="B25" i="12"/>
  <c r="B26" i="12"/>
  <c r="B27" i="12"/>
  <c r="B28" i="12"/>
  <c r="C23" i="12"/>
  <c r="C24" i="12"/>
  <c r="C25" i="12"/>
  <c r="C26" i="12"/>
  <c r="C27" i="12"/>
  <c r="C28" i="12"/>
  <c r="D23" i="12"/>
  <c r="D24" i="12"/>
  <c r="D25" i="12"/>
  <c r="D26" i="12"/>
  <c r="D27" i="12"/>
  <c r="D28" i="12"/>
  <c r="E23" i="12"/>
  <c r="E24" i="12"/>
  <c r="E25" i="12"/>
  <c r="E26" i="12"/>
  <c r="E27" i="12"/>
  <c r="E28" i="12"/>
  <c r="F23" i="12"/>
  <c r="F24" i="12"/>
  <c r="F25" i="12"/>
  <c r="F26" i="12"/>
  <c r="F27" i="12"/>
  <c r="F28" i="12"/>
  <c r="Q303" i="10" l="1"/>
  <c r="B39" i="10"/>
  <c r="B41" i="10"/>
  <c r="I39" i="10"/>
  <c r="I41" i="10"/>
  <c r="I40" i="10"/>
  <c r="B40" i="10"/>
  <c r="B38" i="10"/>
  <c r="B37" i="10"/>
  <c r="F129" i="10"/>
  <c r="E129" i="10"/>
  <c r="D129" i="10"/>
  <c r="C129" i="10"/>
  <c r="B129" i="10"/>
  <c r="F128" i="10"/>
  <c r="E128" i="10"/>
  <c r="D128" i="10"/>
  <c r="C128" i="10"/>
  <c r="B128" i="10"/>
  <c r="F127" i="10"/>
  <c r="E127" i="10"/>
  <c r="D127" i="10"/>
  <c r="C127" i="10"/>
  <c r="B127" i="10"/>
  <c r="F126" i="10"/>
  <c r="E126" i="10"/>
  <c r="D126" i="10"/>
  <c r="C126" i="10"/>
  <c r="B126" i="10"/>
  <c r="F125" i="10"/>
  <c r="E125" i="10"/>
  <c r="D125" i="10"/>
  <c r="C125" i="10"/>
  <c r="B125" i="10"/>
  <c r="F124" i="10"/>
  <c r="E124" i="10"/>
  <c r="D124" i="10"/>
  <c r="C124" i="10"/>
  <c r="B124" i="10"/>
  <c r="F123" i="10"/>
  <c r="E123" i="10"/>
  <c r="D123" i="10"/>
  <c r="C123" i="10"/>
  <c r="B123" i="10"/>
  <c r="F122" i="10"/>
  <c r="E122" i="10"/>
  <c r="D122" i="10"/>
  <c r="C122" i="10"/>
  <c r="B122" i="10"/>
  <c r="F121" i="10"/>
  <c r="E121" i="10"/>
  <c r="D121" i="10"/>
  <c r="C121" i="10"/>
  <c r="B121" i="10"/>
  <c r="F120" i="10"/>
  <c r="E120" i="10"/>
  <c r="D120" i="10"/>
  <c r="C120" i="10"/>
  <c r="B120" i="10"/>
  <c r="F119" i="10"/>
  <c r="E119" i="10"/>
  <c r="D119" i="10"/>
  <c r="C119" i="10"/>
  <c r="B119" i="10"/>
  <c r="F118" i="10"/>
  <c r="E118" i="10"/>
  <c r="D118" i="10"/>
  <c r="C118" i="10"/>
  <c r="B118" i="10"/>
  <c r="K117" i="10"/>
  <c r="F117" i="10"/>
  <c r="E117" i="10"/>
  <c r="D117" i="10"/>
  <c r="C117" i="10"/>
  <c r="B117" i="10"/>
  <c r="F116" i="10"/>
  <c r="E116" i="10"/>
  <c r="D116" i="10"/>
  <c r="C116" i="10"/>
  <c r="B116" i="10"/>
  <c r="K115" i="10"/>
  <c r="F115" i="10"/>
  <c r="E115" i="10"/>
  <c r="D115" i="10"/>
  <c r="C115" i="10"/>
  <c r="B115" i="10"/>
  <c r="F114" i="10"/>
  <c r="E114" i="10"/>
  <c r="D114" i="10"/>
  <c r="C114" i="10"/>
  <c r="B114" i="10"/>
  <c r="B163" i="12" l="1"/>
  <c r="B164" i="12"/>
  <c r="C163" i="12"/>
  <c r="C164" i="12"/>
  <c r="D163" i="12"/>
  <c r="D164" i="12"/>
  <c r="E163" i="12"/>
  <c r="E164" i="12"/>
  <c r="F163" i="12"/>
  <c r="F164" i="12"/>
  <c r="J166" i="12"/>
  <c r="K166" i="12"/>
  <c r="L166" i="12"/>
  <c r="M166" i="12"/>
  <c r="N166" i="12"/>
  <c r="O166" i="12"/>
  <c r="P166" i="12"/>
  <c r="Q166" i="12"/>
  <c r="R166" i="12"/>
  <c r="S166" i="12"/>
  <c r="T166" i="12"/>
  <c r="U166" i="12"/>
  <c r="B161" i="12"/>
  <c r="C161" i="12"/>
  <c r="D161" i="12"/>
  <c r="E161" i="12"/>
  <c r="F161" i="12"/>
  <c r="C130" i="10"/>
  <c r="D130" i="10"/>
  <c r="E130" i="10"/>
  <c r="F130" i="10"/>
  <c r="H130" i="10"/>
  <c r="I130" i="10"/>
  <c r="P130" i="10"/>
  <c r="B131" i="10"/>
  <c r="C131" i="10"/>
  <c r="D131" i="10"/>
  <c r="E131" i="10"/>
  <c r="F131" i="10"/>
  <c r="H131" i="10"/>
  <c r="I131" i="10"/>
  <c r="P131" i="10"/>
  <c r="B132" i="10"/>
  <c r="C132" i="10"/>
  <c r="D132" i="10"/>
  <c r="E132" i="10"/>
  <c r="F132" i="10"/>
  <c r="H132" i="10"/>
  <c r="I132" i="10"/>
  <c r="P132" i="10"/>
  <c r="B133" i="10"/>
  <c r="C133" i="10"/>
  <c r="D133" i="10"/>
  <c r="E133" i="10"/>
  <c r="F133" i="10"/>
  <c r="H133" i="10"/>
  <c r="I133" i="10"/>
  <c r="P133" i="10"/>
  <c r="B134" i="10"/>
  <c r="C134" i="10"/>
  <c r="D134" i="10"/>
  <c r="E134" i="10"/>
  <c r="F134" i="10"/>
  <c r="H134" i="10"/>
  <c r="I134" i="10"/>
  <c r="P134" i="10"/>
  <c r="B135" i="10"/>
  <c r="C135" i="10"/>
  <c r="D135" i="10"/>
  <c r="E135" i="10"/>
  <c r="F135" i="10"/>
  <c r="H135" i="10"/>
  <c r="I135" i="10"/>
  <c r="P135" i="10"/>
  <c r="B136" i="10"/>
  <c r="C136" i="10"/>
  <c r="D136" i="10"/>
  <c r="E136" i="10"/>
  <c r="F136" i="10"/>
  <c r="H136" i="10"/>
  <c r="I136" i="10"/>
  <c r="P136" i="10"/>
  <c r="B137" i="10"/>
  <c r="C137" i="10"/>
  <c r="D137" i="10"/>
  <c r="E137" i="10"/>
  <c r="F137" i="10"/>
  <c r="H137" i="10"/>
  <c r="I137" i="10"/>
  <c r="P137" i="10"/>
  <c r="B138" i="10"/>
  <c r="C138" i="10"/>
  <c r="D138" i="10"/>
  <c r="E138" i="10"/>
  <c r="F138" i="10"/>
  <c r="H138" i="10"/>
  <c r="I138" i="10"/>
  <c r="P138" i="10"/>
  <c r="B139" i="10"/>
  <c r="C139" i="10"/>
  <c r="D139" i="10"/>
  <c r="E139" i="10"/>
  <c r="F139" i="10"/>
  <c r="H139" i="10"/>
  <c r="I139" i="10"/>
  <c r="P139" i="10"/>
  <c r="B140" i="10"/>
  <c r="C140" i="10"/>
  <c r="D140" i="10"/>
  <c r="E140" i="10"/>
  <c r="F140" i="10"/>
  <c r="H140" i="10"/>
  <c r="I140" i="10"/>
  <c r="P140" i="10"/>
  <c r="B141" i="10"/>
  <c r="C141" i="10"/>
  <c r="D141" i="10"/>
  <c r="E141" i="10"/>
  <c r="F141" i="10"/>
  <c r="H141" i="10"/>
  <c r="I141" i="10"/>
  <c r="P141" i="10"/>
  <c r="B142" i="10"/>
  <c r="C142" i="10"/>
  <c r="D142" i="10"/>
  <c r="E142" i="10"/>
  <c r="F142" i="10"/>
  <c r="H142" i="10"/>
  <c r="I142" i="10"/>
  <c r="P142" i="10"/>
  <c r="B143" i="10"/>
  <c r="C143" i="10"/>
  <c r="D143" i="10"/>
  <c r="E143" i="10"/>
  <c r="F143" i="10"/>
  <c r="H143" i="10"/>
  <c r="I143" i="10"/>
  <c r="P143" i="10"/>
  <c r="B144" i="10"/>
  <c r="C144" i="10"/>
  <c r="D144" i="10"/>
  <c r="E144" i="10"/>
  <c r="F144" i="10"/>
  <c r="H144" i="10"/>
  <c r="I144" i="10"/>
  <c r="P144" i="10"/>
  <c r="B145" i="10"/>
  <c r="C145" i="10"/>
  <c r="D145" i="10"/>
  <c r="E145" i="10"/>
  <c r="F145" i="10"/>
  <c r="H145" i="10"/>
  <c r="I145" i="10"/>
  <c r="P145" i="10"/>
  <c r="B146" i="10"/>
  <c r="C146" i="10"/>
  <c r="D146" i="10"/>
  <c r="E146" i="10"/>
  <c r="F146" i="10"/>
  <c r="H146" i="10"/>
  <c r="I146" i="10"/>
  <c r="P146" i="10"/>
  <c r="B147" i="10"/>
  <c r="C147" i="10"/>
  <c r="D147" i="10"/>
  <c r="E147" i="10"/>
  <c r="F147" i="10"/>
  <c r="H147" i="10"/>
  <c r="I147" i="10"/>
  <c r="P147" i="10"/>
  <c r="B148" i="10"/>
  <c r="C148" i="10"/>
  <c r="D148" i="10"/>
  <c r="E148" i="10"/>
  <c r="F148" i="10"/>
  <c r="H148" i="10"/>
  <c r="I148" i="10"/>
  <c r="P148" i="10"/>
  <c r="B149" i="10"/>
  <c r="C149" i="10"/>
  <c r="D149" i="10"/>
  <c r="E149" i="10"/>
  <c r="F149" i="10"/>
  <c r="H149" i="10"/>
  <c r="I149" i="10"/>
  <c r="P149" i="10"/>
  <c r="B150" i="10"/>
  <c r="C150" i="10"/>
  <c r="D150" i="10"/>
  <c r="E150" i="10"/>
  <c r="F150" i="10"/>
  <c r="H150" i="10"/>
  <c r="I150" i="10"/>
  <c r="P150" i="10"/>
  <c r="B151" i="10"/>
  <c r="C151" i="10"/>
  <c r="D151" i="10"/>
  <c r="E151" i="10"/>
  <c r="F151" i="10"/>
  <c r="H151" i="10"/>
  <c r="I151" i="10"/>
  <c r="P151" i="10"/>
  <c r="B152" i="10"/>
  <c r="C152" i="10"/>
  <c r="D152" i="10"/>
  <c r="E152" i="10"/>
  <c r="F152" i="10"/>
  <c r="H152" i="10"/>
  <c r="I152" i="10"/>
  <c r="P152" i="10"/>
  <c r="B153" i="10"/>
  <c r="C153" i="10"/>
  <c r="D153" i="10"/>
  <c r="E153" i="10"/>
  <c r="F153" i="10"/>
  <c r="H153" i="10"/>
  <c r="I153" i="10"/>
  <c r="P153" i="10"/>
  <c r="B154" i="10"/>
  <c r="C154" i="10"/>
  <c r="D154" i="10"/>
  <c r="E154" i="10"/>
  <c r="F154" i="10"/>
  <c r="H154" i="10"/>
  <c r="I154" i="10"/>
  <c r="P154" i="10"/>
  <c r="B155" i="10"/>
  <c r="C155" i="10"/>
  <c r="D155" i="10"/>
  <c r="E155" i="10"/>
  <c r="F155" i="10"/>
  <c r="H155" i="10"/>
  <c r="I155" i="10"/>
  <c r="P155" i="10"/>
  <c r="B156" i="10"/>
  <c r="C156" i="10"/>
  <c r="D156" i="10"/>
  <c r="E156" i="10"/>
  <c r="F156" i="10"/>
  <c r="H156" i="10"/>
  <c r="I156" i="10"/>
  <c r="P156" i="10"/>
  <c r="B157" i="10"/>
  <c r="C157" i="10"/>
  <c r="D157" i="10"/>
  <c r="E157" i="10"/>
  <c r="F157" i="10"/>
  <c r="H157" i="10"/>
  <c r="I157" i="10"/>
  <c r="P157" i="10"/>
  <c r="B158" i="10"/>
  <c r="C158" i="10"/>
  <c r="D158" i="10"/>
  <c r="E158" i="10"/>
  <c r="F158" i="10"/>
  <c r="H158" i="10"/>
  <c r="I158" i="10"/>
  <c r="P158" i="10"/>
  <c r="B159" i="10"/>
  <c r="C159" i="10"/>
  <c r="D159" i="10"/>
  <c r="E159" i="10"/>
  <c r="F159" i="10"/>
  <c r="H159" i="10"/>
  <c r="I159" i="10"/>
  <c r="P159" i="10"/>
  <c r="B160" i="10"/>
  <c r="C160" i="10"/>
  <c r="D160" i="10"/>
  <c r="E160" i="10"/>
  <c r="F160" i="10"/>
  <c r="H160" i="10"/>
  <c r="I160" i="10"/>
  <c r="P160" i="10"/>
  <c r="B161" i="10"/>
  <c r="C161" i="10"/>
  <c r="D161" i="10"/>
  <c r="E161" i="10"/>
  <c r="F161" i="10"/>
  <c r="H161" i="10"/>
  <c r="I161" i="10"/>
  <c r="P161" i="10"/>
  <c r="B162" i="10"/>
  <c r="C162" i="10"/>
  <c r="D162" i="10"/>
  <c r="E162" i="10"/>
  <c r="F162" i="10"/>
  <c r="H162" i="10"/>
  <c r="I162" i="10"/>
  <c r="P162" i="10"/>
  <c r="B163" i="10"/>
  <c r="C163" i="10"/>
  <c r="D163" i="10"/>
  <c r="E163" i="10"/>
  <c r="F163" i="10"/>
  <c r="H163" i="10"/>
  <c r="I163" i="10"/>
  <c r="P163" i="10"/>
  <c r="B164" i="10"/>
  <c r="C164" i="10"/>
  <c r="D164" i="10"/>
  <c r="E164" i="10"/>
  <c r="F164" i="10"/>
  <c r="H164" i="10"/>
  <c r="I164" i="10"/>
  <c r="P164" i="10"/>
  <c r="B165" i="10"/>
  <c r="C165" i="10"/>
  <c r="D165" i="10"/>
  <c r="E165" i="10"/>
  <c r="F165" i="10"/>
  <c r="H165" i="10"/>
  <c r="I165" i="10"/>
  <c r="P165" i="10"/>
  <c r="B166" i="10"/>
  <c r="C166" i="10"/>
  <c r="D166" i="10"/>
  <c r="E166" i="10"/>
  <c r="F166" i="10"/>
  <c r="H166" i="10"/>
  <c r="I166" i="10"/>
  <c r="P166" i="10"/>
  <c r="B167" i="10"/>
  <c r="C167" i="10"/>
  <c r="D167" i="10"/>
  <c r="E167" i="10"/>
  <c r="F167" i="10"/>
  <c r="H167" i="10"/>
  <c r="I167" i="10"/>
  <c r="P167" i="10"/>
  <c r="B168" i="10"/>
  <c r="C168" i="10"/>
  <c r="D168" i="10"/>
  <c r="E168" i="10"/>
  <c r="F168" i="10"/>
  <c r="H168" i="10"/>
  <c r="I168" i="10"/>
  <c r="P168" i="10"/>
  <c r="B169" i="10"/>
  <c r="C169" i="10"/>
  <c r="D169" i="10"/>
  <c r="E169" i="10"/>
  <c r="F169" i="10"/>
  <c r="H169" i="10"/>
  <c r="I169" i="10"/>
  <c r="P169" i="10"/>
  <c r="B170" i="10"/>
  <c r="C170" i="10"/>
  <c r="D170" i="10"/>
  <c r="E170" i="10"/>
  <c r="F170" i="10"/>
  <c r="H170" i="10"/>
  <c r="I170" i="10"/>
  <c r="P170" i="10"/>
  <c r="B171" i="10"/>
  <c r="C171" i="10"/>
  <c r="D171" i="10"/>
  <c r="E171" i="10"/>
  <c r="F171" i="10"/>
  <c r="H171" i="10"/>
  <c r="I171" i="10"/>
  <c r="P171" i="10"/>
  <c r="B172" i="10"/>
  <c r="C172" i="10"/>
  <c r="D172" i="10"/>
  <c r="E172" i="10"/>
  <c r="F172" i="10"/>
  <c r="H172" i="10"/>
  <c r="I172" i="10"/>
  <c r="P172" i="10"/>
  <c r="B173" i="10"/>
  <c r="C173" i="10"/>
  <c r="D173" i="10"/>
  <c r="E173" i="10"/>
  <c r="F173" i="10"/>
  <c r="H173" i="10"/>
  <c r="I173" i="10"/>
  <c r="P173" i="10"/>
  <c r="B174" i="10"/>
  <c r="C174" i="10"/>
  <c r="D174" i="10"/>
  <c r="E174" i="10"/>
  <c r="F174" i="10"/>
  <c r="H174" i="10"/>
  <c r="I174" i="10"/>
  <c r="P174" i="10"/>
  <c r="B175" i="10"/>
  <c r="C175" i="10"/>
  <c r="D175" i="10"/>
  <c r="E175" i="10"/>
  <c r="F175" i="10"/>
  <c r="H175" i="10"/>
  <c r="I175" i="10"/>
  <c r="P175" i="10"/>
  <c r="B176" i="10"/>
  <c r="C176" i="10"/>
  <c r="D176" i="10"/>
  <c r="E176" i="10"/>
  <c r="F176" i="10"/>
  <c r="H176" i="10"/>
  <c r="I176" i="10"/>
  <c r="P176" i="10"/>
  <c r="B177" i="10"/>
  <c r="C177" i="10"/>
  <c r="D177" i="10"/>
  <c r="E177" i="10"/>
  <c r="F177" i="10"/>
  <c r="I177" i="10"/>
  <c r="P177" i="10"/>
  <c r="B178" i="10"/>
  <c r="C178" i="10"/>
  <c r="D178" i="10"/>
  <c r="E178" i="10"/>
  <c r="F178" i="10"/>
  <c r="H178" i="10"/>
  <c r="I178" i="10"/>
  <c r="P178" i="10"/>
  <c r="B179" i="10"/>
  <c r="C179" i="10"/>
  <c r="D179" i="10"/>
  <c r="E179" i="10"/>
  <c r="F179" i="10"/>
  <c r="H179" i="10"/>
  <c r="I179" i="10"/>
  <c r="P179" i="10"/>
  <c r="B180" i="10"/>
  <c r="C180" i="10"/>
  <c r="D180" i="10"/>
  <c r="E180" i="10"/>
  <c r="F180" i="10"/>
  <c r="H180" i="10"/>
  <c r="I180" i="10"/>
  <c r="P180" i="10"/>
  <c r="B181" i="10"/>
  <c r="C181" i="10"/>
  <c r="D181" i="10"/>
  <c r="E181" i="10"/>
  <c r="F181" i="10"/>
  <c r="H181" i="10"/>
  <c r="I181" i="10"/>
  <c r="P181" i="10"/>
  <c r="B182" i="10"/>
  <c r="C182" i="10"/>
  <c r="D182" i="10"/>
  <c r="E182" i="10"/>
  <c r="F182" i="10"/>
  <c r="H182" i="10"/>
  <c r="I182" i="10"/>
  <c r="P182" i="10"/>
  <c r="B183" i="10"/>
  <c r="C183" i="10"/>
  <c r="D183" i="10"/>
  <c r="E183" i="10"/>
  <c r="F183" i="10"/>
  <c r="H183" i="10"/>
  <c r="I183" i="10"/>
  <c r="P183" i="10"/>
  <c r="B184" i="10"/>
  <c r="C184" i="10"/>
  <c r="D184" i="10"/>
  <c r="E184" i="10"/>
  <c r="F184" i="10"/>
  <c r="H184" i="10"/>
  <c r="I184" i="10"/>
  <c r="P184" i="10"/>
  <c r="B185" i="10"/>
  <c r="C185" i="10"/>
  <c r="D185" i="10"/>
  <c r="E185" i="10"/>
  <c r="F185" i="10"/>
  <c r="H185" i="10"/>
  <c r="I185" i="10"/>
  <c r="P185" i="10"/>
  <c r="B186" i="10"/>
  <c r="C186" i="10"/>
  <c r="D186" i="10"/>
  <c r="E186" i="10"/>
  <c r="F186" i="10"/>
  <c r="H186" i="10"/>
  <c r="I186" i="10"/>
  <c r="P186" i="10"/>
  <c r="B187" i="10"/>
  <c r="C187" i="10"/>
  <c r="D187" i="10"/>
  <c r="E187" i="10"/>
  <c r="F187" i="10"/>
  <c r="H187" i="10"/>
  <c r="I187" i="10"/>
  <c r="P187" i="10"/>
  <c r="B188" i="10"/>
  <c r="C188" i="10"/>
  <c r="D188" i="10"/>
  <c r="E188" i="10"/>
  <c r="F188" i="10"/>
  <c r="H188" i="10"/>
  <c r="I188" i="10"/>
  <c r="P188" i="10"/>
  <c r="B189" i="10"/>
  <c r="C189" i="10"/>
  <c r="D189" i="10"/>
  <c r="E189" i="10"/>
  <c r="F189" i="10"/>
  <c r="H189" i="10"/>
  <c r="I189" i="10"/>
  <c r="P189" i="10"/>
  <c r="B190" i="10"/>
  <c r="C190" i="10"/>
  <c r="D190" i="10"/>
  <c r="E190" i="10"/>
  <c r="F190" i="10"/>
  <c r="H190" i="10"/>
  <c r="I190" i="10"/>
  <c r="P190" i="10"/>
  <c r="B191" i="10"/>
  <c r="C191" i="10"/>
  <c r="D191" i="10"/>
  <c r="E191" i="10"/>
  <c r="F191" i="10"/>
  <c r="H191" i="10"/>
  <c r="I191" i="10"/>
  <c r="P191" i="10"/>
  <c r="B192" i="10"/>
  <c r="C192" i="10"/>
  <c r="D192" i="10"/>
  <c r="E192" i="10"/>
  <c r="F192" i="10"/>
  <c r="H192" i="10"/>
  <c r="I192" i="10"/>
  <c r="P192" i="10"/>
  <c r="B193" i="10"/>
  <c r="C193" i="10"/>
  <c r="D193" i="10"/>
  <c r="E193" i="10"/>
  <c r="F193" i="10"/>
  <c r="H193" i="10"/>
  <c r="I193" i="10"/>
  <c r="P193" i="10"/>
  <c r="B194" i="10"/>
  <c r="C194" i="10"/>
  <c r="D194" i="10"/>
  <c r="E194" i="10"/>
  <c r="F194" i="10"/>
  <c r="H194" i="10"/>
  <c r="I194" i="10"/>
  <c r="P194" i="10"/>
  <c r="B195" i="10"/>
  <c r="C195" i="10"/>
  <c r="D195" i="10"/>
  <c r="E195" i="10"/>
  <c r="F195" i="10"/>
  <c r="H195" i="10"/>
  <c r="I195" i="10"/>
  <c r="P195" i="10"/>
  <c r="B196" i="10"/>
  <c r="C196" i="10"/>
  <c r="D196" i="10"/>
  <c r="E196" i="10"/>
  <c r="F196" i="10"/>
  <c r="H196" i="10"/>
  <c r="I196" i="10"/>
  <c r="P196" i="10"/>
  <c r="B197" i="10"/>
  <c r="C197" i="10"/>
  <c r="D197" i="10"/>
  <c r="E197" i="10"/>
  <c r="F197" i="10"/>
  <c r="H197" i="10"/>
  <c r="I197" i="10"/>
  <c r="P197" i="10"/>
  <c r="B198" i="10"/>
  <c r="C198" i="10"/>
  <c r="D198" i="10"/>
  <c r="E198" i="10"/>
  <c r="F198" i="10"/>
  <c r="H198" i="10"/>
  <c r="I198" i="10"/>
  <c r="P198" i="10"/>
  <c r="B199" i="10"/>
  <c r="C199" i="10"/>
  <c r="D199" i="10"/>
  <c r="E199" i="10"/>
  <c r="F199" i="10"/>
  <c r="H199" i="10"/>
  <c r="I199" i="10"/>
  <c r="P199" i="10"/>
  <c r="B200" i="10"/>
  <c r="C200" i="10"/>
  <c r="D200" i="10"/>
  <c r="E200" i="10"/>
  <c r="F200" i="10"/>
  <c r="H200" i="10"/>
  <c r="I200" i="10"/>
  <c r="P200" i="10"/>
  <c r="B201" i="10"/>
  <c r="C201" i="10"/>
  <c r="D201" i="10"/>
  <c r="E201" i="10"/>
  <c r="F201" i="10"/>
  <c r="H201" i="10"/>
  <c r="I201" i="10"/>
  <c r="P201" i="10"/>
  <c r="B202" i="10"/>
  <c r="C202" i="10"/>
  <c r="D202" i="10"/>
  <c r="E202" i="10"/>
  <c r="F202" i="10"/>
  <c r="H202" i="10"/>
  <c r="I202" i="10"/>
  <c r="P202" i="10"/>
  <c r="B203" i="10"/>
  <c r="C203" i="10"/>
  <c r="D203" i="10"/>
  <c r="E203" i="10"/>
  <c r="F203" i="10"/>
  <c r="H203" i="10"/>
  <c r="I203" i="10"/>
  <c r="P203" i="10"/>
  <c r="B204" i="10"/>
  <c r="C204" i="10"/>
  <c r="D204" i="10"/>
  <c r="E204" i="10"/>
  <c r="F204" i="10"/>
  <c r="H204" i="10"/>
  <c r="I204" i="10"/>
  <c r="P204" i="10"/>
  <c r="B205" i="10"/>
  <c r="C205" i="10"/>
  <c r="D205" i="10"/>
  <c r="E205" i="10"/>
  <c r="F205" i="10"/>
  <c r="H205" i="10"/>
  <c r="I205" i="10"/>
  <c r="P205" i="10"/>
  <c r="B206" i="10"/>
  <c r="C206" i="10"/>
  <c r="D206" i="10"/>
  <c r="E206" i="10"/>
  <c r="F206" i="10"/>
  <c r="H206" i="10"/>
  <c r="I206" i="10"/>
  <c r="P206" i="10"/>
  <c r="B207" i="10"/>
  <c r="C207" i="10"/>
  <c r="D207" i="10"/>
  <c r="E207" i="10"/>
  <c r="F207" i="10"/>
  <c r="H207" i="10"/>
  <c r="I207" i="10"/>
  <c r="P207" i="10"/>
  <c r="B208" i="10"/>
  <c r="C208" i="10"/>
  <c r="D208" i="10"/>
  <c r="E208" i="10"/>
  <c r="F208" i="10"/>
  <c r="H208" i="10"/>
  <c r="I208" i="10"/>
  <c r="P208" i="10"/>
  <c r="B209" i="10"/>
  <c r="C209" i="10"/>
  <c r="D209" i="10"/>
  <c r="E209" i="10"/>
  <c r="F209" i="10"/>
  <c r="H209" i="10"/>
  <c r="I209" i="10"/>
  <c r="P209" i="10"/>
  <c r="B210" i="10"/>
  <c r="C210" i="10"/>
  <c r="D210" i="10"/>
  <c r="E210" i="10"/>
  <c r="F210" i="10"/>
  <c r="H210" i="10"/>
  <c r="I210" i="10"/>
  <c r="P210" i="10"/>
  <c r="B211" i="10"/>
  <c r="C211" i="10"/>
  <c r="D211" i="10"/>
  <c r="E211" i="10"/>
  <c r="F211" i="10"/>
  <c r="H211" i="10"/>
  <c r="I211" i="10"/>
  <c r="P211" i="10"/>
  <c r="B212" i="10"/>
  <c r="C212" i="10"/>
  <c r="D212" i="10"/>
  <c r="E212" i="10"/>
  <c r="F212" i="10"/>
  <c r="H212" i="10"/>
  <c r="I212" i="10"/>
  <c r="P212" i="10"/>
  <c r="B213" i="10"/>
  <c r="C213" i="10"/>
  <c r="D213" i="10"/>
  <c r="E213" i="10"/>
  <c r="F213" i="10"/>
  <c r="H213" i="10"/>
  <c r="I213" i="10"/>
  <c r="P213" i="10"/>
  <c r="B214" i="10"/>
  <c r="C214" i="10"/>
  <c r="D214" i="10"/>
  <c r="E214" i="10"/>
  <c r="F214" i="10"/>
  <c r="H214" i="10"/>
  <c r="I214" i="10"/>
  <c r="P214" i="10"/>
  <c r="B215" i="10"/>
  <c r="C215" i="10"/>
  <c r="D215" i="10"/>
  <c r="E215" i="10"/>
  <c r="F215" i="10"/>
  <c r="H215" i="10"/>
  <c r="I215" i="10"/>
  <c r="P215" i="10"/>
  <c r="B216" i="10"/>
  <c r="C216" i="10"/>
  <c r="D216" i="10"/>
  <c r="E216" i="10"/>
  <c r="F216" i="10"/>
  <c r="H216" i="10"/>
  <c r="I216" i="10"/>
  <c r="P216" i="10"/>
  <c r="B217" i="10"/>
  <c r="C217" i="10"/>
  <c r="D217" i="10"/>
  <c r="E217" i="10"/>
  <c r="F217" i="10"/>
  <c r="H217" i="10"/>
  <c r="I217" i="10"/>
  <c r="P217" i="10"/>
  <c r="B218" i="10"/>
  <c r="C218" i="10"/>
  <c r="D218" i="10"/>
  <c r="E218" i="10"/>
  <c r="F218" i="10"/>
  <c r="H218" i="10"/>
  <c r="I218" i="10"/>
  <c r="P218" i="10"/>
  <c r="B219" i="10"/>
  <c r="C219" i="10"/>
  <c r="D219" i="10"/>
  <c r="E219" i="10"/>
  <c r="F219" i="10"/>
  <c r="H219" i="10"/>
  <c r="I219" i="10"/>
  <c r="P219" i="10"/>
  <c r="B220" i="10"/>
  <c r="C220" i="10"/>
  <c r="D220" i="10"/>
  <c r="E220" i="10"/>
  <c r="F220" i="10"/>
  <c r="H220" i="10"/>
  <c r="I220" i="10"/>
  <c r="P220" i="10"/>
  <c r="B221" i="10"/>
  <c r="C221" i="10"/>
  <c r="D221" i="10"/>
  <c r="E221" i="10"/>
  <c r="F221" i="10"/>
  <c r="H221" i="10"/>
  <c r="I221" i="10"/>
  <c r="P221" i="10"/>
  <c r="B222" i="10"/>
  <c r="C222" i="10"/>
  <c r="D222" i="10"/>
  <c r="E222" i="10"/>
  <c r="F222" i="10"/>
  <c r="H222" i="10"/>
  <c r="I222" i="10"/>
  <c r="P222" i="10"/>
  <c r="B223" i="10"/>
  <c r="C223" i="10"/>
  <c r="D223" i="10"/>
  <c r="E223" i="10"/>
  <c r="F223" i="10"/>
  <c r="H223" i="10"/>
  <c r="I223" i="10"/>
  <c r="P223" i="10"/>
  <c r="B224" i="10"/>
  <c r="C224" i="10"/>
  <c r="D224" i="10"/>
  <c r="E224" i="10"/>
  <c r="F224" i="10"/>
  <c r="H224" i="10"/>
  <c r="I224" i="10"/>
  <c r="P224" i="10"/>
  <c r="B225" i="10"/>
  <c r="C225" i="10"/>
  <c r="D225" i="10"/>
  <c r="E225" i="10"/>
  <c r="F225" i="10"/>
  <c r="H225" i="10"/>
  <c r="I225" i="10"/>
  <c r="P225" i="10"/>
  <c r="B226" i="10"/>
  <c r="C226" i="10"/>
  <c r="D226" i="10"/>
  <c r="E226" i="10"/>
  <c r="F226" i="10"/>
  <c r="H226" i="10"/>
  <c r="I226" i="10"/>
  <c r="P226" i="10"/>
  <c r="B227" i="10"/>
  <c r="C227" i="10"/>
  <c r="D227" i="10"/>
  <c r="E227" i="10"/>
  <c r="F227" i="10"/>
  <c r="H227" i="10"/>
  <c r="I227" i="10"/>
  <c r="P227" i="10"/>
  <c r="B228" i="10"/>
  <c r="C228" i="10"/>
  <c r="D228" i="10"/>
  <c r="E228" i="10"/>
  <c r="F228" i="10"/>
  <c r="H228" i="10"/>
  <c r="I228" i="10"/>
  <c r="P228" i="10"/>
  <c r="B229" i="10"/>
  <c r="C229" i="10"/>
  <c r="D229" i="10"/>
  <c r="E229" i="10"/>
  <c r="F229" i="10"/>
  <c r="H229" i="10"/>
  <c r="I229" i="10"/>
  <c r="P229" i="10"/>
  <c r="B230" i="10"/>
  <c r="C230" i="10"/>
  <c r="D230" i="10"/>
  <c r="E230" i="10"/>
  <c r="F230" i="10"/>
  <c r="H230" i="10"/>
  <c r="I230" i="10"/>
  <c r="P230" i="10"/>
  <c r="B231" i="10"/>
  <c r="C231" i="10"/>
  <c r="D231" i="10"/>
  <c r="E231" i="10"/>
  <c r="F231" i="10"/>
  <c r="H231" i="10"/>
  <c r="I231" i="10"/>
  <c r="P231" i="10"/>
  <c r="B232" i="10"/>
  <c r="C232" i="10"/>
  <c r="D232" i="10"/>
  <c r="E232" i="10"/>
  <c r="F232" i="10"/>
  <c r="H232" i="10"/>
  <c r="I232" i="10"/>
  <c r="P232" i="10"/>
  <c r="B233" i="10"/>
  <c r="C233" i="10"/>
  <c r="D233" i="10"/>
  <c r="E233" i="10"/>
  <c r="F233" i="10"/>
  <c r="H233" i="10"/>
  <c r="I233" i="10"/>
  <c r="P233" i="10"/>
  <c r="B234" i="10"/>
  <c r="C234" i="10"/>
  <c r="D234" i="10"/>
  <c r="E234" i="10"/>
  <c r="F234" i="10"/>
  <c r="H234" i="10"/>
  <c r="I234" i="10"/>
  <c r="P234" i="10"/>
  <c r="B235" i="10"/>
  <c r="C235" i="10"/>
  <c r="D235" i="10"/>
  <c r="E235" i="10"/>
  <c r="F235" i="10"/>
  <c r="H235" i="10"/>
  <c r="I235" i="10"/>
  <c r="P235" i="10"/>
  <c r="B236" i="10"/>
  <c r="C236" i="10"/>
  <c r="D236" i="10"/>
  <c r="E236" i="10"/>
  <c r="F236" i="10"/>
  <c r="H236" i="10"/>
  <c r="I236" i="10"/>
  <c r="P236" i="10"/>
  <c r="B237" i="10"/>
  <c r="C237" i="10"/>
  <c r="D237" i="10"/>
  <c r="E237" i="10"/>
  <c r="F237" i="10"/>
  <c r="H237" i="10"/>
  <c r="I237" i="10"/>
  <c r="P237" i="10"/>
  <c r="B238" i="10"/>
  <c r="C238" i="10"/>
  <c r="D238" i="10"/>
  <c r="E238" i="10"/>
  <c r="F238" i="10"/>
  <c r="H238" i="10"/>
  <c r="I238" i="10"/>
  <c r="P238" i="10"/>
  <c r="B239" i="10"/>
  <c r="C239" i="10"/>
  <c r="D239" i="10"/>
  <c r="E239" i="10"/>
  <c r="F239" i="10"/>
  <c r="H239" i="10"/>
  <c r="I239" i="10"/>
  <c r="P239" i="10"/>
  <c r="B240" i="10"/>
  <c r="C240" i="10"/>
  <c r="D240" i="10"/>
  <c r="E240" i="10"/>
  <c r="F240" i="10"/>
  <c r="H240" i="10"/>
  <c r="I240" i="10"/>
  <c r="P240" i="10"/>
  <c r="B241" i="10"/>
  <c r="C241" i="10"/>
  <c r="D241" i="10"/>
  <c r="E241" i="10"/>
  <c r="F241" i="10"/>
  <c r="H241" i="10"/>
  <c r="I241" i="10"/>
  <c r="P241" i="10"/>
  <c r="B242" i="10"/>
  <c r="C242" i="10"/>
  <c r="D242" i="10"/>
  <c r="E242" i="10"/>
  <c r="F242" i="10"/>
  <c r="H242" i="10"/>
  <c r="I242" i="10"/>
  <c r="P242" i="10"/>
  <c r="B243" i="10"/>
  <c r="C243" i="10"/>
  <c r="D243" i="10"/>
  <c r="E243" i="10"/>
  <c r="F243" i="10"/>
  <c r="H243" i="10"/>
  <c r="I243" i="10"/>
  <c r="P243" i="10"/>
  <c r="B244" i="10"/>
  <c r="C244" i="10"/>
  <c r="D244" i="10"/>
  <c r="E244" i="10"/>
  <c r="F244" i="10"/>
  <c r="H244" i="10"/>
  <c r="I244" i="10"/>
  <c r="P244" i="10"/>
  <c r="B245" i="10"/>
  <c r="C245" i="10"/>
  <c r="D245" i="10"/>
  <c r="E245" i="10"/>
  <c r="F245" i="10"/>
  <c r="H245" i="10"/>
  <c r="I245" i="10"/>
  <c r="P245" i="10"/>
  <c r="B246" i="10"/>
  <c r="C246" i="10"/>
  <c r="D246" i="10"/>
  <c r="E246" i="10"/>
  <c r="F246" i="10"/>
  <c r="H246" i="10"/>
  <c r="I246" i="10"/>
  <c r="P246" i="10"/>
  <c r="B247" i="10"/>
  <c r="C247" i="10"/>
  <c r="D247" i="10"/>
  <c r="E247" i="10"/>
  <c r="F247" i="10"/>
  <c r="H247" i="10"/>
  <c r="I247" i="10"/>
  <c r="P247" i="10"/>
  <c r="B248" i="10"/>
  <c r="C248" i="10"/>
  <c r="D248" i="10"/>
  <c r="E248" i="10"/>
  <c r="F248" i="10"/>
  <c r="H248" i="10"/>
  <c r="I248" i="10"/>
  <c r="P248" i="10"/>
  <c r="B249" i="10"/>
  <c r="C249" i="10"/>
  <c r="D249" i="10"/>
  <c r="E249" i="10"/>
  <c r="F249" i="10"/>
  <c r="H249" i="10"/>
  <c r="I249" i="10"/>
  <c r="P249" i="10"/>
  <c r="B250" i="10"/>
  <c r="C250" i="10"/>
  <c r="D250" i="10"/>
  <c r="E250" i="10"/>
  <c r="F250" i="10"/>
  <c r="H250" i="10"/>
  <c r="I250" i="10"/>
  <c r="P250" i="10"/>
  <c r="B251" i="10"/>
  <c r="C251" i="10"/>
  <c r="D251" i="10"/>
  <c r="E251" i="10"/>
  <c r="F251" i="10"/>
  <c r="H251" i="10"/>
  <c r="I251" i="10"/>
  <c r="P251" i="10"/>
  <c r="B252" i="10"/>
  <c r="C252" i="10"/>
  <c r="D252" i="10"/>
  <c r="E252" i="10"/>
  <c r="F252" i="10"/>
  <c r="H252" i="10"/>
  <c r="I252" i="10"/>
  <c r="P252" i="10"/>
  <c r="B253" i="10"/>
  <c r="C253" i="10"/>
  <c r="D253" i="10"/>
  <c r="E253" i="10"/>
  <c r="F253" i="10"/>
  <c r="H253" i="10"/>
  <c r="I253" i="10"/>
  <c r="P253" i="10"/>
  <c r="B254" i="10"/>
  <c r="C254" i="10"/>
  <c r="D254" i="10"/>
  <c r="E254" i="10"/>
  <c r="F254" i="10"/>
  <c r="H254" i="10"/>
  <c r="I254" i="10"/>
  <c r="P254" i="10"/>
  <c r="B255" i="10"/>
  <c r="C255" i="10"/>
  <c r="D255" i="10"/>
  <c r="E255" i="10"/>
  <c r="F255" i="10"/>
  <c r="H255" i="10"/>
  <c r="I255" i="10"/>
  <c r="P255" i="10"/>
  <c r="B256" i="10"/>
  <c r="C256" i="10"/>
  <c r="D256" i="10"/>
  <c r="E256" i="10"/>
  <c r="F256" i="10"/>
  <c r="H256" i="10"/>
  <c r="I256" i="10"/>
  <c r="P256" i="10"/>
  <c r="B257" i="10"/>
  <c r="C257" i="10"/>
  <c r="D257" i="10"/>
  <c r="E257" i="10"/>
  <c r="F257" i="10"/>
  <c r="H257" i="10"/>
  <c r="I257" i="10"/>
  <c r="P257" i="10"/>
  <c r="B258" i="10"/>
  <c r="C258" i="10"/>
  <c r="D258" i="10"/>
  <c r="E258" i="10"/>
  <c r="F258" i="10"/>
  <c r="H258" i="10"/>
  <c r="I258" i="10"/>
  <c r="P258" i="10"/>
  <c r="B259" i="10"/>
  <c r="C259" i="10"/>
  <c r="D259" i="10"/>
  <c r="E259" i="10"/>
  <c r="F259" i="10"/>
  <c r="H259" i="10"/>
  <c r="I259" i="10"/>
  <c r="P259" i="10"/>
  <c r="B260" i="10"/>
  <c r="C260" i="10"/>
  <c r="D260" i="10"/>
  <c r="E260" i="10"/>
  <c r="F260" i="10"/>
  <c r="H260" i="10"/>
  <c r="I260" i="10"/>
  <c r="P260" i="10"/>
  <c r="B261" i="10"/>
  <c r="C261" i="10"/>
  <c r="D261" i="10"/>
  <c r="E261" i="10"/>
  <c r="F261" i="10"/>
  <c r="H261" i="10"/>
  <c r="I261" i="10"/>
  <c r="P261" i="10"/>
  <c r="B262" i="10"/>
  <c r="C262" i="10"/>
  <c r="D262" i="10"/>
  <c r="E262" i="10"/>
  <c r="F262" i="10"/>
  <c r="H262" i="10"/>
  <c r="I262" i="10"/>
  <c r="P262" i="10"/>
  <c r="B263" i="10"/>
  <c r="C263" i="10"/>
  <c r="D263" i="10"/>
  <c r="E263" i="10"/>
  <c r="F263" i="10"/>
  <c r="H263" i="10"/>
  <c r="I263" i="10"/>
  <c r="P263" i="10"/>
  <c r="B264" i="10"/>
  <c r="C264" i="10"/>
  <c r="D264" i="10"/>
  <c r="E264" i="10"/>
  <c r="F264" i="10"/>
  <c r="H264" i="10"/>
  <c r="I264" i="10"/>
  <c r="P264" i="10"/>
  <c r="B265" i="10"/>
  <c r="C265" i="10"/>
  <c r="D265" i="10"/>
  <c r="E265" i="10"/>
  <c r="F265" i="10"/>
  <c r="H265" i="10"/>
  <c r="I265" i="10"/>
  <c r="P265" i="10"/>
  <c r="B266" i="10"/>
  <c r="C266" i="10"/>
  <c r="D266" i="10"/>
  <c r="E266" i="10"/>
  <c r="F266" i="10"/>
  <c r="H266" i="10"/>
  <c r="I266" i="10"/>
  <c r="P266" i="10"/>
  <c r="B267" i="10"/>
  <c r="C267" i="10"/>
  <c r="D267" i="10"/>
  <c r="E267" i="10"/>
  <c r="F267" i="10"/>
  <c r="H267" i="10"/>
  <c r="I267" i="10"/>
  <c r="P267" i="10"/>
  <c r="B268" i="10"/>
  <c r="C268" i="10"/>
  <c r="D268" i="10"/>
  <c r="E268" i="10"/>
  <c r="F268" i="10"/>
  <c r="H268" i="10"/>
  <c r="I268" i="10"/>
  <c r="P268" i="10"/>
  <c r="B269" i="10"/>
  <c r="C269" i="10"/>
  <c r="D269" i="10"/>
  <c r="E269" i="10"/>
  <c r="F269" i="10"/>
  <c r="H269" i="10"/>
  <c r="I269" i="10"/>
  <c r="P269" i="10"/>
  <c r="B270" i="10"/>
  <c r="C270" i="10"/>
  <c r="D270" i="10"/>
  <c r="E270" i="10"/>
  <c r="F270" i="10"/>
  <c r="H270" i="10"/>
  <c r="I270" i="10"/>
  <c r="P270" i="10"/>
  <c r="B271" i="10"/>
  <c r="C271" i="10"/>
  <c r="D271" i="10"/>
  <c r="E271" i="10"/>
  <c r="F271" i="10"/>
  <c r="H271" i="10"/>
  <c r="I271" i="10"/>
  <c r="P271" i="10"/>
  <c r="B272" i="10"/>
  <c r="C272" i="10"/>
  <c r="D272" i="10"/>
  <c r="E272" i="10"/>
  <c r="F272" i="10"/>
  <c r="H272" i="10"/>
  <c r="I272" i="10"/>
  <c r="P272" i="10"/>
  <c r="B273" i="10"/>
  <c r="C273" i="10"/>
  <c r="D273" i="10"/>
  <c r="E273" i="10"/>
  <c r="F273" i="10"/>
  <c r="H273" i="10"/>
  <c r="I273" i="10"/>
  <c r="P273" i="10"/>
  <c r="B274" i="10"/>
  <c r="C274" i="10"/>
  <c r="D274" i="10"/>
  <c r="E274" i="10"/>
  <c r="F274" i="10"/>
  <c r="H274" i="10"/>
  <c r="I274" i="10"/>
  <c r="P274" i="10"/>
  <c r="B275" i="10"/>
  <c r="C275" i="10"/>
  <c r="D275" i="10"/>
  <c r="E275" i="10"/>
  <c r="F275" i="10"/>
  <c r="H275" i="10"/>
  <c r="I275" i="10"/>
  <c r="P275" i="10"/>
  <c r="B276" i="10"/>
  <c r="C276" i="10"/>
  <c r="D276" i="10"/>
  <c r="E276" i="10"/>
  <c r="F276" i="10"/>
  <c r="H276" i="10"/>
  <c r="I276" i="10"/>
  <c r="P276" i="10"/>
  <c r="B277" i="10"/>
  <c r="C277" i="10"/>
  <c r="D277" i="10"/>
  <c r="E277" i="10"/>
  <c r="F277" i="10"/>
  <c r="H277" i="10"/>
  <c r="I277" i="10"/>
  <c r="P277" i="10"/>
  <c r="B130" i="10" l="1"/>
  <c r="K110" i="10"/>
  <c r="F110" i="10"/>
  <c r="E110" i="10"/>
  <c r="D110" i="10"/>
  <c r="C110" i="10"/>
  <c r="B110" i="10"/>
  <c r="F109" i="10"/>
  <c r="E109" i="10"/>
  <c r="D109" i="10"/>
  <c r="C109" i="10"/>
  <c r="B109" i="10"/>
  <c r="K108" i="10"/>
  <c r="F108" i="10"/>
  <c r="E108" i="10"/>
  <c r="D108" i="10"/>
  <c r="C108" i="10"/>
  <c r="B108" i="10"/>
  <c r="F107" i="10"/>
  <c r="E107" i="10"/>
  <c r="D107" i="10"/>
  <c r="C107" i="10"/>
  <c r="B107" i="10"/>
  <c r="F106" i="10"/>
  <c r="E106" i="10"/>
  <c r="D106" i="10"/>
  <c r="C106" i="10"/>
  <c r="B106" i="10"/>
  <c r="F105" i="10"/>
  <c r="E105" i="10"/>
  <c r="D105" i="10"/>
  <c r="C105" i="10"/>
  <c r="B105" i="10"/>
  <c r="K104" i="10"/>
  <c r="F104" i="10"/>
  <c r="E104" i="10"/>
  <c r="D104" i="10"/>
  <c r="C104" i="10"/>
  <c r="B104" i="10"/>
  <c r="K103" i="10"/>
  <c r="F103" i="10"/>
  <c r="E103" i="10"/>
  <c r="D103" i="10"/>
  <c r="C103" i="10"/>
  <c r="B103" i="10"/>
  <c r="K102" i="10"/>
  <c r="F102" i="10"/>
  <c r="E102" i="10"/>
  <c r="D102" i="10"/>
  <c r="C102" i="10"/>
  <c r="B102" i="10"/>
  <c r="K101" i="10"/>
  <c r="F101" i="10"/>
  <c r="E101" i="10"/>
  <c r="D101" i="10"/>
  <c r="C101" i="10"/>
  <c r="B101" i="10"/>
  <c r="K100" i="10"/>
  <c r="F100" i="10"/>
  <c r="E100" i="10"/>
  <c r="D100" i="10"/>
  <c r="C100" i="10"/>
  <c r="B100" i="10"/>
  <c r="K99" i="10"/>
  <c r="F99" i="10"/>
  <c r="E99" i="10"/>
  <c r="D99" i="10"/>
  <c r="C99" i="10"/>
  <c r="B99" i="10"/>
  <c r="K98" i="10"/>
  <c r="F98" i="10"/>
  <c r="E98" i="10"/>
  <c r="D98" i="10"/>
  <c r="C98" i="10"/>
  <c r="B98" i="10"/>
  <c r="K97" i="10"/>
  <c r="F97" i="10"/>
  <c r="E97" i="10"/>
  <c r="D97" i="10"/>
  <c r="C97" i="10"/>
  <c r="B97" i="10"/>
  <c r="F96" i="10"/>
  <c r="E96" i="10"/>
  <c r="D96" i="10"/>
  <c r="C96" i="10"/>
  <c r="B96" i="10"/>
  <c r="F62" i="10" l="1"/>
  <c r="E62" i="10"/>
  <c r="D62" i="10"/>
  <c r="C62" i="10"/>
  <c r="B62" i="10"/>
  <c r="F61" i="10"/>
  <c r="E61" i="10"/>
  <c r="D61" i="10"/>
  <c r="C61" i="10"/>
  <c r="B61" i="10"/>
  <c r="F60" i="10"/>
  <c r="E60" i="10"/>
  <c r="D60" i="10"/>
  <c r="C60" i="10"/>
  <c r="B60" i="10"/>
  <c r="F59" i="10"/>
  <c r="E59" i="10"/>
  <c r="D59" i="10"/>
  <c r="C59" i="10"/>
  <c r="B59" i="10"/>
  <c r="F58" i="10"/>
  <c r="E58" i="10"/>
  <c r="D58" i="10"/>
  <c r="C58" i="10"/>
  <c r="B58" i="10"/>
  <c r="F57" i="10"/>
  <c r="E57" i="10"/>
  <c r="D57" i="10"/>
  <c r="C57" i="10"/>
  <c r="B57" i="10"/>
  <c r="F56" i="10"/>
  <c r="E56" i="10"/>
  <c r="D56" i="10"/>
  <c r="C56" i="10"/>
  <c r="B56" i="10"/>
  <c r="P10" i="10" l="1"/>
  <c r="P11" i="10"/>
  <c r="P12" i="10"/>
  <c r="P13" i="10"/>
  <c r="P14" i="10"/>
  <c r="P15" i="10"/>
  <c r="P16" i="10"/>
  <c r="P17" i="10"/>
  <c r="P18" i="10"/>
  <c r="P19" i="10"/>
  <c r="P20" i="10"/>
  <c r="P21" i="10"/>
  <c r="P27" i="10"/>
  <c r="P28" i="10"/>
  <c r="P29" i="10"/>
  <c r="P30" i="10"/>
  <c r="P31" i="10"/>
  <c r="P32" i="10"/>
  <c r="P33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F95" i="10"/>
  <c r="E95" i="10"/>
  <c r="D95" i="10"/>
  <c r="C95" i="10"/>
  <c r="B95" i="10"/>
  <c r="F94" i="10"/>
  <c r="E94" i="10"/>
  <c r="D94" i="10"/>
  <c r="C94" i="10"/>
  <c r="B94" i="10"/>
  <c r="F93" i="10"/>
  <c r="E93" i="10"/>
  <c r="D93" i="10"/>
  <c r="C93" i="10"/>
  <c r="B93" i="10"/>
  <c r="K92" i="10"/>
  <c r="F92" i="10"/>
  <c r="E92" i="10"/>
  <c r="D92" i="10"/>
  <c r="C92" i="10"/>
  <c r="B92" i="10"/>
  <c r="F91" i="10"/>
  <c r="E91" i="10"/>
  <c r="D91" i="10"/>
  <c r="C91" i="10"/>
  <c r="B91" i="10"/>
  <c r="F90" i="10"/>
  <c r="E90" i="10"/>
  <c r="D90" i="10"/>
  <c r="C90" i="10"/>
  <c r="B90" i="10"/>
  <c r="P9" i="10"/>
  <c r="F89" i="10"/>
  <c r="E89" i="10"/>
  <c r="D89" i="10"/>
  <c r="C89" i="10"/>
  <c r="B89" i="10"/>
  <c r="F88" i="10"/>
  <c r="E88" i="10"/>
  <c r="D88" i="10"/>
  <c r="C88" i="10"/>
  <c r="B88" i="10"/>
  <c r="F87" i="10"/>
  <c r="E87" i="10"/>
  <c r="D87" i="10"/>
  <c r="C87" i="10"/>
  <c r="B87" i="10"/>
  <c r="F86" i="10"/>
  <c r="E86" i="10"/>
  <c r="D86" i="10"/>
  <c r="C86" i="10"/>
  <c r="B86" i="10"/>
  <c r="F85" i="10"/>
  <c r="E85" i="10"/>
  <c r="D85" i="10"/>
  <c r="C85" i="10"/>
  <c r="B85" i="10"/>
  <c r="F84" i="10"/>
  <c r="E84" i="10"/>
  <c r="D84" i="10"/>
  <c r="C84" i="10"/>
  <c r="B84" i="10"/>
  <c r="F83" i="10"/>
  <c r="E83" i="10"/>
  <c r="D83" i="10"/>
  <c r="C83" i="10"/>
  <c r="B83" i="10"/>
  <c r="F82" i="10"/>
  <c r="E82" i="10"/>
  <c r="D82" i="10"/>
  <c r="C82" i="10"/>
  <c r="B82" i="10"/>
  <c r="F81" i="10"/>
  <c r="E81" i="10"/>
  <c r="D81" i="10"/>
  <c r="C81" i="10"/>
  <c r="B81" i="10"/>
  <c r="F80" i="10"/>
  <c r="E80" i="10"/>
  <c r="D80" i="10"/>
  <c r="C80" i="10"/>
  <c r="B80" i="10"/>
  <c r="F79" i="10"/>
  <c r="E79" i="10"/>
  <c r="D79" i="10"/>
  <c r="C79" i="10"/>
  <c r="B79" i="10"/>
  <c r="F78" i="10"/>
  <c r="E78" i="10"/>
  <c r="D78" i="10"/>
  <c r="C78" i="10"/>
  <c r="B78" i="10"/>
  <c r="F77" i="10"/>
  <c r="E77" i="10"/>
  <c r="D77" i="10"/>
  <c r="C77" i="10"/>
  <c r="B77" i="10"/>
  <c r="F76" i="10"/>
  <c r="E76" i="10"/>
  <c r="D76" i="10"/>
  <c r="C76" i="10"/>
  <c r="B76" i="10"/>
  <c r="F75" i="10"/>
  <c r="E75" i="10"/>
  <c r="D75" i="10"/>
  <c r="C75" i="10"/>
  <c r="B75" i="10"/>
  <c r="F74" i="10"/>
  <c r="E74" i="10"/>
  <c r="D74" i="10"/>
  <c r="C74" i="10"/>
  <c r="B74" i="10"/>
  <c r="F73" i="10"/>
  <c r="E73" i="10"/>
  <c r="D73" i="10"/>
  <c r="C73" i="10"/>
  <c r="B73" i="10"/>
  <c r="F72" i="10"/>
  <c r="E72" i="10"/>
  <c r="D72" i="10"/>
  <c r="C72" i="10"/>
  <c r="B72" i="10"/>
  <c r="B125" i="12" l="1"/>
  <c r="B126" i="12"/>
  <c r="B127" i="12"/>
  <c r="B128" i="12"/>
  <c r="B129" i="12"/>
  <c r="C125" i="12"/>
  <c r="C126" i="12"/>
  <c r="C127" i="12"/>
  <c r="C128" i="12"/>
  <c r="C129" i="12"/>
  <c r="D125" i="12"/>
  <c r="D126" i="12"/>
  <c r="D127" i="12"/>
  <c r="D128" i="12"/>
  <c r="D129" i="12"/>
  <c r="E125" i="12"/>
  <c r="E126" i="12"/>
  <c r="E127" i="12"/>
  <c r="E128" i="12"/>
  <c r="E129" i="12"/>
  <c r="F125" i="12"/>
  <c r="F126" i="12"/>
  <c r="F127" i="12"/>
  <c r="F128" i="12"/>
  <c r="F129" i="12"/>
  <c r="B162" i="12" l="1"/>
  <c r="C162" i="12"/>
  <c r="D162" i="12"/>
  <c r="E162" i="12"/>
  <c r="F162" i="12"/>
  <c r="F117" i="12"/>
  <c r="E117" i="12"/>
  <c r="D117" i="12"/>
  <c r="C117" i="12"/>
  <c r="B117" i="12"/>
  <c r="F116" i="12"/>
  <c r="E116" i="12"/>
  <c r="D116" i="12"/>
  <c r="C116" i="12"/>
  <c r="B116" i="12"/>
  <c r="F115" i="12"/>
  <c r="E115" i="12"/>
  <c r="D115" i="12"/>
  <c r="C115" i="12"/>
  <c r="B115" i="12"/>
  <c r="F114" i="12"/>
  <c r="E114" i="12"/>
  <c r="D114" i="12"/>
  <c r="C114" i="12"/>
  <c r="B114" i="12"/>
  <c r="F113" i="12"/>
  <c r="E113" i="12"/>
  <c r="D113" i="12"/>
  <c r="C113" i="12"/>
  <c r="B113" i="12"/>
  <c r="F112" i="12"/>
  <c r="E112" i="12"/>
  <c r="D112" i="12"/>
  <c r="C112" i="12"/>
  <c r="B112" i="12"/>
  <c r="F111" i="12"/>
  <c r="E111" i="12"/>
  <c r="D111" i="12"/>
  <c r="C111" i="12"/>
  <c r="B111" i="12"/>
  <c r="F110" i="12"/>
  <c r="E110" i="12"/>
  <c r="D110" i="12"/>
  <c r="C110" i="12"/>
  <c r="B110" i="12"/>
  <c r="F109" i="12"/>
  <c r="E109" i="12"/>
  <c r="D109" i="12"/>
  <c r="C109" i="12"/>
  <c r="B109" i="12"/>
  <c r="F34" i="12" l="1"/>
  <c r="E34" i="12"/>
  <c r="D34" i="12"/>
  <c r="C34" i="12"/>
  <c r="B34" i="12"/>
  <c r="F33" i="12"/>
  <c r="E33" i="12"/>
  <c r="D33" i="12"/>
  <c r="C33" i="12"/>
  <c r="B33" i="12"/>
  <c r="F32" i="12"/>
  <c r="E32" i="12"/>
  <c r="D32" i="12"/>
  <c r="C32" i="12"/>
  <c r="B32" i="12"/>
  <c r="F108" i="12" l="1"/>
  <c r="E108" i="12"/>
  <c r="D108" i="12"/>
  <c r="C108" i="12"/>
  <c r="B108" i="12"/>
  <c r="F107" i="12"/>
  <c r="E107" i="12"/>
  <c r="D107" i="12"/>
  <c r="C107" i="12"/>
  <c r="B107" i="12"/>
  <c r="F106" i="12"/>
  <c r="E106" i="12"/>
  <c r="D106" i="12"/>
  <c r="C106" i="12"/>
  <c r="B106" i="12"/>
  <c r="F105" i="12"/>
  <c r="E105" i="12"/>
  <c r="D105" i="12"/>
  <c r="C105" i="12"/>
  <c r="B105" i="12"/>
  <c r="F104" i="12"/>
  <c r="E104" i="12"/>
  <c r="D104" i="12"/>
  <c r="C104" i="12"/>
  <c r="B104" i="12"/>
  <c r="F103" i="12"/>
  <c r="E103" i="12"/>
  <c r="D103" i="12"/>
  <c r="C103" i="12"/>
  <c r="B103" i="12"/>
  <c r="F102" i="12"/>
  <c r="E102" i="12"/>
  <c r="D102" i="12"/>
  <c r="C102" i="12"/>
  <c r="B102" i="12"/>
  <c r="F101" i="12"/>
  <c r="E101" i="12"/>
  <c r="D101" i="12"/>
  <c r="C101" i="12"/>
  <c r="B101" i="12"/>
  <c r="F100" i="12"/>
  <c r="E100" i="12"/>
  <c r="D100" i="12"/>
  <c r="C100" i="12"/>
  <c r="B100" i="12"/>
  <c r="F99" i="12"/>
  <c r="E99" i="12"/>
  <c r="D99" i="12"/>
  <c r="C99" i="12"/>
  <c r="B99" i="12"/>
  <c r="F98" i="12"/>
  <c r="E98" i="12"/>
  <c r="D98" i="12"/>
  <c r="C98" i="12"/>
  <c r="B98" i="12"/>
  <c r="F97" i="12"/>
  <c r="E97" i="12"/>
  <c r="D97" i="12"/>
  <c r="C97" i="12"/>
  <c r="B97" i="12"/>
  <c r="F96" i="12"/>
  <c r="E96" i="12"/>
  <c r="D96" i="12"/>
  <c r="C96" i="12"/>
  <c r="B96" i="12"/>
  <c r="F95" i="12"/>
  <c r="E95" i="12"/>
  <c r="D95" i="12"/>
  <c r="C95" i="12"/>
  <c r="B95" i="12"/>
  <c r="F124" i="12" l="1"/>
  <c r="E124" i="12"/>
  <c r="D124" i="12"/>
  <c r="C124" i="12"/>
  <c r="B124" i="12"/>
  <c r="F123" i="12"/>
  <c r="E123" i="12"/>
  <c r="D123" i="12"/>
  <c r="C123" i="12"/>
  <c r="B123" i="12"/>
  <c r="F122" i="12"/>
  <c r="E122" i="12"/>
  <c r="D122" i="12"/>
  <c r="C122" i="12"/>
  <c r="B122" i="12"/>
  <c r="F121" i="12"/>
  <c r="E121" i="12"/>
  <c r="D121" i="12"/>
  <c r="C121" i="12"/>
  <c r="B121" i="12"/>
  <c r="F120" i="12"/>
  <c r="E120" i="12"/>
  <c r="D120" i="12"/>
  <c r="C120" i="12"/>
  <c r="B120" i="12"/>
  <c r="F119" i="12"/>
  <c r="E119" i="12"/>
  <c r="D119" i="12"/>
  <c r="C119" i="12"/>
  <c r="B119" i="12"/>
  <c r="F118" i="12"/>
  <c r="E118" i="12"/>
  <c r="D118" i="12"/>
  <c r="C118" i="12"/>
  <c r="B118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9" i="12"/>
  <c r="B30" i="12"/>
  <c r="B31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155" i="12"/>
  <c r="B159" i="12"/>
  <c r="B160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9" i="12"/>
  <c r="F30" i="12"/>
  <c r="F31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155" i="12"/>
  <c r="F159" i="12"/>
  <c r="F160" i="12"/>
  <c r="E22" i="12" l="1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E13" i="12"/>
  <c r="D13" i="12"/>
  <c r="C13" i="12"/>
  <c r="E12" i="12"/>
  <c r="D12" i="12"/>
  <c r="C12" i="12"/>
  <c r="E11" i="12"/>
  <c r="D11" i="12"/>
  <c r="C11" i="12"/>
  <c r="V10" i="12"/>
  <c r="E10" i="12"/>
  <c r="D10" i="12"/>
  <c r="C10" i="12"/>
  <c r="C31" i="12" l="1"/>
  <c r="D31" i="12"/>
  <c r="E31" i="12"/>
  <c r="E30" i="12" l="1"/>
  <c r="D30" i="12"/>
  <c r="C30" i="12"/>
  <c r="E29" i="12"/>
  <c r="D29" i="12"/>
  <c r="C29" i="12"/>
  <c r="E80" i="12" l="1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C73" i="12" l="1"/>
  <c r="D73" i="12"/>
  <c r="E73" i="12"/>
  <c r="C66" i="1" l="1"/>
  <c r="D66" i="1"/>
  <c r="E66" i="1"/>
  <c r="F66" i="1"/>
  <c r="H66" i="1"/>
  <c r="C67" i="1"/>
  <c r="D67" i="1"/>
  <c r="E67" i="1"/>
  <c r="F67" i="1"/>
  <c r="H67" i="1"/>
  <c r="C68" i="1"/>
  <c r="D68" i="1"/>
  <c r="E68" i="1"/>
  <c r="F68" i="1"/>
  <c r="H68" i="1"/>
  <c r="C69" i="1"/>
  <c r="D69" i="1"/>
  <c r="E69" i="1"/>
  <c r="F69" i="1"/>
  <c r="H69" i="1"/>
  <c r="C70" i="1"/>
  <c r="D70" i="1"/>
  <c r="E70" i="1"/>
  <c r="F70" i="1"/>
  <c r="H70" i="1"/>
  <c r="C71" i="1"/>
  <c r="D71" i="1"/>
  <c r="E71" i="1"/>
  <c r="F71" i="1"/>
  <c r="H71" i="1"/>
  <c r="C72" i="1"/>
  <c r="D72" i="1"/>
  <c r="E72" i="1"/>
  <c r="F72" i="1"/>
  <c r="H72" i="1"/>
  <c r="C73" i="1"/>
  <c r="D73" i="1"/>
  <c r="E73" i="1"/>
  <c r="F73" i="1"/>
  <c r="H73" i="1"/>
  <c r="C74" i="1"/>
  <c r="D74" i="1"/>
  <c r="E74" i="1"/>
  <c r="F74" i="1"/>
  <c r="H74" i="1"/>
  <c r="C75" i="1"/>
  <c r="D75" i="1"/>
  <c r="E75" i="1"/>
  <c r="F75" i="1"/>
  <c r="H75" i="1"/>
  <c r="C76" i="1"/>
  <c r="D76" i="1"/>
  <c r="E76" i="1"/>
  <c r="F76" i="1"/>
  <c r="H76" i="1"/>
  <c r="C77" i="1"/>
  <c r="D77" i="1"/>
  <c r="E77" i="1"/>
  <c r="F77" i="1"/>
  <c r="H77" i="1"/>
  <c r="C78" i="1"/>
  <c r="D78" i="1"/>
  <c r="E78" i="1"/>
  <c r="F78" i="1"/>
  <c r="H78" i="1"/>
  <c r="C79" i="1"/>
  <c r="D79" i="1"/>
  <c r="E79" i="1"/>
  <c r="F79" i="1"/>
  <c r="H79" i="1"/>
  <c r="C80" i="1"/>
  <c r="D80" i="1"/>
  <c r="E80" i="1"/>
  <c r="F80" i="1"/>
  <c r="H80" i="1"/>
  <c r="C81" i="1"/>
  <c r="D81" i="1"/>
  <c r="E81" i="1"/>
  <c r="F81" i="1"/>
  <c r="H81" i="1"/>
  <c r="C82" i="1"/>
  <c r="D82" i="1"/>
  <c r="E82" i="1"/>
  <c r="F82" i="1"/>
  <c r="H82" i="1"/>
  <c r="C83" i="1"/>
  <c r="D83" i="1"/>
  <c r="E83" i="1"/>
  <c r="F83" i="1"/>
  <c r="H83" i="1"/>
  <c r="C84" i="1"/>
  <c r="D84" i="1"/>
  <c r="E84" i="1"/>
  <c r="F84" i="1"/>
  <c r="H84" i="1"/>
  <c r="C85" i="1"/>
  <c r="D85" i="1"/>
  <c r="E85" i="1"/>
  <c r="F85" i="1"/>
  <c r="H85" i="1"/>
  <c r="C86" i="1"/>
  <c r="D86" i="1"/>
  <c r="E86" i="1"/>
  <c r="F86" i="1"/>
  <c r="H86" i="1"/>
  <c r="C87" i="1"/>
  <c r="D87" i="1"/>
  <c r="E87" i="1"/>
  <c r="F87" i="1"/>
  <c r="H87" i="1"/>
  <c r="C88" i="1"/>
  <c r="D88" i="1"/>
  <c r="E88" i="1"/>
  <c r="F88" i="1"/>
  <c r="H88" i="1"/>
  <c r="C89" i="1"/>
  <c r="D89" i="1"/>
  <c r="E89" i="1"/>
  <c r="F89" i="1"/>
  <c r="H89" i="1"/>
  <c r="C90" i="1"/>
  <c r="D90" i="1"/>
  <c r="E90" i="1"/>
  <c r="F90" i="1"/>
  <c r="H90" i="1"/>
  <c r="C91" i="1"/>
  <c r="D91" i="1"/>
  <c r="E91" i="1"/>
  <c r="F91" i="1"/>
  <c r="H91" i="1"/>
  <c r="C92" i="1"/>
  <c r="D92" i="1"/>
  <c r="E92" i="1"/>
  <c r="F92" i="1"/>
  <c r="H92" i="1"/>
  <c r="C93" i="1"/>
  <c r="D93" i="1"/>
  <c r="E93" i="1"/>
  <c r="F93" i="1"/>
  <c r="H93" i="1"/>
  <c r="C94" i="1"/>
  <c r="D94" i="1"/>
  <c r="E94" i="1"/>
  <c r="F94" i="1"/>
  <c r="H94" i="1"/>
  <c r="C95" i="1"/>
  <c r="D95" i="1"/>
  <c r="E95" i="1"/>
  <c r="F95" i="1"/>
  <c r="H95" i="1"/>
  <c r="C96" i="1"/>
  <c r="D96" i="1"/>
  <c r="E96" i="1"/>
  <c r="F96" i="1"/>
  <c r="H96" i="1"/>
  <c r="C97" i="1"/>
  <c r="D97" i="1"/>
  <c r="E97" i="1"/>
  <c r="F97" i="1"/>
  <c r="H97" i="1"/>
  <c r="C98" i="1"/>
  <c r="D98" i="1"/>
  <c r="E98" i="1"/>
  <c r="F98" i="1"/>
  <c r="H98" i="1"/>
  <c r="C99" i="1"/>
  <c r="D99" i="1"/>
  <c r="E99" i="1"/>
  <c r="F99" i="1"/>
  <c r="H99" i="1"/>
  <c r="C100" i="1"/>
  <c r="D100" i="1"/>
  <c r="E100" i="1"/>
  <c r="F100" i="1"/>
  <c r="H100" i="1"/>
  <c r="C101" i="1"/>
  <c r="D101" i="1"/>
  <c r="E101" i="1"/>
  <c r="F101" i="1"/>
  <c r="H101" i="1"/>
  <c r="C102" i="1"/>
  <c r="D102" i="1"/>
  <c r="E102" i="1"/>
  <c r="F102" i="1"/>
  <c r="H102" i="1"/>
  <c r="C103" i="1"/>
  <c r="D103" i="1"/>
  <c r="E103" i="1"/>
  <c r="F103" i="1"/>
  <c r="H103" i="1"/>
  <c r="C104" i="1"/>
  <c r="D104" i="1"/>
  <c r="E104" i="1"/>
  <c r="F104" i="1"/>
  <c r="H104" i="1"/>
  <c r="C105" i="1"/>
  <c r="D105" i="1"/>
  <c r="E105" i="1"/>
  <c r="F105" i="1"/>
  <c r="H105" i="1"/>
  <c r="C106" i="1"/>
  <c r="D106" i="1"/>
  <c r="E106" i="1"/>
  <c r="F106" i="1"/>
  <c r="H106" i="1"/>
  <c r="C107" i="1"/>
  <c r="D107" i="1"/>
  <c r="E107" i="1"/>
  <c r="F107" i="1"/>
  <c r="H107" i="1"/>
  <c r="C108" i="1"/>
  <c r="D108" i="1"/>
  <c r="E108" i="1"/>
  <c r="F108" i="1"/>
  <c r="H108" i="1"/>
  <c r="C109" i="1"/>
  <c r="D109" i="1"/>
  <c r="E109" i="1"/>
  <c r="F109" i="1"/>
  <c r="H109" i="1"/>
  <c r="C110" i="1"/>
  <c r="D110" i="1"/>
  <c r="E110" i="1"/>
  <c r="F110" i="1"/>
  <c r="H110" i="1"/>
  <c r="C111" i="1"/>
  <c r="D111" i="1"/>
  <c r="E111" i="1"/>
  <c r="F111" i="1"/>
  <c r="H111" i="1"/>
  <c r="C112" i="1"/>
  <c r="D112" i="1"/>
  <c r="E112" i="1"/>
  <c r="F112" i="1"/>
  <c r="H112" i="1"/>
  <c r="C113" i="1"/>
  <c r="D113" i="1"/>
  <c r="E113" i="1"/>
  <c r="F113" i="1"/>
  <c r="H113" i="1"/>
  <c r="C114" i="1"/>
  <c r="D114" i="1"/>
  <c r="E114" i="1"/>
  <c r="F114" i="1"/>
  <c r="H114" i="1"/>
  <c r="C115" i="1"/>
  <c r="D115" i="1"/>
  <c r="E115" i="1"/>
  <c r="F115" i="1"/>
  <c r="H115" i="1"/>
  <c r="C116" i="1"/>
  <c r="D116" i="1"/>
  <c r="E116" i="1"/>
  <c r="F116" i="1"/>
  <c r="H116" i="1"/>
  <c r="C117" i="1"/>
  <c r="D117" i="1"/>
  <c r="E117" i="1"/>
  <c r="F117" i="1"/>
  <c r="H117" i="1"/>
  <c r="C118" i="1"/>
  <c r="D118" i="1"/>
  <c r="E118" i="1"/>
  <c r="F118" i="1"/>
  <c r="H118" i="1"/>
  <c r="C119" i="1"/>
  <c r="D119" i="1"/>
  <c r="E119" i="1"/>
  <c r="F119" i="1"/>
  <c r="H119" i="1"/>
  <c r="C120" i="1"/>
  <c r="D120" i="1"/>
  <c r="E120" i="1"/>
  <c r="F120" i="1"/>
  <c r="H120" i="1"/>
  <c r="C121" i="1"/>
  <c r="D121" i="1"/>
  <c r="E121" i="1"/>
  <c r="F121" i="1"/>
  <c r="H121" i="1"/>
  <c r="V166" i="12" l="1"/>
  <c r="C35" i="12" l="1"/>
  <c r="D35" i="12"/>
  <c r="E35" i="12"/>
  <c r="C48" i="12"/>
  <c r="D48" i="12"/>
  <c r="E48" i="12"/>
  <c r="C155" i="12" l="1"/>
  <c r="D155" i="12"/>
  <c r="E155" i="12"/>
  <c r="C159" i="12"/>
  <c r="D159" i="12"/>
  <c r="E159" i="12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 s="1"/>
  <c r="J59" i="1"/>
  <c r="J65" i="1" s="1"/>
  <c r="J71" i="1" s="1"/>
  <c r="J77" i="1" s="1"/>
  <c r="J83" i="1" s="1"/>
  <c r="J89" i="1" s="1"/>
  <c r="J95" i="1" s="1"/>
  <c r="J101" i="1" s="1"/>
  <c r="J107" i="1" s="1"/>
  <c r="J113" i="1" s="1"/>
  <c r="J119" i="1" s="1"/>
  <c r="J60" i="1"/>
  <c r="J66" i="1" s="1"/>
  <c r="J72" i="1" s="1"/>
  <c r="J78" i="1" s="1"/>
  <c r="J84" i="1" s="1"/>
  <c r="J90" i="1" s="1"/>
  <c r="J96" i="1" s="1"/>
  <c r="J102" i="1" s="1"/>
  <c r="J108" i="1" s="1"/>
  <c r="J114" i="1" s="1"/>
  <c r="J120" i="1" s="1"/>
  <c r="J61" i="1"/>
  <c r="J67" i="1" s="1"/>
  <c r="J73" i="1" s="1"/>
  <c r="J79" i="1" s="1"/>
  <c r="J85" i="1" s="1"/>
  <c r="J91" i="1" s="1"/>
  <c r="J97" i="1" s="1"/>
  <c r="J103" i="1" s="1"/>
  <c r="J109" i="1" s="1"/>
  <c r="J115" i="1" s="1"/>
  <c r="J121" i="1" s="1"/>
  <c r="J62" i="1"/>
  <c r="J68" i="1" s="1"/>
  <c r="J74" i="1" s="1"/>
  <c r="J80" i="1" s="1"/>
  <c r="J86" i="1" s="1"/>
  <c r="J92" i="1" s="1"/>
  <c r="J98" i="1" s="1"/>
  <c r="J104" i="1" s="1"/>
  <c r="J110" i="1" s="1"/>
  <c r="J116" i="1" s="1"/>
  <c r="J63" i="1"/>
  <c r="J69" i="1" s="1"/>
  <c r="J75" i="1" s="1"/>
  <c r="J81" i="1" s="1"/>
  <c r="J87" i="1" s="1"/>
  <c r="J93" i="1" s="1"/>
  <c r="J99" i="1" s="1"/>
  <c r="J105" i="1" s="1"/>
  <c r="J111" i="1" s="1"/>
  <c r="J117" i="1" s="1"/>
  <c r="J64" i="1"/>
  <c r="J70" i="1" s="1"/>
  <c r="J76" i="1" s="1"/>
  <c r="J82" i="1" s="1"/>
  <c r="J88" i="1" s="1"/>
  <c r="J94" i="1" s="1"/>
  <c r="J100" i="1" s="1"/>
  <c r="J106" i="1" s="1"/>
  <c r="J112" i="1" s="1"/>
  <c r="J118" i="1" s="1"/>
  <c r="C58" i="1"/>
  <c r="C65" i="1"/>
  <c r="D58" i="1"/>
  <c r="D65" i="1"/>
  <c r="E58" i="1"/>
  <c r="E65" i="1"/>
  <c r="F58" i="1"/>
  <c r="F65" i="1"/>
  <c r="H58" i="1"/>
  <c r="H65" i="1"/>
  <c r="C63" i="1" l="1"/>
  <c r="D63" i="1"/>
  <c r="E63" i="1"/>
  <c r="F63" i="1"/>
  <c r="H63" i="1"/>
  <c r="C75" i="12" l="1"/>
  <c r="D75" i="12"/>
  <c r="E75" i="12"/>
  <c r="C53" i="1"/>
  <c r="D53" i="1"/>
  <c r="E53" i="1"/>
  <c r="F53" i="1"/>
  <c r="H53" i="1"/>
  <c r="D30" i="40" l="1"/>
  <c r="F17" i="40" s="1"/>
  <c r="C30" i="40"/>
  <c r="E17" i="40" s="1"/>
  <c r="B30" i="40"/>
  <c r="G17" i="40" s="1"/>
  <c r="E28" i="40" l="1"/>
  <c r="F20" i="40"/>
  <c r="G18" i="40"/>
  <c r="F28" i="40"/>
  <c r="G26" i="40"/>
  <c r="E24" i="40"/>
  <c r="F24" i="40"/>
  <c r="G22" i="40"/>
  <c r="E20" i="40"/>
  <c r="F16" i="40"/>
  <c r="F27" i="40"/>
  <c r="F23" i="40"/>
  <c r="F19" i="40"/>
  <c r="G29" i="40"/>
  <c r="G25" i="40"/>
  <c r="G21" i="40"/>
  <c r="E16" i="40"/>
  <c r="E27" i="40"/>
  <c r="E23" i="40"/>
  <c r="E19" i="40"/>
  <c r="F26" i="40"/>
  <c r="F22" i="40"/>
  <c r="F18" i="40"/>
  <c r="G28" i="40"/>
  <c r="G24" i="40"/>
  <c r="G20" i="40"/>
  <c r="E26" i="40"/>
  <c r="E22" i="40"/>
  <c r="E18" i="40"/>
  <c r="F29" i="40"/>
  <c r="F25" i="40"/>
  <c r="F21" i="40"/>
  <c r="G16" i="40"/>
  <c r="G27" i="40"/>
  <c r="G23" i="40"/>
  <c r="G19" i="40"/>
  <c r="E29" i="40"/>
  <c r="E25" i="40"/>
  <c r="E21" i="40"/>
  <c r="G30" i="40" l="1"/>
  <c r="F30" i="40"/>
  <c r="E30" i="40"/>
  <c r="C61" i="1" l="1"/>
  <c r="D61" i="1"/>
  <c r="E61" i="1"/>
  <c r="F61" i="1"/>
  <c r="H61" i="1"/>
  <c r="C16" i="1" l="1"/>
  <c r="D16" i="1"/>
  <c r="E16" i="1"/>
  <c r="F16" i="1"/>
  <c r="H16" i="1"/>
  <c r="C39" i="12" l="1"/>
  <c r="D39" i="12"/>
  <c r="E39" i="12"/>
  <c r="C38" i="12"/>
  <c r="D38" i="12"/>
  <c r="E38" i="12"/>
  <c r="C37" i="12"/>
  <c r="D37" i="12"/>
  <c r="E37" i="12"/>
  <c r="C52" i="1" l="1"/>
  <c r="D52" i="1"/>
  <c r="E52" i="1"/>
  <c r="F52" i="1"/>
  <c r="H52" i="1"/>
  <c r="C51" i="1"/>
  <c r="D51" i="1"/>
  <c r="E51" i="1"/>
  <c r="F51" i="1"/>
  <c r="H51" i="1"/>
  <c r="C74" i="12" l="1"/>
  <c r="D74" i="12"/>
  <c r="E74" i="12"/>
  <c r="C50" i="1"/>
  <c r="D50" i="1"/>
  <c r="E50" i="1"/>
  <c r="F50" i="1"/>
  <c r="H50" i="1"/>
  <c r="C49" i="1"/>
  <c r="D49" i="1"/>
  <c r="E49" i="1"/>
  <c r="F49" i="1"/>
  <c r="H49" i="1"/>
  <c r="C48" i="1" l="1"/>
  <c r="D48" i="1"/>
  <c r="E48" i="1"/>
  <c r="F48" i="1"/>
  <c r="H48" i="1"/>
  <c r="C47" i="1" l="1"/>
  <c r="D47" i="1"/>
  <c r="E47" i="1"/>
  <c r="F47" i="1"/>
  <c r="H47" i="1"/>
  <c r="C46" i="1"/>
  <c r="D46" i="1"/>
  <c r="E46" i="1"/>
  <c r="F46" i="1"/>
  <c r="H46" i="1"/>
  <c r="C45" i="1" l="1"/>
  <c r="D45" i="1"/>
  <c r="E45" i="1"/>
  <c r="F45" i="1"/>
  <c r="H45" i="1"/>
  <c r="C40" i="12" l="1"/>
  <c r="D40" i="12"/>
  <c r="E40" i="12"/>
  <c r="C44" i="1" l="1"/>
  <c r="D44" i="1"/>
  <c r="E44" i="1"/>
  <c r="F44" i="1"/>
  <c r="H44" i="1"/>
  <c r="C70" i="12" l="1"/>
  <c r="D70" i="12"/>
  <c r="E70" i="12"/>
  <c r="C32" i="1"/>
  <c r="D32" i="1"/>
  <c r="E32" i="1"/>
  <c r="F32" i="1"/>
  <c r="H32" i="1"/>
  <c r="C10" i="1" l="1"/>
  <c r="D10" i="1"/>
  <c r="E10" i="1"/>
  <c r="F10" i="1"/>
  <c r="H10" i="1"/>
  <c r="C55" i="1"/>
  <c r="D55" i="1"/>
  <c r="E55" i="1"/>
  <c r="F55" i="1"/>
  <c r="H55" i="1"/>
  <c r="C54" i="1"/>
  <c r="D54" i="1"/>
  <c r="E54" i="1"/>
  <c r="F54" i="1"/>
  <c r="H54" i="1"/>
  <c r="C68" i="12"/>
  <c r="C36" i="12"/>
  <c r="C69" i="12"/>
  <c r="C71" i="12"/>
  <c r="C41" i="12"/>
  <c r="C42" i="12"/>
  <c r="C43" i="12"/>
  <c r="C72" i="12"/>
  <c r="C44" i="12"/>
  <c r="C45" i="12"/>
  <c r="C46" i="12"/>
  <c r="C47" i="12"/>
  <c r="D68" i="12"/>
  <c r="D36" i="12"/>
  <c r="D69" i="12"/>
  <c r="D71" i="12"/>
  <c r="D41" i="12"/>
  <c r="D42" i="12"/>
  <c r="D43" i="12"/>
  <c r="D72" i="12"/>
  <c r="D44" i="12"/>
  <c r="D45" i="12"/>
  <c r="D46" i="12"/>
  <c r="D47" i="12"/>
  <c r="E68" i="12"/>
  <c r="E36" i="12"/>
  <c r="E69" i="12"/>
  <c r="E71" i="12"/>
  <c r="E41" i="12"/>
  <c r="E42" i="12"/>
  <c r="E43" i="12"/>
  <c r="E72" i="12"/>
  <c r="E44" i="12"/>
  <c r="E45" i="12"/>
  <c r="E46" i="12"/>
  <c r="E47" i="12"/>
  <c r="V3" i="1"/>
  <c r="V4" i="1" s="1"/>
  <c r="C9" i="1"/>
  <c r="D9" i="1"/>
  <c r="E9" i="1"/>
  <c r="F9" i="1"/>
  <c r="H9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3" i="1"/>
  <c r="C35" i="1"/>
  <c r="C36" i="1"/>
  <c r="C34" i="1"/>
  <c r="C37" i="1"/>
  <c r="C56" i="1"/>
  <c r="C38" i="1"/>
  <c r="C39" i="1"/>
  <c r="C40" i="1"/>
  <c r="C41" i="1"/>
  <c r="C42" i="1"/>
  <c r="C43" i="1"/>
  <c r="C57" i="1"/>
  <c r="C59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3" i="1"/>
  <c r="D35" i="1"/>
  <c r="D36" i="1"/>
  <c r="D34" i="1"/>
  <c r="D37" i="1"/>
  <c r="D56" i="1"/>
  <c r="D38" i="1"/>
  <c r="D39" i="1"/>
  <c r="D40" i="1"/>
  <c r="D41" i="1"/>
  <c r="D42" i="1"/>
  <c r="D43" i="1"/>
  <c r="D57" i="1"/>
  <c r="D59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3" i="1"/>
  <c r="E35" i="1"/>
  <c r="E36" i="1"/>
  <c r="E34" i="1"/>
  <c r="E37" i="1"/>
  <c r="E56" i="1"/>
  <c r="E38" i="1"/>
  <c r="E39" i="1"/>
  <c r="E40" i="1"/>
  <c r="E41" i="1"/>
  <c r="E42" i="1"/>
  <c r="E43" i="1"/>
  <c r="E57" i="1"/>
  <c r="E59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5" i="1"/>
  <c r="F36" i="1"/>
  <c r="F34" i="1"/>
  <c r="F37" i="1"/>
  <c r="F56" i="1"/>
  <c r="F38" i="1"/>
  <c r="F39" i="1"/>
  <c r="F40" i="1"/>
  <c r="F41" i="1"/>
  <c r="F42" i="1"/>
  <c r="F43" i="1"/>
  <c r="F57" i="1"/>
  <c r="F59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3" i="1"/>
  <c r="H35" i="1"/>
  <c r="H36" i="1"/>
  <c r="H34" i="1"/>
  <c r="H37" i="1"/>
  <c r="H56" i="1"/>
  <c r="H38" i="1"/>
  <c r="H39" i="1"/>
  <c r="H40" i="1"/>
  <c r="H41" i="1"/>
  <c r="H42" i="1"/>
  <c r="H43" i="1"/>
  <c r="H57" i="1"/>
  <c r="H59" i="1"/>
  <c r="C60" i="1"/>
  <c r="C62" i="1"/>
  <c r="C64" i="1"/>
  <c r="D60" i="1"/>
  <c r="D62" i="1"/>
  <c r="D64" i="1"/>
  <c r="E60" i="1"/>
  <c r="E62" i="1"/>
  <c r="E64" i="1"/>
  <c r="F60" i="1"/>
  <c r="F62" i="1"/>
  <c r="F64" i="1"/>
  <c r="H60" i="1"/>
  <c r="H62" i="1"/>
  <c r="H64" i="1"/>
  <c r="AA3" i="12" l="1"/>
  <c r="C12" i="1"/>
  <c r="D12" i="1"/>
  <c r="E12" i="1"/>
  <c r="F12" i="1"/>
  <c r="H12" i="1"/>
  <c r="E160" i="12" l="1"/>
  <c r="D160" i="12"/>
  <c r="C160" i="12"/>
  <c r="M5" i="1" l="1"/>
  <c r="E11" i="1" l="1"/>
  <c r="D11" i="1"/>
  <c r="C11" i="1"/>
  <c r="F11" i="1" l="1"/>
  <c r="F15" i="1"/>
  <c r="F14" i="1"/>
  <c r="D15" i="1"/>
  <c r="C15" i="1"/>
  <c r="D14" i="1"/>
  <c r="E14" i="1"/>
  <c r="C18" i="1"/>
  <c r="C13" i="1"/>
  <c r="D18" i="1"/>
  <c r="D13" i="1"/>
  <c r="E18" i="1"/>
  <c r="E13" i="1"/>
  <c r="F18" i="1"/>
  <c r="F13" i="1"/>
  <c r="E15" i="1"/>
  <c r="C14" i="1"/>
  <c r="C17" i="1"/>
  <c r="D17" i="1"/>
  <c r="E17" i="1"/>
  <c r="F17" i="1"/>
  <c r="H13" i="1"/>
  <c r="H14" i="1"/>
  <c r="H15" i="1" l="1"/>
  <c r="H17" i="1"/>
  <c r="E15" i="34" l="1"/>
  <c r="H18" i="1" l="1"/>
  <c r="H11" i="1" l="1"/>
  <c r="I6" i="10" l="1"/>
  <c r="H7" i="12"/>
  <c r="I3" i="10" l="1"/>
  <c r="I2" i="10"/>
  <c r="H3" i="12" l="1"/>
  <c r="E21" i="34"/>
  <c r="E20" i="34"/>
  <c r="E19" i="34"/>
  <c r="E18" i="34"/>
  <c r="E17" i="34"/>
  <c r="E16" i="34"/>
  <c r="E14" i="34"/>
  <c r="E13" i="34"/>
  <c r="E12" i="34"/>
  <c r="E11" i="34"/>
  <c r="E10" i="34"/>
  <c r="E9" i="34"/>
  <c r="E8" i="34"/>
  <c r="E7" i="34"/>
  <c r="E6" i="34"/>
  <c r="B6" i="40" l="1"/>
  <c r="B9" i="40"/>
  <c r="B7" i="40"/>
  <c r="B8" i="40"/>
  <c r="B10" i="40" l="1"/>
</calcChain>
</file>

<file path=xl/comments1.xml><?xml version="1.0" encoding="utf-8"?>
<comments xmlns="http://schemas.openxmlformats.org/spreadsheetml/2006/main">
  <authors>
    <author>Ilka Gonzalez</author>
    <author>Samuel Melchisedec Feliz Méndez</author>
  </authors>
  <commentList>
    <comment ref="H9" authorId="0" shapeId="0">
      <text>
        <r>
          <rPr>
            <sz val="12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12"/>
            <color indexed="81"/>
            <rFont val="Tahoma"/>
            <family val="2"/>
          </rPr>
          <t>DPD1.1.1.1.01</t>
        </r>
      </text>
    </comment>
    <comment ref="Z9" authorId="0" shapeId="0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  <comment ref="I16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monitoreo cada trimestre</t>
        </r>
      </text>
    </comment>
    <comment ref="I57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incluir verificacion: informe</t>
        </r>
      </text>
    </comment>
    <comment ref="I92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incluir medios verificacion</t>
        </r>
      </text>
    </comment>
    <comment ref="I101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incluir verificacion: informe o hoja supervision</t>
        </r>
      </text>
    </comment>
    <comment ref="I102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incluir verficacion: agenda</t>
        </r>
      </text>
    </comment>
    <comment ref="I103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incluir verificacion: agenda</t>
        </r>
      </text>
    </comment>
    <comment ref="I104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incluir verificacion: agenda</t>
        </r>
      </text>
    </comment>
    <comment ref="I106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revisar vinculacion de la actividad con el producto y resultado esperado </t>
        </r>
      </text>
    </comment>
    <comment ref="I119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incluir verficacion: reporte</t>
        </r>
      </text>
    </comment>
    <comment ref="I126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incluir verificacion: informe</t>
        </r>
      </text>
    </comment>
    <comment ref="I143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poner verficacion: informe o reporte, listados</t>
        </r>
      </text>
    </comment>
    <comment ref="I146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incluir verificacion: agenda</t>
        </r>
      </text>
    </comment>
    <comment ref="I147" authorId="1" shapeId="0">
      <text>
        <r>
          <rPr>
            <b/>
            <sz val="9"/>
            <color indexed="81"/>
            <rFont val="Tahoma"/>
            <family val="2"/>
          </rPr>
          <t>Samuel Melchisedec Feliz Méndez:</t>
        </r>
        <r>
          <rPr>
            <sz val="9"/>
            <color indexed="81"/>
            <rFont val="Tahoma"/>
            <family val="2"/>
          </rPr>
          <t xml:space="preserve">
incluir verificacion: agenda</t>
        </r>
      </text>
    </comment>
  </commentList>
</comments>
</file>

<file path=xl/sharedStrings.xml><?xml version="1.0" encoding="utf-8"?>
<sst xmlns="http://schemas.openxmlformats.org/spreadsheetml/2006/main" count="3165" uniqueCount="1328">
  <si>
    <t>Meta</t>
  </si>
  <si>
    <t xml:space="preserve">Productos </t>
  </si>
  <si>
    <t>Unidad de Medida</t>
  </si>
  <si>
    <t>Cantidad de Insumos</t>
  </si>
  <si>
    <t>Precio Unitario</t>
  </si>
  <si>
    <t>Valor 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</si>
  <si>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</si>
  <si>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</si>
  <si>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</si>
  <si>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</si>
  <si>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</si>
  <si>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</si>
  <si>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</si>
  <si>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</si>
  <si>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</si>
  <si>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</si>
  <si>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</si>
  <si>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</si>
  <si>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4to. Trimestre</t>
  </si>
  <si>
    <t>3er. Trimestre</t>
  </si>
  <si>
    <t>2do. Trimestre</t>
  </si>
  <si>
    <t>1er. Trimestre</t>
  </si>
  <si>
    <t>Descripción</t>
  </si>
  <si>
    <t xml:space="preserve">Total de Acciones </t>
  </si>
  <si>
    <t>Fuente de Financiamiento</t>
  </si>
  <si>
    <t>Código Presupuestario</t>
  </si>
  <si>
    <t>Primer Nivel de Atención</t>
  </si>
  <si>
    <t>Publicidad y propaganda</t>
  </si>
  <si>
    <t>Impresión y encuadernación</t>
  </si>
  <si>
    <t>Viáticos dentro del país</t>
  </si>
  <si>
    <t>Peaje</t>
  </si>
  <si>
    <t>Obras menores en edificaciones</t>
  </si>
  <si>
    <t>Instalaciones eléctricas</t>
  </si>
  <si>
    <t>Mantenimiento y reparación de equipos sanitarios y de laboratorio</t>
  </si>
  <si>
    <t>Mantenimiento y reparación de equipos de transporte, tracción y elevación</t>
  </si>
  <si>
    <t>Alimentos y bebidas para personas</t>
  </si>
  <si>
    <t>Acabados textiles</t>
  </si>
  <si>
    <t>Productos de artes gráficas</t>
  </si>
  <si>
    <t>Productos medicinales para uso humano</t>
  </si>
  <si>
    <t>Llantas y neumáticos</t>
  </si>
  <si>
    <t>Artículos de plástico</t>
  </si>
  <si>
    <t>Productos de cemento</t>
  </si>
  <si>
    <t>Productos de vidrio</t>
  </si>
  <si>
    <t>Productos de loza</t>
  </si>
  <si>
    <t>Productos metálicos y sus derivados</t>
  </si>
  <si>
    <t>Herramientas menores</t>
  </si>
  <si>
    <t>Gasoil</t>
  </si>
  <si>
    <t>Material para limpieza</t>
  </si>
  <si>
    <t>Productos eléctricos y afines</t>
  </si>
  <si>
    <t>Muebles de oficina y estantería</t>
  </si>
  <si>
    <t>Equipo médico y de laboratorio</t>
  </si>
  <si>
    <t>Automóviles y camiones</t>
  </si>
  <si>
    <t>Carrocerías y remolques</t>
  </si>
  <si>
    <t>Otros equipos de transporte</t>
  </si>
  <si>
    <t>Equipo de comunicación, telecomunicaciones y señalamiento</t>
  </si>
  <si>
    <t>Otros equipos</t>
  </si>
  <si>
    <t>Base de datos</t>
  </si>
  <si>
    <t>Productos de Papel, Cartón e Impresos</t>
  </si>
  <si>
    <t>Equipos de seguridad</t>
  </si>
  <si>
    <t>Servicio Nacional de Salud</t>
  </si>
  <si>
    <t>Dirección de Planificación y Desarrollo</t>
  </si>
  <si>
    <t>Indicador</t>
  </si>
  <si>
    <t>Productos</t>
  </si>
  <si>
    <t xml:space="preserve">Responsable </t>
  </si>
  <si>
    <t>Observaciones</t>
  </si>
  <si>
    <t>Informe</t>
  </si>
  <si>
    <t>Listado de participación</t>
  </si>
  <si>
    <t>Fotos</t>
  </si>
  <si>
    <t>Agenda</t>
  </si>
  <si>
    <t>Plan</t>
  </si>
  <si>
    <t>Protocolo</t>
  </si>
  <si>
    <t>Manual</t>
  </si>
  <si>
    <t>Resolución</t>
  </si>
  <si>
    <t>Boletin</t>
  </si>
  <si>
    <t>Reporte</t>
  </si>
  <si>
    <t>Minuta</t>
  </si>
  <si>
    <t>Hoja de supervisión</t>
  </si>
  <si>
    <t>Inventario</t>
  </si>
  <si>
    <t>Reglamento</t>
  </si>
  <si>
    <t>Memoria</t>
  </si>
  <si>
    <t>Encuesta</t>
  </si>
  <si>
    <t>Registro Digital</t>
  </si>
  <si>
    <t>Otros</t>
  </si>
  <si>
    <t>Actividades Programables Presupuestables</t>
  </si>
  <si>
    <t>Venta Servicios</t>
  </si>
  <si>
    <t>Código</t>
  </si>
  <si>
    <t>Hospital</t>
  </si>
  <si>
    <t>Centro Primer Nivel</t>
  </si>
  <si>
    <t>Centro Diagnóstico</t>
  </si>
  <si>
    <t>Almacen</t>
  </si>
  <si>
    <t>SRS</t>
  </si>
  <si>
    <t>Gerencia de Área</t>
  </si>
  <si>
    <t>R0 - SRS Metropolitano</t>
  </si>
  <si>
    <t>R1 - SRS Valdesia</t>
  </si>
  <si>
    <t>R2 - SRS Norcentral</t>
  </si>
  <si>
    <t>R3 - SRS Nordeste</t>
  </si>
  <si>
    <t>R4 - SRS Enriquillo</t>
  </si>
  <si>
    <t>R5 - SRS Este</t>
  </si>
  <si>
    <t>R6 - SRS El Valle</t>
  </si>
  <si>
    <t>R7 - SRS Cibao Occidental</t>
  </si>
  <si>
    <t>R8 - SRS Cibao Central</t>
  </si>
  <si>
    <t>Ls_Regiones</t>
  </si>
  <si>
    <t>Departamento</t>
  </si>
  <si>
    <t>ACC</t>
  </si>
  <si>
    <t>Acuerdo y Convenio</t>
  </si>
  <si>
    <t>AES</t>
  </si>
  <si>
    <t>Atención Especializada</t>
  </si>
  <si>
    <t>AMT</t>
  </si>
  <si>
    <t>Administración Proyectos TIC</t>
  </si>
  <si>
    <t>APS</t>
  </si>
  <si>
    <t>Atención Primaria</t>
  </si>
  <si>
    <t>ARH</t>
  </si>
  <si>
    <t>Administración de Recursos Humanos</t>
  </si>
  <si>
    <t>AST</t>
  </si>
  <si>
    <t>Administración del servicio TIC</t>
  </si>
  <si>
    <t>AU</t>
  </si>
  <si>
    <t>Atención al Usuario</t>
  </si>
  <si>
    <t>COP</t>
  </si>
  <si>
    <t>Cooperación Internacional</t>
  </si>
  <si>
    <t>CPS</t>
  </si>
  <si>
    <t>Coordinación de la provisión de los Servicios</t>
  </si>
  <si>
    <t>DES</t>
  </si>
  <si>
    <t>Desarrollo Organizacional</t>
  </si>
  <si>
    <t>DIS</t>
  </si>
  <si>
    <t>Desarrollo e Implementación de Sistemas</t>
  </si>
  <si>
    <t>EDL</t>
  </si>
  <si>
    <t>Elaboración Documentos Legales</t>
  </si>
  <si>
    <t>EMD</t>
  </si>
  <si>
    <t>Emergencia y Desastres</t>
  </si>
  <si>
    <t>GEA</t>
  </si>
  <si>
    <t>Gestión Administrativa</t>
  </si>
  <si>
    <t>GEF</t>
  </si>
  <si>
    <t>Gestión Financiera</t>
  </si>
  <si>
    <t>GyC</t>
  </si>
  <si>
    <t>Gestión y Calidad Institucional</t>
  </si>
  <si>
    <t>ING</t>
  </si>
  <si>
    <t>Infraestructura y Equipos</t>
  </si>
  <si>
    <t>LIT</t>
  </si>
  <si>
    <t>Litigios</t>
  </si>
  <si>
    <t>MC</t>
  </si>
  <si>
    <t>Medios de Comunicación</t>
  </si>
  <si>
    <t>MED</t>
  </si>
  <si>
    <t>Medicamentos e Insumos</t>
  </si>
  <si>
    <t>MyE</t>
  </si>
  <si>
    <t>Monitoreo y evaluación</t>
  </si>
  <si>
    <t>NOM</t>
  </si>
  <si>
    <t>Nomina</t>
  </si>
  <si>
    <t>OPT</t>
  </si>
  <si>
    <t>Operaciones TIC</t>
  </si>
  <si>
    <t>PSM</t>
  </si>
  <si>
    <t>Pasantía Medica</t>
  </si>
  <si>
    <t>RP</t>
  </si>
  <si>
    <t>Relaciones Publicas</t>
  </si>
  <si>
    <t>SDT</t>
  </si>
  <si>
    <t>Servicios Diagnósticos Complementación terapéutica</t>
  </si>
  <si>
    <t>SHE</t>
  </si>
  <si>
    <t>Seguridad Hospitalaria</t>
  </si>
  <si>
    <t>SI</t>
  </si>
  <si>
    <t>Sistema Información</t>
  </si>
  <si>
    <t>SMT</t>
  </si>
  <si>
    <t>Seguridad y Monitoreo de las TIC</t>
  </si>
  <si>
    <t>SPG</t>
  </si>
  <si>
    <t>Soporte a la gestión</t>
  </si>
  <si>
    <t>UEP</t>
  </si>
  <si>
    <t>Unidad Ejecutora de Proyectos</t>
  </si>
  <si>
    <t>ADF</t>
  </si>
  <si>
    <t>Administrativa Financiera</t>
  </si>
  <si>
    <t>COM</t>
  </si>
  <si>
    <t>Comunicación</t>
  </si>
  <si>
    <t>EJ</t>
  </si>
  <si>
    <t>Ejecutiva</t>
  </si>
  <si>
    <t>GES</t>
  </si>
  <si>
    <t>Gestión de Servicios</t>
  </si>
  <si>
    <t>GT</t>
  </si>
  <si>
    <t>Gestión Técnica</t>
  </si>
  <si>
    <t>JUR</t>
  </si>
  <si>
    <t>Jurídica</t>
  </si>
  <si>
    <t>UIPyD</t>
  </si>
  <si>
    <t>Unidad Institucional de Planificación y Desarrollo</t>
  </si>
  <si>
    <t>RRHH</t>
  </si>
  <si>
    <t>Gestión Humana</t>
  </si>
  <si>
    <t>TEC</t>
  </si>
  <si>
    <t>Tecnología de la Información</t>
  </si>
  <si>
    <t>Oficina</t>
  </si>
  <si>
    <t>OAI</t>
  </si>
  <si>
    <t>Oficina de Acceso a la Información</t>
  </si>
  <si>
    <t>OFC</t>
  </si>
  <si>
    <t>Oficina de Control y Fiscalización</t>
  </si>
  <si>
    <t>Ls_Estructura</t>
  </si>
  <si>
    <t>04_División</t>
  </si>
  <si>
    <t>ls_Direccion</t>
  </si>
  <si>
    <t>ls_Departamento</t>
  </si>
  <si>
    <t>ls_SubDireccion</t>
  </si>
  <si>
    <t>Ls_Direccion</t>
  </si>
  <si>
    <t>Ls_SubDireccion</t>
  </si>
  <si>
    <t>Ls_Departamento</t>
  </si>
  <si>
    <t>Ls_Oficina</t>
  </si>
  <si>
    <t>Departamentos</t>
  </si>
  <si>
    <t>Abrev</t>
  </si>
  <si>
    <t>Indirecto</t>
  </si>
  <si>
    <t xml:space="preserve">Servicio Regional de Salud:  </t>
  </si>
  <si>
    <t>.</t>
  </si>
  <si>
    <t>Gerencia</t>
  </si>
  <si>
    <t>División</t>
  </si>
  <si>
    <t>Unidad</t>
  </si>
  <si>
    <t>Ls_DependenciasSRS</t>
  </si>
  <si>
    <t>ls_UnidadesSRS</t>
  </si>
  <si>
    <t>Apoyo Adm. De la Gerencia</t>
  </si>
  <si>
    <t>Comunicaciones</t>
  </si>
  <si>
    <t>Gestión del Desempeño</t>
  </si>
  <si>
    <t>Registro y Control</t>
  </si>
  <si>
    <t>Reclutamiento y Selección</t>
  </si>
  <si>
    <t>Bienestar y Seguridad</t>
  </si>
  <si>
    <t>Compensaciones y Beneficios</t>
  </si>
  <si>
    <t>Capacitación</t>
  </si>
  <si>
    <t>Compras y Contrataciones</t>
  </si>
  <si>
    <t>Activos Fijos</t>
  </si>
  <si>
    <t>Almacenes y Suministros</t>
  </si>
  <si>
    <t>Servicios Generales</t>
  </si>
  <si>
    <t>Presupuesto</t>
  </si>
  <si>
    <t>Tesorería</t>
  </si>
  <si>
    <t>Revisión y Análisis</t>
  </si>
  <si>
    <t>Monitoreo y Evaluación</t>
  </si>
  <si>
    <t>Formulación de PPP</t>
  </si>
  <si>
    <t>Desarrollo Institucional</t>
  </si>
  <si>
    <t>Calidad de la Gestión</t>
  </si>
  <si>
    <t>Estadísticas</t>
  </si>
  <si>
    <t>Materno Infantil</t>
  </si>
  <si>
    <t>Odontología</t>
  </si>
  <si>
    <t xml:space="preserve">Estructura:  </t>
  </si>
  <si>
    <t>Pasantias Medicas</t>
  </si>
  <si>
    <t>Soporte a la Gestión</t>
  </si>
  <si>
    <t>Administrativa</t>
  </si>
  <si>
    <t>Financiera</t>
  </si>
  <si>
    <t>Formulación, MyE de PPP</t>
  </si>
  <si>
    <t>Desarrollo Institucional y Calidad de la Gestión</t>
  </si>
  <si>
    <t>Sistema de Información</t>
  </si>
  <si>
    <t>Coordinación de la Prestacion de Servicios</t>
  </si>
  <si>
    <t>Servicios Diagnósticos y Complementación Terapeutica</t>
  </si>
  <si>
    <t>Ls_DivisionesSRS</t>
  </si>
  <si>
    <t>Ls_GerenciasSRS</t>
  </si>
  <si>
    <t>Ls_DepartamentosSRS</t>
  </si>
  <si>
    <t>Ls_OficinasSRS</t>
  </si>
  <si>
    <t>Ls_UnidadesSRS</t>
  </si>
  <si>
    <t>Regional (Consolidado)</t>
  </si>
  <si>
    <t>Código_Actividad</t>
  </si>
  <si>
    <t>Actividad</t>
  </si>
  <si>
    <t>Medio de Verificación 1</t>
  </si>
  <si>
    <t>Medio de Verificación 3</t>
  </si>
  <si>
    <t>Medio de Verificación 2</t>
  </si>
  <si>
    <t>Ls_Medio_Verificacion</t>
  </si>
  <si>
    <t>Definir e implementar un modelo organizativo funcional en el Nivel Central del SNS</t>
  </si>
  <si>
    <t>Integrar un comité de conducción estratégica en el Nivel Central</t>
  </si>
  <si>
    <t>Est.1.1.1</t>
  </si>
  <si>
    <t>Desarrollar e implementar un modelo económico y financiero que garantice la sostenibilidad de la Red de servicios, incluyendo los Hospitales Autogestionados</t>
  </si>
  <si>
    <t>Est.1.3.1</t>
  </si>
  <si>
    <t>Definir y desarrollar los instrumentos de recolección de datos y reportes de Gestión/Productividad de la Red</t>
  </si>
  <si>
    <t>Est.1.6.1</t>
  </si>
  <si>
    <r>
      <t>Apoyar a los SRS en el proceso de cumplimiento de los criterios para su habilitación en los establecimientos de salud</t>
    </r>
    <r>
      <rPr>
        <sz val="9"/>
        <color rgb="FF000000"/>
        <rFont val="Arial"/>
        <family val="2"/>
      </rPr>
      <t xml:space="preserve"> de su Red</t>
    </r>
  </si>
  <si>
    <t>Est.1.8.1</t>
  </si>
  <si>
    <t xml:space="preserve">Actualizar e implementar el Modelo de Gestión del SNS en todos sus niveles y el Modelo de Red de los SRS
</t>
  </si>
  <si>
    <t>Definir una estructura funcional de transición (septiembre – diciembre 2016) en el Nivel Central</t>
  </si>
  <si>
    <t>Est.1.1.2</t>
  </si>
  <si>
    <t>Implementar las NOBACI y sus Normas Complementarias en el Nivel Central del SNS y en todos los niveles de la Red</t>
  </si>
  <si>
    <t>Est.1.3.2</t>
  </si>
  <si>
    <t>Desarrollar e implementar los Sistemas de Información que faciliten el flujo de información entre los niveles para la toma de decisión y la gestión para resultados</t>
  </si>
  <si>
    <t>Est.1.6.2</t>
  </si>
  <si>
    <t xml:space="preserve">Desarrollar e implementar un modelo económico y financiero que garantice la sostenibilidad de la Red de servicios incluyendo los Hospitales Autogestionados
</t>
  </si>
  <si>
    <t>Reformular la estructura organizativa aprobada mediante resolución 00006 del MAP</t>
  </si>
  <si>
    <t>Est.1.1.3</t>
  </si>
  <si>
    <t>Dotar de infraestructura tecnológica para el desarrollo de la tecnología de la información y comunicaciones (TIC) en el Nivel central</t>
  </si>
  <si>
    <t>Est.1.6.3</t>
  </si>
  <si>
    <t xml:space="preserve">Definir e implementar los mecanismos de relación y articulación Interna  entre el centro coordinador del SNS y los SRS y al interno de los SRS, en forma de acuerdos de gestión que incorporen objetivos y resultados
</t>
  </si>
  <si>
    <t>Implementar un Plan de despliegue de las estructuras funcionales en el SNS y en todos sus niveles</t>
  </si>
  <si>
    <t>Est.1.1.4</t>
  </si>
  <si>
    <t xml:space="preserve">Implementar un Régimen de auditoria de calidad de la información </t>
  </si>
  <si>
    <t>Est.1.6.4</t>
  </si>
  <si>
    <t>Apoyar el proceso de integración y unificación de cargos de los profesionales del IDSS</t>
  </si>
  <si>
    <t>Est.1.9.1</t>
  </si>
  <si>
    <t xml:space="preserve">Definir e implementar el Modelo de articulación externa con los agentes relevantes del Sector salud y otros sectores, que coadyuven con el logro de los objetivos estratégicos de la institución
</t>
  </si>
  <si>
    <t>Elaborar y firmar acuerdos y convenios de Gestión entre las diferentes instancias de la Red.</t>
  </si>
  <si>
    <t>Est.1.4.1</t>
  </si>
  <si>
    <t>Aplicar los criterios de integración en redes de los establecimientos del IDSS a red del SNS, que defina la Comisión para la Integración de la Red Única de Servicios Públicos de Salud</t>
  </si>
  <si>
    <t>Est.1.9.2</t>
  </si>
  <si>
    <t xml:space="preserve">Fortalecer los sistemas de información existentes en todos los niveles del SNS para apoyar la gestión por resultados
</t>
  </si>
  <si>
    <t xml:space="preserve">Fortalecer el componente de comunicación interna y externa en la institución
</t>
  </si>
  <si>
    <t xml:space="preserve">Disponer de una red de establecimientos que cumpla los criterios de habilitación establecidos por el MSP
</t>
  </si>
  <si>
    <t>Actualizar y desplegar el Modelo de Gestión en toda la red</t>
  </si>
  <si>
    <t>Est.1.2.1</t>
  </si>
  <si>
    <t>Elaborar y firmar Acuerdos y Convenios intrasectoriales e intersectoriales, incluyendo ONG´s que tengan capacidad para proveer servicios de salud</t>
  </si>
  <si>
    <t>Est.1.5.1</t>
  </si>
  <si>
    <t>Diseñar e implementar un Plan de Comunicación Interna y externa con los canales jerárquicos definidos en el nivel central del SNS</t>
  </si>
  <si>
    <t>Est.1.7.1</t>
  </si>
  <si>
    <t>Definir los mecanismos estandarizados de medición de los planes y programas a ejecutarse en toda la red del SNS</t>
  </si>
  <si>
    <t>Est.1.10.1</t>
  </si>
  <si>
    <t xml:space="preserve">Integrar los establecimientos del Instituto Dominicano de Seguros Sociales (IDSS) a la red de servicios del SNS
</t>
  </si>
  <si>
    <t>Actualizar el Modelo de Red acorde al Modelo de Gestión y al Modelo de Atención</t>
  </si>
  <si>
    <t>Est.1.2.2</t>
  </si>
  <si>
    <t>Revisar de forma sistemática el alcance de cumplimiento de los objetivos propuestos</t>
  </si>
  <si>
    <t>Est.1.10.2</t>
  </si>
  <si>
    <t xml:space="preserve">Fortalecer el sistema de monitoreo y evaluación, que permita mejorar la gestión para resultados de planes y programas, a través de una retroalimentación apropiada y oportuna, que facilite la toma de decisiones basado en información de calidad y acorde a los objetivos propuestos
</t>
  </si>
  <si>
    <t xml:space="preserve">Participar con el MSP, MAP y otras instituciones en la definición de los reglamentos complementarios de la Ley de Carrera Sanitaria (395-14)
</t>
  </si>
  <si>
    <t xml:space="preserve">Formular una Política Salarial y de Recursos Humanos competitiva, que permita captar y retener personal competente para apuntalar la gestión estratégica del SNS
</t>
  </si>
  <si>
    <t xml:space="preserve">Gestionar la creación de una comisión mixta MSP, SNS para el desarrollo de los reglamentos </t>
  </si>
  <si>
    <t>Est.2.1.1</t>
  </si>
  <si>
    <t xml:space="preserve">Diseñar e Implementar una política de Recursos Humanos en el SNS y todos sus niveles (modelo de gestión de RRHH) </t>
  </si>
  <si>
    <t>Est.2.2.1</t>
  </si>
  <si>
    <t>Definir un programa de formación continua enfocado a la gestión por competencias</t>
  </si>
  <si>
    <t>Est.2.3.1</t>
  </si>
  <si>
    <t xml:space="preserve">Implementar el Modelo de Atención en todos los niveles de la red de servicios de salud 
</t>
  </si>
  <si>
    <t>Implementación de la Ley de Carrera Sanitaria y sus reglamentos</t>
  </si>
  <si>
    <t>Est.2.1.2</t>
  </si>
  <si>
    <t xml:space="preserve">Diseñar una política salarial que promueva la remuneración equilibrada en base al criterio de cargo y que contemple el sistema de incentivos </t>
  </si>
  <si>
    <t>Est.2.2.2</t>
  </si>
  <si>
    <t xml:space="preserve">Direccionar los recursos para apoyar la implementación del Modelo de Atención en la red de servicios
</t>
  </si>
  <si>
    <t>Diseñar e Implementar un protocolo de selección y contratación de los gestores y directivos de la Red</t>
  </si>
  <si>
    <t>Est.2.1.3</t>
  </si>
  <si>
    <t xml:space="preserve">Desarrollar una cartera de servicios estandarizada y de acuerdo al modelo de atención en los  centros de salud, con igual capacidad resolutiva
</t>
  </si>
  <si>
    <t xml:space="preserve">Fortalecer y garantizar la provisión de servicios de los programas de salud colectiva que se brindan en los diferentes niveles de atención
</t>
  </si>
  <si>
    <t xml:space="preserve">Impulsar el desarrollo del Modelo de Atención en la Red de Servicios especialmente en las áreas consideradas prioritarias </t>
  </si>
  <si>
    <t>Est.3.1.1</t>
  </si>
  <si>
    <t>Elaborar el Presupuesto, plan de inversiones y financiación de la red e implementarlo de acuerdo al dimensionamiento definido para la implementación del Modelo de Atención y garantizar el flujo de los recursos financieros y de otra índole de forma coherente con los objetivos del Modelo de Atención</t>
  </si>
  <si>
    <t>Est.3.2.1</t>
  </si>
  <si>
    <t>Reorganización estructural, funcional y logística de la Red, según el modelo de atención y en función de las necesidades sanitarias de la población asignada</t>
  </si>
  <si>
    <t>Est.3.3.1</t>
  </si>
  <si>
    <t>Promover estilos de vida saludables mediante la intervención integral en los diferentes escenarios (establecimiento de salud, hogar, escuelas, etc.)</t>
  </si>
  <si>
    <t>Est.4.1.1</t>
  </si>
  <si>
    <t>Aumentar la provisión y cobertura de los servicios de salud sexual-reproductiva en todos los niveles de atención con énfasis en la atención materno-perinatal, infantil y adolescente</t>
  </si>
  <si>
    <t>Est.4.1.2</t>
  </si>
  <si>
    <t>Fortalecer la aplicación de las normas a programas de salud para aumentar las expectativas de vida y calidad de la atención en personas que viven con VIH-SIDA</t>
  </si>
  <si>
    <t>Est.4.1.3</t>
  </si>
  <si>
    <t>Fortalecer la Aplicación de las normas a programas de salud para aumentar las expectativas de vida y calidad de la atención en personas que viven con TB</t>
  </si>
  <si>
    <t>Est.4.1.4</t>
  </si>
  <si>
    <t>Garantizar el diagnóstico oportuno y manejo adecuado de las enfermedades transmitidas por vectores en los establecimientos de salud, como estrategia de reducción de la letalidad</t>
  </si>
  <si>
    <t>Est.4.1.5</t>
  </si>
  <si>
    <t>Ls_LinesEstategica</t>
  </si>
  <si>
    <t>Le. 1</t>
  </si>
  <si>
    <t>Le. 2</t>
  </si>
  <si>
    <t>Le. 3</t>
  </si>
  <si>
    <t>Le. 4</t>
  </si>
  <si>
    <t>Ls_ObjEstrategico</t>
  </si>
  <si>
    <t>Obj1.1</t>
  </si>
  <si>
    <t>LE</t>
  </si>
  <si>
    <t>Obj1.2</t>
  </si>
  <si>
    <t>Obj1.3</t>
  </si>
  <si>
    <t>Obj1.4</t>
  </si>
  <si>
    <t>Obj1.5</t>
  </si>
  <si>
    <t>Obj4.1</t>
  </si>
  <si>
    <t>Obj3.3</t>
  </si>
  <si>
    <t>Obj3.2</t>
  </si>
  <si>
    <t>Obj3.1</t>
  </si>
  <si>
    <t>Obj2.1</t>
  </si>
  <si>
    <t>Obj1.10</t>
  </si>
  <si>
    <t>Obj2.2</t>
  </si>
  <si>
    <t>Obj1.9</t>
  </si>
  <si>
    <t>Obj1.6</t>
  </si>
  <si>
    <t>Obj1.7</t>
  </si>
  <si>
    <t>Obj1.8</t>
  </si>
  <si>
    <t>Obj2.3</t>
  </si>
  <si>
    <t>Supuestos</t>
  </si>
  <si>
    <t>Dependencia responsable</t>
  </si>
  <si>
    <t>Resultado esperado</t>
  </si>
  <si>
    <t>Línea estratégica</t>
  </si>
  <si>
    <t>Unidad de medida</t>
  </si>
  <si>
    <t xml:space="preserve">Gerencias:  </t>
  </si>
  <si>
    <t xml:space="preserve">Departamentos:  </t>
  </si>
  <si>
    <t xml:space="preserve">Divisiones:  </t>
  </si>
  <si>
    <t xml:space="preserve">Unidades:  </t>
  </si>
  <si>
    <t xml:space="preserve">Oficinas:  </t>
  </si>
  <si>
    <t xml:space="preserve">Año del POA:  </t>
  </si>
  <si>
    <t>Periodo_POA</t>
  </si>
  <si>
    <t>Declaración del año</t>
  </si>
  <si>
    <t>"Año del Desarrollo Agroforestal"</t>
  </si>
  <si>
    <t>Le.1 - Fortalecer las capacidades gestoras institucionales del SNS a través de la implementación del Modelo de Gestión, del desarrollo de su organización funcional y de las capacidades e instrumentos necesarios en cada ámbito de gestión</t>
  </si>
  <si>
    <t>Le.2 - Desarrollar un modelo de gestión y planificación de los recursos humanos que garantice la disponibilidad de técnicos y profesionales competentes y que fomente un alto rendimiento alineado a los objetivos institucionales</t>
  </si>
  <si>
    <t>Le.3 - Desarrollo de la red asistencial del SNS en coherencia con las políticas de Estado en materia de salud y el Modelo de Atención</t>
  </si>
  <si>
    <t>Le.4 - Mejora de la provisión de los programas y acciones de salud colectiva, con enfoque en prevención y control de enfermedades evitables</t>
  </si>
  <si>
    <t>Línea Estratégica</t>
  </si>
  <si>
    <t>Objetivo Estratégico</t>
  </si>
  <si>
    <t>Resultados Esperados</t>
  </si>
  <si>
    <t>Gestión Administrativa y Estratégica fortalecida</t>
  </si>
  <si>
    <t>Conjunto mínimo de áreas funcionales y operativas definidas y habilitadas en el Nivel Central</t>
  </si>
  <si>
    <t>Nueva estructura organizativa y funcional aprobada por el MAP</t>
  </si>
  <si>
    <t>Estructuras organizativas y   funcionales desplegadas en todos los niveles del SNS</t>
  </si>
  <si>
    <t>Actualizar e implementar el Modelo de Gestión del SNS en todos sus niveles y el Modelo de Red de los SRS</t>
  </si>
  <si>
    <t>Promovida la gestión eficiente, que facilite la comunicación, coordinación y control de la red del SNS</t>
  </si>
  <si>
    <t>Modelo de Red implementado y operando acorde a los lineamientos del Modelo de Gestión y del Modelo de Atención</t>
  </si>
  <si>
    <t>Desarrollar e implementar un modelo económico y financiero que garantice la sostenibilidad de la Red de servicios incluyendo los Hospitales Autogestionados</t>
  </si>
  <si>
    <t>Incrementada la sostenibilidad financiera de la Red, mediante la implementación de un Modelo de Gestión Económico y Financiero que permita reducir las brechas entre los recursos y las necesidades</t>
  </si>
  <si>
    <t>Racionalizado el uso de los recursos financieros y económicos (inventario, bienes y equipos)</t>
  </si>
  <si>
    <t>Definir e implementar los mecanismos de relación y articulación interna entre el centro coordinador del SNS y los SRS y al interno de los SRS, en forma de acuerdos de gestión que incorporen objetivos y resultados</t>
  </si>
  <si>
    <t>Fortalecida la capacidad de Gestión de la Red en relación a los objetivos estratégicos del SNS</t>
  </si>
  <si>
    <t>Definir e implementar el modelo de articulación externa con los agentes relevantes del sector salud y otros sectores, que coadyuven con el logro de los objetivos estratégicos de la institución</t>
  </si>
  <si>
    <t xml:space="preserve">
Fortalecida las relaciones del Nivel Central del SNS y otros agentes del sector Salud
</t>
  </si>
  <si>
    <t>Fortalecer los sistemas de información existentes en todos los niveles del SNS para apoyar la gestión para resultados</t>
  </si>
  <si>
    <t>Estandarizados los instrumentos de recolección de datos de los establecimientos de salud y de las entidades administrativas de la red, que minimice la duplicidad de reportes e informes que emanen de los diferentes niveles</t>
  </si>
  <si>
    <t xml:space="preserve">Sistemas de información digitales estandarizados, que permita el flujo de información entre niveles y facilite la toma de decisiones desarrollados e implementados  </t>
  </si>
  <si>
    <t>Adecuada infraestructura tecnología para dar respuestas a las demandas de los usuarios del nivel central del SNS</t>
  </si>
  <si>
    <t>Régimen de auditoria de calidad de la información implementado</t>
  </si>
  <si>
    <t>Fortalecer el componente de comunicación interna y externa en la institución</t>
  </si>
  <si>
    <t>Implementado un Plan de Comunicación Interna y externa que facilite el flujo de información oportuna y de calidad en todos los niveles</t>
  </si>
  <si>
    <t>Disponer de una red de establecimientos que cumpla los criterios de habilitación establecidos por el MSP</t>
  </si>
  <si>
    <t>Aumentados los establecimientos de salud que cumplen con los criterios de habilitación definidos por el MSP</t>
  </si>
  <si>
    <t>Integrar los establecimientos del Instituto Dominicano de Seguros Sociales (IDSS) a la red de servicios del SNS</t>
  </si>
  <si>
    <t>Recursos humanos del IDSS integrados a la red del SNS, con el proceso de unificación de cargos completado según el decreto 200-16</t>
  </si>
  <si>
    <t>Aplicados los criterios de integración de los establecimientos del IDSS en sustento a la integración de la red única de servicios públicos de salud</t>
  </si>
  <si>
    <t>Fortalecer el sistema de monitoreo y evaluación, que permita mejorar la gestión para resultados de planes y programas, a través de una retroalimentación apropiada y oportuna, que facilite la toma de decisiones basado en información de calidad y acorde a los objetivos propuestos</t>
  </si>
  <si>
    <t>Definidos y estandarizados los mecanismos, instrumentos de medición y reporte de los planes y programas,</t>
  </si>
  <si>
    <t>Monitoreados los objetivos propuestos y definidos los alcances de cumplimiento.</t>
  </si>
  <si>
    <t>Participar con el MSP, MAP y otras instituciones en la definición e implementación de los reglamentos complementarios de la Ley de Carrera Sanitaria (395-14)</t>
  </si>
  <si>
    <t xml:space="preserve"> Reglamentos de Ley de Carrera Sanitaria definidos </t>
  </si>
  <si>
    <t>Adecuadas las condiciones laborales del personal de la Red del SNS a la Ley de Carrera Sanitaria y sus reglamentaciones</t>
  </si>
  <si>
    <t>Diseñado e implementado el protocolo de selección y contratación de los gestores y directivos de la Red</t>
  </si>
  <si>
    <t>Formular una Política Salarial y de Recursos Humanos competitiva que permita captar y retener personal competente para apuntalar la gestión estratégica del SNS</t>
  </si>
  <si>
    <t xml:space="preserve">Definida las directrices que constituyen una base sana para una gestión eficaz de los recursos humanos del SNS y la Red de Servicios  </t>
  </si>
  <si>
    <t>Diseñada e implementada una política salarial que que estimule el más alto desempeño de las funciones del RRHH del SNS</t>
  </si>
  <si>
    <t xml:space="preserve">Disminuido el nivel de rotación del RRHH   </t>
  </si>
  <si>
    <t>Aumentado el desarrollo institucional a través del fortalecimiento de las competencias de los colaboradores, enfocados a la consecución de los objetivos estratégicos del SNS</t>
  </si>
  <si>
    <t xml:space="preserve">Implementar el Modelo de Atención en todos los niveles de la red de servicios de salud </t>
  </si>
  <si>
    <t xml:space="preserve"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
</t>
  </si>
  <si>
    <t>Direccionar los recursos para apoyar la implementación del Modelo de Atención en la red de servicios</t>
  </si>
  <si>
    <t xml:space="preserve">Presupuestos priorizados
Plan de Inversiones definido y planificado
Flujos financieros a los SRS y a los niveles de atención coherentes con el Modelo y con la prioridad de fortalecer la Atención Primaria y el resto de áreas criticas
</t>
  </si>
  <si>
    <t>Desarrollar una cartera de servicios estandarizada y de acuerdo al modelo de atención en los centros de salud, con igual capacidad resolutiva</t>
  </si>
  <si>
    <t>Fortalecido el acceso a la atención, mediante una cartera de servicios que responda a las necesidades de salud de la población, priorizando los grupos más vulnerables</t>
  </si>
  <si>
    <t>Fortalecer y garantizar la provisión de servicios de los programas de salud colectiva que se brindan en los diferentes niveles de atención</t>
  </si>
  <si>
    <t>Desarrollada e implementada las intervenciones con carácter preventivo, de promoción y asistencia de las enfermedades crónicas no transmisibles</t>
  </si>
  <si>
    <t>Mejorada la cobertura y calidad en materia de salud sexual-reproductiva en todos los niveles de atención con énfasis en la atención materno-perinatal, infantil y adolescente</t>
  </si>
  <si>
    <t>Garantizado el continuo de la atención para aumentar las expectativas de vida en personas que viven con VIH-SIDA mediante la correcta aplicación de las normas, guías y protocolos nacionales</t>
  </si>
  <si>
    <t>Mejorada la prestación de servicios a la población con TB mediante un abordaje integral y basado en la estrategia mundial “Fin de la Tuberculosis”, intensificando las intervenciones focalizadas en poblaciones clave y grupos de riesgo</t>
  </si>
  <si>
    <t>Le.1</t>
  </si>
  <si>
    <t>Le.2</t>
  </si>
  <si>
    <t>Le.3</t>
  </si>
  <si>
    <t>Le.4</t>
  </si>
  <si>
    <t>Obj</t>
  </si>
  <si>
    <t>Servicios Regionales de Salud</t>
  </si>
  <si>
    <t>Cod_LE</t>
  </si>
  <si>
    <t>LE.1 - Fortalecer las capacidades gestoras institucionales del SNS a través de la implementación del Modelo de Gestión, del desarrollo de su organización funcional y de las capacidades e instrumentos necesarios en cada ámbito de gestión</t>
  </si>
  <si>
    <t>LE.2 - Desarrollar un modelo de gestión y planificación de los recursos humanos que garantice la disponibilidad de técnicos y profesionales competentes y que fomente un alto rendimiento alineado a los objetivos institucionales</t>
  </si>
  <si>
    <t>Objetivo</t>
  </si>
  <si>
    <t>Cod_Obj</t>
  </si>
  <si>
    <t>LE.3 - Desarrollo de la red asistencial del SNS en coherencia con las políticas de Estado en materia de Salud y el Modelo de Atención</t>
  </si>
  <si>
    <t>LE.4 - Mejora de la provisión de los programas y acciones de salud colectiva, con enfoque en prevención y control de enfermedades evitables</t>
  </si>
  <si>
    <t>Obj1.1 - Definir e implementar un modelo organizativo funcional en el Nivel Central del SNS</t>
  </si>
  <si>
    <t>Obj1.2 - Actualizar e implementar el Modelo de Gestión del SNS en todos sus niveles y el Modelo de Red de los SRS</t>
  </si>
  <si>
    <t>Obj1.3 - Desarrollar e implementar un modelo económico y financiero que garantice la sostenibilidad de la Red de servicios incluyendo los Hospitales Autogestionados</t>
  </si>
  <si>
    <t>Obj1.4 - Definir e implementar los mecanismos de relación y articulación interna entre el centro coordinador del SNS y los SRS y al interno de los SRS, en forma de acuerdos de gestión que incorporen objetivos y resultados</t>
  </si>
  <si>
    <t>Obj1.5 - Definir e implementar el modelo de articulación externa con los agentes relevantes del sector salud y otros sectores, que coadyuven con el logro de los objetivos estratégicos de la institución</t>
  </si>
  <si>
    <t>Obj1.6 - Fortalecer los sistemas de información existentes en todos los niveles del SNS para apoyar la gestión para resultados</t>
  </si>
  <si>
    <t>Obj1.7 - Fortalecer el componente de comunicación interna y externa en la institución</t>
  </si>
  <si>
    <t>Obj1.8 - Disponer de una red de establecimientos que cumpla los criterios de habilitación establecidos por el MSP</t>
  </si>
  <si>
    <t>Obj1.9 - Integrar los establecimientos del Instituto Dominicano de Seguros Sociales (IDSS) a la red de servicios del SNS</t>
  </si>
  <si>
    <t>Obj2.1 - Participar con el MSP, MAP y otras instituciones en la definición e implementación de los reglamentos complementarios de la Ley de Carrera Sanitaria (395-14)</t>
  </si>
  <si>
    <t>Obj2.2 - Formular una Política Salarial y de Recursos Humanos competitiva que permita captar y retener personal competente para apuntalar la gestión estratégica del SNS</t>
  </si>
  <si>
    <t>Obj3.1 - Implementar el Modelo de Atención en todos los niveles de la red de servicios de salud</t>
  </si>
  <si>
    <t>Obj3.2 - Direccionar los recursos para apoyar la implementación del Modelo de Atención en la red de servicios</t>
  </si>
  <si>
    <t>Obj3.3 - Desarrollar una cartera de servicios estandarizada y de acuerdo al modelo de atención en los centros de salud, con igual capacidad resolutiva</t>
  </si>
  <si>
    <t>Obj4.1 - Fortalecer y garantizar la provisión de servicios de los programas de salud colectiva que se brindan en los diferentes niveles de atención</t>
  </si>
  <si>
    <t xml:space="preserve">
Fortalecida las relaciones del Nivel Central del SNS y otros agentes del sector Salud</t>
  </si>
  <si>
    <t>Sistemas de información digitales estandarizados, que permita el flujo de información entre niveles y facilite la toma de decisiones desarrollados e implementados</t>
  </si>
  <si>
    <t>Definida las directrices que constituyen una base sana para una gestión eficaz de los recursos humanos del SNS y la Red de Servicios</t>
  </si>
  <si>
    <t>Disminuido el nivel de rotación del RRHH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</si>
  <si>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</si>
  <si>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Presupuestos priorizados
Plan de Inversiones definido y planificado
Flujos financieros a los SRS y a los niveles de atención coherentes con el Modelo y con la prioridad de fortalecer la Atención Primaria y el resto de áreas criticas</t>
  </si>
  <si>
    <t>Estructuras organizativas y funcionales desplegadas en todos los niveles del SNS</t>
  </si>
  <si>
    <t>Reglamentos de Ley de Carrera Sanitaria definidos</t>
  </si>
  <si>
    <t xml:space="preserve">Total de Actividades </t>
  </si>
  <si>
    <t>Insumo</t>
  </si>
  <si>
    <t>InsumoAbrev</t>
  </si>
  <si>
    <t>lsAcabadosTextiles</t>
  </si>
  <si>
    <t>lsAlimentosyBebidas</t>
  </si>
  <si>
    <t>lsArticulosdePlastico</t>
  </si>
  <si>
    <t>Electrodomésticos</t>
  </si>
  <si>
    <t>lsElectrodomesticos</t>
  </si>
  <si>
    <t>2.6.1.4.01</t>
  </si>
  <si>
    <t>lsTelecomunicaciones</t>
  </si>
  <si>
    <t xml:space="preserve">Equipo médico y de laboratorio </t>
  </si>
  <si>
    <t>lsEquiposMedicos</t>
  </si>
  <si>
    <t>2.6.3.1.01</t>
  </si>
  <si>
    <t>Equipos de cómputo</t>
  </si>
  <si>
    <t>lsEquiposComputos</t>
  </si>
  <si>
    <t>2.6.1.3.01</t>
  </si>
  <si>
    <t>lsEquiposSeguridad</t>
  </si>
  <si>
    <t>2.6.6.2.01</t>
  </si>
  <si>
    <t>Eventos generales</t>
  </si>
  <si>
    <t>lsEventosGenerales</t>
  </si>
  <si>
    <t>lsGasoil</t>
  </si>
  <si>
    <t>lsHerramientasMenores</t>
  </si>
  <si>
    <t>lsImpresionyEncuadernacion</t>
  </si>
  <si>
    <t>lsLlantasyNeumaticos</t>
  </si>
  <si>
    <t>lsMantenimiento</t>
  </si>
  <si>
    <t>2.7.2.6.01</t>
  </si>
  <si>
    <t>Mantenimiento y reparación de equipos para computación</t>
  </si>
  <si>
    <t>2.7.2.2.01</t>
  </si>
  <si>
    <t>2.7.2.4.01</t>
  </si>
  <si>
    <t>Mantenimiento y reparación de maquinarias y equipos</t>
  </si>
  <si>
    <t>2.7.1.7.01</t>
  </si>
  <si>
    <t>Mantenimiento y reparación de muebles y equipos de oficina</t>
  </si>
  <si>
    <t>2.7.1.6.01</t>
  </si>
  <si>
    <t>2.7.1.4.01</t>
  </si>
  <si>
    <t>lsMaterialesdeLimpieza</t>
  </si>
  <si>
    <t>Muebles de alojamiento</t>
  </si>
  <si>
    <t>lsMueblesdeAlojamiento</t>
  </si>
  <si>
    <t>2.6.1.2.02</t>
  </si>
  <si>
    <t>lsMueblesdeOficina</t>
  </si>
  <si>
    <t>2.6.1.1.01</t>
  </si>
  <si>
    <t>lsObrasMenoresEdificaciones</t>
  </si>
  <si>
    <t>2.7.1.1.01</t>
  </si>
  <si>
    <t>lsOtrosEquipos</t>
  </si>
  <si>
    <t>2.6.5.8.01</t>
  </si>
  <si>
    <t>lsPeaje</t>
  </si>
  <si>
    <t>Pinturas, barnices, lacas, diluyentes y absorbentes para pintura</t>
  </si>
  <si>
    <t>lsPinturas</t>
  </si>
  <si>
    <t>lsProductosArtesGraficas</t>
  </si>
  <si>
    <t>lsProductosdeCemento</t>
  </si>
  <si>
    <t>lsProductosdeLoza</t>
  </si>
  <si>
    <t>lsProductosdePapel</t>
  </si>
  <si>
    <t>lsProductosdeVidrio</t>
  </si>
  <si>
    <t>lsProductosElectricos</t>
  </si>
  <si>
    <t>lsProductosMedicinalesH</t>
  </si>
  <si>
    <t>lsProductosMetalicos</t>
  </si>
  <si>
    <t>Productos químicos de uso personal</t>
  </si>
  <si>
    <t>lsProductosQuimicos</t>
  </si>
  <si>
    <t>lsPublicidadyPropaganda</t>
  </si>
  <si>
    <t>Servicios técnicos y profesionales</t>
  </si>
  <si>
    <t>lsServiciosTecnicosProfesionales</t>
  </si>
  <si>
    <t>Sistemas de aire acondicionado, calefacción y de refrigeración industrial y comercial</t>
  </si>
  <si>
    <t>lsAireAcondicionado</t>
  </si>
  <si>
    <t>2.6.5.4.01</t>
  </si>
  <si>
    <t>Útiles de cocina y comedor</t>
  </si>
  <si>
    <t>lsUtilesdeCocina</t>
  </si>
  <si>
    <t>Útiles de escritorio, oficina, informática y de enseñanza</t>
  </si>
  <si>
    <t>lsUtilesdeOficina</t>
  </si>
  <si>
    <t>Útiles menores médico-quirúrgicos</t>
  </si>
  <si>
    <t>lsUtilesMenoresMQ</t>
  </si>
  <si>
    <t>lsViaticosDP</t>
  </si>
  <si>
    <t>Anticipo Financiero</t>
  </si>
  <si>
    <t>Recursos externos</t>
  </si>
  <si>
    <t>Venta de servicios</t>
  </si>
  <si>
    <t>lsFuentesFinanciamiento</t>
  </si>
  <si>
    <t>LsTipoEESS</t>
  </si>
  <si>
    <t>Alquiler</t>
  </si>
  <si>
    <t>lsTipoIntervencion</t>
  </si>
  <si>
    <t>Reparación</t>
  </si>
  <si>
    <t>Mantenimiento</t>
  </si>
  <si>
    <t>lsMantenimientoyReparacion</t>
  </si>
  <si>
    <t>Compra</t>
  </si>
  <si>
    <t>2.2.5.1.01</t>
  </si>
  <si>
    <t>Alquiler de edicficio</t>
  </si>
  <si>
    <t>2.6.9.2.01</t>
  </si>
  <si>
    <t>Edificaciones no residenciales</t>
  </si>
  <si>
    <t>Servicios de pinturas y derivados con fines de higienes y embellecimiento</t>
  </si>
  <si>
    <t>Mantenimiento y reparación de obras civiles en instalaciones vacias</t>
  </si>
  <si>
    <t>2.7.2.1.01</t>
  </si>
  <si>
    <t>Mantenimiento y reparación de muebles y equipos de oficinas</t>
  </si>
  <si>
    <t>Mantenimiento y reparación de equipos para compuntación</t>
  </si>
  <si>
    <t>Mantenimiento y reparación de equipos de transporte</t>
  </si>
  <si>
    <t>PPGR4</t>
  </si>
  <si>
    <t>PPGR5</t>
  </si>
  <si>
    <t>ls_TiposAcciones</t>
  </si>
  <si>
    <t>ls_ComprayAlquiler</t>
  </si>
  <si>
    <t>Vehículos y Equipo de Transporte</t>
  </si>
  <si>
    <t>1. El Seibo</t>
  </si>
  <si>
    <t>7. Villa Riva</t>
  </si>
  <si>
    <t>Duarte</t>
  </si>
  <si>
    <t>6. Pimentel</t>
  </si>
  <si>
    <t>5. Las Guáranas</t>
  </si>
  <si>
    <t>4. Eugenio María de Hostos</t>
  </si>
  <si>
    <t>3. Castillo</t>
  </si>
  <si>
    <t>2. Arenoso</t>
  </si>
  <si>
    <t>1. San Francisco de Macorís</t>
  </si>
  <si>
    <t>Valverde</t>
  </si>
  <si>
    <t>5. Restauración</t>
  </si>
  <si>
    <t>4. Partido</t>
  </si>
  <si>
    <t>3. Loma de Cabrera</t>
  </si>
  <si>
    <t>Santiago</t>
  </si>
  <si>
    <t>2. El Pino</t>
  </si>
  <si>
    <t>1. Dajabón</t>
  </si>
  <si>
    <t>11. Vicente Noble</t>
  </si>
  <si>
    <t>Barahona</t>
  </si>
  <si>
    <t>10. Polo</t>
  </si>
  <si>
    <t>9. Paraíso</t>
  </si>
  <si>
    <t>8. Las Salinas</t>
  </si>
  <si>
    <t>7. La Ciénaga</t>
  </si>
  <si>
    <t>6. Jaquimeyes</t>
  </si>
  <si>
    <t>Peravia</t>
  </si>
  <si>
    <t>5. Fundación</t>
  </si>
  <si>
    <t>Pedernales</t>
  </si>
  <si>
    <t>4. Enriquillo</t>
  </si>
  <si>
    <t>3. El Peñón</t>
  </si>
  <si>
    <t>Montecristi</t>
  </si>
  <si>
    <t>2. Cabral</t>
  </si>
  <si>
    <t>1. Barahona</t>
  </si>
  <si>
    <t>5. Villa Jaragua</t>
  </si>
  <si>
    <t>Bahoruco</t>
  </si>
  <si>
    <t>4. Tamayo</t>
  </si>
  <si>
    <t>3. Los Ríos</t>
  </si>
  <si>
    <t>2. Galván</t>
  </si>
  <si>
    <t>Independencia</t>
  </si>
  <si>
    <t>1. Neiba</t>
  </si>
  <si>
    <t>10. Tábara Arriba</t>
  </si>
  <si>
    <t>Azua</t>
  </si>
  <si>
    <t>9. Sabana Yegua</t>
  </si>
  <si>
    <t>Espaillat</t>
  </si>
  <si>
    <t>8. Pueblo Viejo</t>
  </si>
  <si>
    <t>7. Peralta</t>
  </si>
  <si>
    <t>6. Padre Las Casas</t>
  </si>
  <si>
    <t>5. Las Yayas de Viajama</t>
  </si>
  <si>
    <t>4. Las Charcas</t>
  </si>
  <si>
    <t>3. Guayabal</t>
  </si>
  <si>
    <t>2. Estebanía</t>
  </si>
  <si>
    <t>1. Azua de Compostela</t>
  </si>
  <si>
    <t>Distrito Nacional</t>
  </si>
  <si>
    <t>PROVINCIAS</t>
  </si>
  <si>
    <t>MUNICIPIOS</t>
  </si>
  <si>
    <t>2. Miches</t>
  </si>
  <si>
    <t>1. Comendador</t>
  </si>
  <si>
    <t>2. Bánica</t>
  </si>
  <si>
    <t>3. El Llano</t>
  </si>
  <si>
    <t>4. Hondo Valle</t>
  </si>
  <si>
    <t>5. Juan Santiago</t>
  </si>
  <si>
    <t>6. Pedro Santana</t>
  </si>
  <si>
    <t>1. Moca</t>
  </si>
  <si>
    <t>2. Cayetano Germosén</t>
  </si>
  <si>
    <t>3. Gaspar Hernández</t>
  </si>
  <si>
    <t>4. Jamao al Norte</t>
  </si>
  <si>
    <t>1. Hato Mayor del Rey</t>
  </si>
  <si>
    <t>2. El Valle</t>
  </si>
  <si>
    <t>3. Sabana de la Mar</t>
  </si>
  <si>
    <t>1. Salcedo</t>
  </si>
  <si>
    <t>2. Tenares</t>
  </si>
  <si>
    <t>3. Villa Tapia</t>
  </si>
  <si>
    <t>1. Jimaní</t>
  </si>
  <si>
    <t>2. Cristóbal</t>
  </si>
  <si>
    <t>3. Duvergé</t>
  </si>
  <si>
    <t>4. La Descubierta</t>
  </si>
  <si>
    <t>5. Mella</t>
  </si>
  <si>
    <t>6. Postrer Río</t>
  </si>
  <si>
    <t>1. Higüey</t>
  </si>
  <si>
    <t>2. San Rafael del Yuma</t>
  </si>
  <si>
    <t>1. La Romana</t>
  </si>
  <si>
    <t>2. Guaymate</t>
  </si>
  <si>
    <t>3. Villa Hermosa</t>
  </si>
  <si>
    <t>1. La Concepción de La Vega</t>
  </si>
  <si>
    <t>2. Constanza</t>
  </si>
  <si>
    <t>3. Jarabacoa</t>
  </si>
  <si>
    <t>4. Jima Abajo</t>
  </si>
  <si>
    <t>1. Nagua</t>
  </si>
  <si>
    <t>2. Cabrera</t>
  </si>
  <si>
    <t>3. El Factor</t>
  </si>
  <si>
    <t>4. Río San Juan</t>
  </si>
  <si>
    <t>1. Bonao</t>
  </si>
  <si>
    <t>2. Maimón</t>
  </si>
  <si>
    <t>3. Piedra Blanca</t>
  </si>
  <si>
    <t>1. Montecristi</t>
  </si>
  <si>
    <t>2. Castañuela</t>
  </si>
  <si>
    <t>3. Guayubín</t>
  </si>
  <si>
    <t>4. Las Matas de Santa Cruz</t>
  </si>
  <si>
    <t>5. Pepillo Salcedo</t>
  </si>
  <si>
    <t>6. Villa Vásquez</t>
  </si>
  <si>
    <t>1. Monte Plata</t>
  </si>
  <si>
    <t>2. Bayaguana</t>
  </si>
  <si>
    <t>3. Peralvillo</t>
  </si>
  <si>
    <t>4 Sabana Grande de Boyá</t>
  </si>
  <si>
    <t>5 Yamasá</t>
  </si>
  <si>
    <t>1. Pedernales</t>
  </si>
  <si>
    <t>2. Oviedo</t>
  </si>
  <si>
    <t>1. Baní</t>
  </si>
  <si>
    <t>2. Nizao</t>
  </si>
  <si>
    <t>1. Puerto Plata</t>
  </si>
  <si>
    <t>2. Altamira</t>
  </si>
  <si>
    <t>3. Guananico</t>
  </si>
  <si>
    <t>4. Imbert</t>
  </si>
  <si>
    <t>5. Los Hidalgos</t>
  </si>
  <si>
    <t>6. Luperón</t>
  </si>
  <si>
    <t>7. Sosúa</t>
  </si>
  <si>
    <t>8. Villa Isabela</t>
  </si>
  <si>
    <t>9. Villa Montellano</t>
  </si>
  <si>
    <t>1. Samaná</t>
  </si>
  <si>
    <t>2. Las Terrenas</t>
  </si>
  <si>
    <t>3. Sánchez</t>
  </si>
  <si>
    <t>1. San Cristóbal</t>
  </si>
  <si>
    <t>2. Bajos de Haina</t>
  </si>
  <si>
    <t>3. Cambita Garabito</t>
  </si>
  <si>
    <t>4. Los Cacaos</t>
  </si>
  <si>
    <t>5. Sabana Grande de Palenque</t>
  </si>
  <si>
    <t>6. San Gregorio de Nigua</t>
  </si>
  <si>
    <t>7. Villa Altagracia</t>
  </si>
  <si>
    <t>8. Yaguate</t>
  </si>
  <si>
    <t>1. San José de Ocoa</t>
  </si>
  <si>
    <t>2. Rancho Arriba</t>
  </si>
  <si>
    <t>3. Sabana Larga</t>
  </si>
  <si>
    <t>1. San Juan de la Maguana</t>
  </si>
  <si>
    <t>2. Bohechío</t>
  </si>
  <si>
    <t>3. El Cercado</t>
  </si>
  <si>
    <t>4. Juan de Herrera</t>
  </si>
  <si>
    <t>5. Las Matas de Farfán</t>
  </si>
  <si>
    <t>6. Vallejuelo</t>
  </si>
  <si>
    <t>1. San Pedro de Macorís</t>
  </si>
  <si>
    <t>2. Consuelo</t>
  </si>
  <si>
    <t>3. Guayacanes</t>
  </si>
  <si>
    <t>4. San José de Los Llanos</t>
  </si>
  <si>
    <t>5. Quisqueya</t>
  </si>
  <si>
    <t>6. Ramón Santana</t>
  </si>
  <si>
    <t>1. Cotuí</t>
  </si>
  <si>
    <t>2. Cevicos</t>
  </si>
  <si>
    <t>3. Fantino</t>
  </si>
  <si>
    <t>4. La Mata</t>
  </si>
  <si>
    <t>1. Santiago</t>
  </si>
  <si>
    <t>2. Bisonó</t>
  </si>
  <si>
    <t>3. Jánico</t>
  </si>
  <si>
    <t>4. Licey al Medio</t>
  </si>
  <si>
    <t>5. Puñal</t>
  </si>
  <si>
    <t>6. Sabana Iglesia</t>
  </si>
  <si>
    <t>8. San José de las Matas</t>
  </si>
  <si>
    <t>7. Tamboril</t>
  </si>
  <si>
    <t>9. Villa González</t>
  </si>
  <si>
    <t>1. San Ignacio de Sabaneta</t>
  </si>
  <si>
    <t>2. Los Almácigos</t>
  </si>
  <si>
    <t>3. Monción</t>
  </si>
  <si>
    <t>1. Santo Domingo Este</t>
  </si>
  <si>
    <t>2. Boca Chica</t>
  </si>
  <si>
    <t>3. Los Alcarrizos</t>
  </si>
  <si>
    <t>4. Pedro Brand</t>
  </si>
  <si>
    <t>5. San Antonio de Guerra</t>
  </si>
  <si>
    <t>6. Santo Domingo Norte</t>
  </si>
  <si>
    <t>7. Santo Domingo Oeste</t>
  </si>
  <si>
    <t>1. Mao</t>
  </si>
  <si>
    <t>2. Esperanza</t>
  </si>
  <si>
    <t>3. Laguna Salada</t>
  </si>
  <si>
    <t>REGIONES</t>
  </si>
  <si>
    <t>2.6.4.1.01</t>
  </si>
  <si>
    <t>Identificación de necesidades de insumos</t>
  </si>
  <si>
    <t>Identificación de actividades</t>
  </si>
  <si>
    <t>Nómina</t>
  </si>
  <si>
    <t>DISTRITO NACIONAL</t>
  </si>
  <si>
    <t>MONTE PLATA</t>
  </si>
  <si>
    <t>SANTO DOMINGO</t>
  </si>
  <si>
    <t>PERAVIA</t>
  </si>
  <si>
    <t>ESPAILLAT</t>
  </si>
  <si>
    <t>PUERTO PLATA</t>
  </si>
  <si>
    <t>SANTIAGO</t>
  </si>
  <si>
    <t>DUARTE</t>
  </si>
  <si>
    <t>HERMANAS MIRABAL</t>
  </si>
  <si>
    <t>BAHORUCO</t>
  </si>
  <si>
    <t>BARAHONA</t>
  </si>
  <si>
    <t>INDEPENDENCIA</t>
  </si>
  <si>
    <t>PEDERNALES</t>
  </si>
  <si>
    <t>EL SEIBO</t>
  </si>
  <si>
    <t>HATO MAYOR</t>
  </si>
  <si>
    <t>LA ALTAGRACIA</t>
  </si>
  <si>
    <t>LA ROMANA</t>
  </si>
  <si>
    <t>AZUA</t>
  </si>
  <si>
    <t>SAN JUAN</t>
  </si>
  <si>
    <t>MONTECRISTI</t>
  </si>
  <si>
    <t>VALVERDE</t>
  </si>
  <si>
    <t>LA VEGA</t>
  </si>
  <si>
    <t>MONSEÑOR NOUEL</t>
  </si>
  <si>
    <t>DAJABÓN</t>
  </si>
  <si>
    <t>ELÍAS PIÑA</t>
  </si>
  <si>
    <t>MARÍA TRINIDAD SÁNCHEZ</t>
  </si>
  <si>
    <t>SAMANÁ</t>
  </si>
  <si>
    <t>SAN CRISTÓBAL</t>
  </si>
  <si>
    <t>SAN JOSÉ DE OCOA</t>
  </si>
  <si>
    <t>SAN PEDRO DE MACORÍS</t>
  </si>
  <si>
    <t>SÁNCHEZ RAMÍREZ</t>
  </si>
  <si>
    <t>SANTIAGO RODRÍGUEZ</t>
  </si>
  <si>
    <t>Dajabon</t>
  </si>
  <si>
    <t>El_Seibo</t>
  </si>
  <si>
    <t>Elias_Pina</t>
  </si>
  <si>
    <t>Hato_Mayor</t>
  </si>
  <si>
    <t>Hermanas_Mirabal</t>
  </si>
  <si>
    <t>La_Altagracia</t>
  </si>
  <si>
    <t>La_Romana</t>
  </si>
  <si>
    <t>La_Vega</t>
  </si>
  <si>
    <t>Monte_Plata</t>
  </si>
  <si>
    <t>Maria_Trinidad_Sanchez</t>
  </si>
  <si>
    <t>Monsenor_Nouel</t>
  </si>
  <si>
    <t>Puerto_Plata</t>
  </si>
  <si>
    <t>Samana</t>
  </si>
  <si>
    <t>San_Cristobal</t>
  </si>
  <si>
    <t>San_Jose_de_Ocoa</t>
  </si>
  <si>
    <t>San_Juan</t>
  </si>
  <si>
    <t>San_Pedro_de_Macoris</t>
  </si>
  <si>
    <t>Sanchez_Ramirez</t>
  </si>
  <si>
    <t>Santiago_Rodriguez</t>
  </si>
  <si>
    <t>Santo_Domingo</t>
  </si>
  <si>
    <t>Distrito_Nacional</t>
  </si>
  <si>
    <t>Definidos y estandarizados los mecanismos, instrumentos de medición y reporte de los planes y programas.</t>
  </si>
  <si>
    <t>Obj1.10 - Fortalecer el sistema de monitoreo y evaluación, para la toma de decisiones basado en información de calidad y acorde a los objetivos propuestos.</t>
  </si>
  <si>
    <t>lsInsumosEquipos</t>
  </si>
  <si>
    <t>lsEquiposTransporte</t>
  </si>
  <si>
    <t>2.6.4.2.01</t>
  </si>
  <si>
    <t>2.6.4.8.01</t>
  </si>
  <si>
    <t>POA</t>
  </si>
  <si>
    <t>AREA</t>
  </si>
  <si>
    <t>TIPO</t>
  </si>
  <si>
    <t>ID_Dependendencia</t>
  </si>
  <si>
    <t>SNS - Dirección Central</t>
  </si>
  <si>
    <t>Dirección</t>
  </si>
  <si>
    <t>Sub Dirección</t>
  </si>
  <si>
    <t xml:space="preserve">Oficina: </t>
  </si>
  <si>
    <t xml:space="preserve">División: </t>
  </si>
  <si>
    <t xml:space="preserve">Departamento: </t>
  </si>
  <si>
    <t xml:space="preserve">Sub Dirección: </t>
  </si>
  <si>
    <t xml:space="preserve">Dirección: </t>
  </si>
  <si>
    <t xml:space="preserve">Identificación de Productos/Resultados </t>
  </si>
  <si>
    <t>Línea Base</t>
  </si>
  <si>
    <t>Primer Trimestre</t>
  </si>
  <si>
    <t>Segundo Trimestre</t>
  </si>
  <si>
    <t>Tercer Trimestre</t>
  </si>
  <si>
    <t>Cuarto Trimestre</t>
  </si>
  <si>
    <t>Siglas Dependencias DC-SNS</t>
  </si>
  <si>
    <t>Área Organizacional</t>
  </si>
  <si>
    <t>Nº Productos</t>
  </si>
  <si>
    <t>Nº Actividades</t>
  </si>
  <si>
    <t>% (Actividades)</t>
  </si>
  <si>
    <t>% (Presupuesto)</t>
  </si>
  <si>
    <t>Total</t>
  </si>
  <si>
    <t>% (Productos)</t>
  </si>
  <si>
    <t xml:space="preserve"> Atención a Usuarios (DAU)</t>
  </si>
  <si>
    <t>Comité Etica Pública (CEP)</t>
  </si>
  <si>
    <t>Administración (DAD)</t>
  </si>
  <si>
    <t>Dirección Centros Hospitalarios (DCH)</t>
  </si>
  <si>
    <t>Emergencia y Desastres (DED)</t>
  </si>
  <si>
    <t>Dirección Ejecutiva (DEJ)</t>
  </si>
  <si>
    <t>Gestión Humana (DGH)</t>
  </si>
  <si>
    <t>Infraestructura y Equipos (DIE)</t>
  </si>
  <si>
    <t>Monitoreo y Evaluación (DME)</t>
  </si>
  <si>
    <t>Planificación (DPD)</t>
  </si>
  <si>
    <t>Sistema de Información (DSI)</t>
  </si>
  <si>
    <t>Asistencia a la Red (DAR)</t>
  </si>
  <si>
    <t>Calidad Institucional (DCI)</t>
  </si>
  <si>
    <t>Control y Fiscalización (OCF)</t>
  </si>
  <si>
    <t>Servicios Diagnósticos y Sangre (SDS)</t>
  </si>
  <si>
    <t>Pasantía Médica (PSM)</t>
  </si>
  <si>
    <t>Cooperación Internacional (COP)</t>
  </si>
  <si>
    <t>Materno-Infantil (MIA)</t>
  </si>
  <si>
    <t>Tecnología (DTI)</t>
  </si>
  <si>
    <t>Consultoría Jurídica (DCJ)</t>
  </si>
  <si>
    <t>Comunicación Estratégica (DCE)</t>
  </si>
  <si>
    <t>Dirección Primer Nivel (DPN)</t>
  </si>
  <si>
    <t>Cantidad acciones/actividades/trimestre</t>
  </si>
  <si>
    <t>Seguridad Física (DSF)</t>
  </si>
  <si>
    <t>Financiero (DF)</t>
  </si>
  <si>
    <t>Odontología (ODO)</t>
  </si>
  <si>
    <t>Medicamentos e Insumos (DMI)</t>
  </si>
  <si>
    <t>Prioridades Directivas</t>
  </si>
  <si>
    <t>Desarrollo y Gestión de la Red de Servicios</t>
  </si>
  <si>
    <t>Transparencia Institucional</t>
  </si>
  <si>
    <t>Gestión Integral de Información</t>
  </si>
  <si>
    <t>Gestión y Control de la Planificación Institucional</t>
  </si>
  <si>
    <t>Promoción y Cultura de Innovación</t>
  </si>
  <si>
    <t>Disminución de la Mortalidad Materna e Infantil</t>
  </si>
  <si>
    <t>Gestionar y fortalecer el Talento Humano</t>
  </si>
  <si>
    <t>Automatización Tecnológica</t>
  </si>
  <si>
    <t>Cultura de Servicios y Gestión de Usuarios</t>
  </si>
  <si>
    <t>Fortalecimiento de la Veeduría y participación social</t>
  </si>
  <si>
    <t>Calidad de la Atención Clínica</t>
  </si>
  <si>
    <t>Servicio Regional de Salud Metropolitano (SRSM)</t>
  </si>
  <si>
    <t>Servicio Regional de Salud Valdesia (SRSV)</t>
  </si>
  <si>
    <t>Servicio Regional de Salud Norcentral (SRSNC)</t>
  </si>
  <si>
    <t>Servicio Regional de Salud Enriquillo (SRSEN)</t>
  </si>
  <si>
    <t>Servicio Regional de Salud Nordeste (SRSND)</t>
  </si>
  <si>
    <t>Servicio Regional de Salud Este (SRSES)</t>
  </si>
  <si>
    <t>Servicio Regional de Salud El Valle (SRSEV)</t>
  </si>
  <si>
    <t>Servicio Regional de Cibao Occidental (SRSCO)</t>
  </si>
  <si>
    <t>Servicio Regional de Salud Cibao Central (SRSCC)</t>
  </si>
  <si>
    <t>Siglas SRS</t>
  </si>
  <si>
    <t>Centros Hospitalarios</t>
  </si>
  <si>
    <t>Gestión Clínica</t>
  </si>
  <si>
    <t>Planificación y Desarrollo</t>
  </si>
  <si>
    <t>Tecnología</t>
  </si>
  <si>
    <t>Seguridad</t>
  </si>
  <si>
    <t>Fiscalización y Control</t>
  </si>
  <si>
    <t>Gestión de la Información</t>
  </si>
  <si>
    <t>Recursos Humanos</t>
  </si>
  <si>
    <t>Administrativa-Financiera</t>
  </si>
  <si>
    <t>Centros de Salud</t>
  </si>
  <si>
    <t>Abastecimiento y Medicamentos</t>
  </si>
  <si>
    <t>Calidad de los Servicios y Gestión de Usuarios</t>
  </si>
  <si>
    <t>Infrestructura y Hostelería</t>
  </si>
  <si>
    <t>Insumo/Rubro</t>
  </si>
  <si>
    <t>Total actividades del año 2020</t>
  </si>
  <si>
    <t>Tabla Resumen POA 2020</t>
  </si>
  <si>
    <t>Calidad Servicios de Salud (CSS)</t>
  </si>
  <si>
    <t>Fortalecimiento de la Planificación Institucional</t>
  </si>
  <si>
    <t>Modelo de Gestión de Calidad Intitucional</t>
  </si>
  <si>
    <t>Desarrollo de un Sistema de Monitoreo de la calidad del servicio</t>
  </si>
  <si>
    <t>Mejora de la hostelería hospitalaria</t>
  </si>
  <si>
    <t>Implementación del Sistema de Administración de Bienes</t>
  </si>
  <si>
    <t>Implementación de las NOBACI</t>
  </si>
  <si>
    <t>Fortalecimiento de la gestión financiera de la Red</t>
  </si>
  <si>
    <t>Portales de Transparencia de la Red SNS</t>
  </si>
  <si>
    <t>Fortalecimiento de los servicios de atención a pacientes con TB-VIH</t>
  </si>
  <si>
    <t>Acceso a Servicios Diagnósticos y Gestión de Sangre Segura</t>
  </si>
  <si>
    <t>Provisión de servicios Salud Materno, Neonatal y Adolescente</t>
  </si>
  <si>
    <t>Mejora de la provisión de medicamentos e insumos</t>
  </si>
  <si>
    <t xml:space="preserve">Provisión de servicios de salud bucal individual y colectiva </t>
  </si>
  <si>
    <t>Provisión de servicios de prevención de cáncer cérvico uterino</t>
  </si>
  <si>
    <t xml:space="preserve"> Despliegue Ruta Critica para el desarrollo del Modelo de Atención</t>
  </si>
  <si>
    <t>Provisión de servicios a usuarios con enfermedades crónicas no transmisibles y adultos mayores</t>
  </si>
  <si>
    <t>Plan de capacitación Institucional</t>
  </si>
  <si>
    <t>Política de Recursos Humanos (Clima  y seguridad Laboral)</t>
  </si>
  <si>
    <t>Fortalecimiento de la infraestructura tecnnológica</t>
  </si>
  <si>
    <t>Disminución de las Listas de Espera</t>
  </si>
  <si>
    <t>Elaboración del POA 2021</t>
  </si>
  <si>
    <t>Elaboración del PACC 2021</t>
  </si>
  <si>
    <t>Elaboración de la Memoria Institucional 2020</t>
  </si>
  <si>
    <t xml:space="preserve">Levantamiento de los proyectos de cooperacion finalizados en el 2019 y en ejecucion. </t>
  </si>
  <si>
    <t xml:space="preserve">Monitoreo de los planes operativos de la Red </t>
  </si>
  <si>
    <t>Socialización de resultados monitoreo del POA</t>
  </si>
  <si>
    <t>Monitoreo del Dashboard de Gestión PN/NE</t>
  </si>
  <si>
    <t xml:space="preserve">Implementación del Modelo de Gestión </t>
  </si>
  <si>
    <t>Seguimiento a la implementación de CAF y Carta Compromiso Ciudadano en la Red</t>
  </si>
  <si>
    <t>Seguimiento a la implementación del Plan de Mejora CAF</t>
  </si>
  <si>
    <t>Reunión de seguimiento a los planes de mejora producto del informe de retorno y las auditorías de calidad del CAF</t>
  </si>
  <si>
    <t>Sesiones de trabajo comité de calidad</t>
  </si>
  <si>
    <t>Monitoreo Indicadores SISMAP Hospitalario</t>
  </si>
  <si>
    <t>Visita  de supervision al apego de las guias de atención en TB</t>
  </si>
  <si>
    <t>Visita  de supervision al apego de las guias de atención en VIH</t>
  </si>
  <si>
    <t xml:space="preserve">Visita de seguimiento al control de co-infecciones TB-VIH </t>
  </si>
  <si>
    <t xml:space="preserve">Supervisión de la calidad del dato acentado en el Sistema de Registro Nominal de VIH (SIRENP-VIH) en EESS </t>
  </si>
  <si>
    <t>Supervisión del Registro en línea del Certificado de Nacidos Vivos</t>
  </si>
  <si>
    <t>Monitoreo de la adherencia a protocolos obstétricos y neonatales</t>
  </si>
  <si>
    <t>Capacitación a proveedores sobre el cuidado básico del recién nacido y reanimación cardio-pulmonar</t>
  </si>
  <si>
    <t>Control de crecimiento y desarrollo, vigilancia nutricional y estimulación temprana en el PN</t>
  </si>
  <si>
    <t>Seguimiento a la funcionalidad de los Comités de Morbilidad Materna Extrema</t>
  </si>
  <si>
    <t>Seguimiento al uso de la cartilla prenatal</t>
  </si>
  <si>
    <t>Seguimiento a la cobertura de inmunización en gestante, mujeres en edad reproductiva y niños según el PAI</t>
  </si>
  <si>
    <t>Seguimiento a la entrega de medicamentos a pacientes con patologías crónicas</t>
  </si>
  <si>
    <t>Seguimiento a la cobertura de papanicolau en la población objetivo</t>
  </si>
  <si>
    <t>Seguimiento a la entrega oportuna de los resultados del papanicolau a las usuarias</t>
  </si>
  <si>
    <t>Inducción a los Médicos Pasantes de Ley en el Modelo de Atención e Instrumentos de Reportes</t>
  </si>
  <si>
    <t xml:space="preserve">Monitoreo del uso de las Guias de Atención en el Primer Nivel de Atención  </t>
  </si>
  <si>
    <t>Seguimiento a la disminución de las listas de espera quirúrgica</t>
  </si>
  <si>
    <t>Supervisión de la Sala de situación mortalidad materna y perinatal</t>
  </si>
  <si>
    <r>
      <t xml:space="preserve">Seguimiento a </t>
    </r>
    <r>
      <rPr>
        <sz val="10"/>
        <rFont val="Tw Cen MT"/>
        <family val="2"/>
      </rPr>
      <t>la implementación de las etapas de la ruta critica.</t>
    </r>
  </si>
  <si>
    <t xml:space="preserve">Seguimiento a la promoción de la lactancia materna </t>
  </si>
  <si>
    <t xml:space="preserve">Supervision al cumplimiento de las  guardias presenciales en los CEAS  </t>
  </si>
  <si>
    <t xml:space="preserve">Seguimiento en la implementacion de los protocolos de atencion y guias de practicas clinicas en los CEAS </t>
  </si>
  <si>
    <t>Seguimiento a las acciones de atención a la mujer durante el embarazo, parto y puerperio.</t>
  </si>
  <si>
    <t>Capacitacion para la implementacion de HEARTs</t>
  </si>
  <si>
    <t>Seguimiento de la estrategia Hearts</t>
  </si>
  <si>
    <t>Supervision del FAAPs e intrumentos de registros del SAI</t>
  </si>
  <si>
    <t>Supervisión del Apego a protocolos de los servicios materno-infantil</t>
  </si>
  <si>
    <t>Capacitación a proveedores sobre promoción, consejería y anticoncepción postevento obstétrico, metodos anticonceptivos de largo plazo y de emergencia</t>
  </si>
  <si>
    <t>Seguimiento a la prevención de la transimisión Materno Infantil VIH-Sifilis</t>
  </si>
  <si>
    <t>Coordinación y seguimiento de la implementación de la Estrategia Código Rojo</t>
  </si>
  <si>
    <t>Seguimiento a la captación temprana de gestantes, puérperas y recién nacidos</t>
  </si>
  <si>
    <t xml:space="preserve">Seguimiento a los servicios ofertados para la prevención del embarazo en adolescentes. </t>
  </si>
  <si>
    <t>Seguimiento al fortalecimiento a las Unidades de Atencion a Adolescentes en los CEAS</t>
  </si>
  <si>
    <t>Implementacion de Plan de capacitacion del personal del Primer Nivel de Atencion</t>
  </si>
  <si>
    <t>Despliegue Ruta Critica para el desarrollo del Modelo de Atención</t>
  </si>
  <si>
    <t>Seguimiento a las acciones en los Circulos Comunitarios (ECNT)</t>
  </si>
  <si>
    <t>Seguimiento a la captacion y atencion de la estrategia Adulto Mayor</t>
  </si>
  <si>
    <t xml:space="preserve">Supervison  en el uso eficiente de RRHH especializado en los CEAS priorizados </t>
  </si>
  <si>
    <t xml:space="preserve">Seguimiento a la aplicación del protocolo de referencia y contrareferencia </t>
  </si>
  <si>
    <t>Supervision del cumplimiento de la cartera de servicios en los CEAS</t>
  </si>
  <si>
    <t>Monitoreo a la evaluacion y seguimiento de los casos de mortalidad materno- infantil</t>
  </si>
  <si>
    <t>Seguimiento a los planes de mejora de Habilitación de los CEAS</t>
  </si>
  <si>
    <t>SRSCO.CSS.1.1.3.1.01</t>
  </si>
  <si>
    <t>SRSCO.PD.1.1.3.1.01</t>
  </si>
  <si>
    <t>SRSCO.PD.1.1.3.1.07</t>
  </si>
  <si>
    <t>SRSCO.PD.1.1.3.3.01</t>
  </si>
  <si>
    <t>SRSCO.PD.1.1.3.3.02</t>
  </si>
  <si>
    <t>SRSCO.PD.1.1.3.3.03</t>
  </si>
  <si>
    <t>SRSCO.PD.1.10.2.1.01</t>
  </si>
  <si>
    <t>SRSCO.DGC.4.1.2.1.01</t>
  </si>
  <si>
    <t>SRSCO.DGC.4.1.2.1.02</t>
  </si>
  <si>
    <t>SRSCO.DGC.4.1.2.1.03</t>
  </si>
  <si>
    <t>SRSCO.DGC.4.1.2.1.04</t>
  </si>
  <si>
    <t>SRSCO.DGC.4.1.3.2.01</t>
  </si>
  <si>
    <t>SRSCO.DH.4.1.3.2.02</t>
  </si>
  <si>
    <t>SRSCO.DH.4.1.3.2.04</t>
  </si>
  <si>
    <t>Supuesto depende de que le MAP realice las auditorias</t>
  </si>
  <si>
    <t>Depende de la Socializacion por el SNS</t>
  </si>
  <si>
    <t>Depende de que el SNS socialice el Dashboard</t>
  </si>
  <si>
    <t>Depende de el SNS realice convocatoria</t>
  </si>
  <si>
    <t>SRSCO.DGC.4.1.2.1.05</t>
  </si>
  <si>
    <t>SRSCO.DCS.4.1.3.2.01</t>
  </si>
  <si>
    <t>SRSCO.DCS.4.1.3.2.02</t>
  </si>
  <si>
    <t>SRSCO.DCS.4.1.3.2.03</t>
  </si>
  <si>
    <t>SRSCO.DCS.4.1.3.2.04</t>
  </si>
  <si>
    <t>SRSCO.DCS.4.1.3.2.05</t>
  </si>
  <si>
    <t>SRSCO.DCS.4.1.3.2.06</t>
  </si>
  <si>
    <t>SRSCO.DCS.4.1.3.2.07</t>
  </si>
  <si>
    <t>SRSCO.DCS.4.1.3.2.08</t>
  </si>
  <si>
    <t>SRSCO.DCS.4.1.3.2.09</t>
  </si>
  <si>
    <t>SRSCO.DCS.3.1.1.6.01</t>
  </si>
  <si>
    <t>SRSCO.DCS.3.1.1.6.02</t>
  </si>
  <si>
    <t>SRSCO.DH.4.1.3.2.01</t>
  </si>
  <si>
    <t>SRSCO.DH.4.1.3.2.03</t>
  </si>
  <si>
    <t>SRSCO.DH.4.1.3.2.05</t>
  </si>
  <si>
    <t>SRSCO.DH.4.1.3.2.06</t>
  </si>
  <si>
    <t>SRSCO.DH.3.3.1.7.01</t>
  </si>
  <si>
    <t>Coordinación de las Jornadas Quirurgicas para disminusion de la lista de espera de cirugia</t>
  </si>
  <si>
    <t>SRSCO.DH.3.3.1.7.02</t>
  </si>
  <si>
    <t>SRSCO.CSS.4.1.3.2.01</t>
  </si>
  <si>
    <t>SRSCO.DH.3.1.1.1.01</t>
  </si>
  <si>
    <t>SRSCO.DH.3.1.1.1.02</t>
  </si>
  <si>
    <t>SRSCO.DH.3.1.1.1.03</t>
  </si>
  <si>
    <t>SRSCO.DH.3.1.1.1.04</t>
  </si>
  <si>
    <t>SRSCO.DPN.4.1.3.1.01</t>
  </si>
  <si>
    <t>SRSCO.DPN.4.1.3.1.02</t>
  </si>
  <si>
    <t>SRSCO.CSS.1.1.10.2.1.01</t>
  </si>
  <si>
    <t>Monitoreo de los indicadores de calidad de los CEAS</t>
  </si>
  <si>
    <t>SRSCO.DA.3.1.1.1.01</t>
  </si>
  <si>
    <t>Combustible</t>
  </si>
  <si>
    <t>Galon de gasoil</t>
  </si>
  <si>
    <t>SRSCO.DA.3.1.1.1.02</t>
  </si>
  <si>
    <t>SRSCO.DA.3.1.1.1.03</t>
  </si>
  <si>
    <t>SRSCO.DA.3.1.1.1.04</t>
  </si>
  <si>
    <t>Refrigerio</t>
  </si>
  <si>
    <t>Almuerzo</t>
  </si>
  <si>
    <t>Folders</t>
  </si>
  <si>
    <t>Caja</t>
  </si>
  <si>
    <t>Resma de papel</t>
  </si>
  <si>
    <t>Lapiceros</t>
  </si>
  <si>
    <t>SRSCO.DA.3.1.1.1.06</t>
  </si>
  <si>
    <t>SRSCO.DA.3.1.1.1.07</t>
  </si>
  <si>
    <t xml:space="preserve">Supervisión al cumplimiento de los procedimientos de SUGEMI en los CPN y CEAS de la red. </t>
  </si>
  <si>
    <t>Acompañamiento a los CEAS, en la elaboración de su  estimación y programación de medicamentos e insumos  y reaativos de laboratorio, como los programas de los  salud colectiva para el 2020</t>
  </si>
  <si>
    <t xml:space="preserve">Taller de consolidación Regional de las programaciones de medicamentos e insumos de PNA y CEAS de la Red pública. </t>
  </si>
  <si>
    <t>SRSCO.DA.3.1.1.1.05</t>
  </si>
  <si>
    <t>Provisión de stock de medicamentos de urgencias a CPN para gestantes (Trastornos Hipertensivos, Anafilixia, etc)</t>
  </si>
  <si>
    <t>Actualizacion a los coordinadores de zona y  encargados de stop de medicamentos de los CPN en los Procedimientos Operativos del SUGEMI, enfocado al correcto llenado del SUGEMI-1.</t>
  </si>
  <si>
    <t>SRSCO.OAI.1.2.2.1.01</t>
  </si>
  <si>
    <t>Actualización portal de transparencia del SRS</t>
  </si>
  <si>
    <t xml:space="preserve">Registro Digital </t>
  </si>
  <si>
    <t>SRSCO.OAI.1.2.2.1.02</t>
  </si>
  <si>
    <t>Reunión de seguimiento al comité de medios web</t>
  </si>
  <si>
    <t>SRSCO.OAI.1.2.2.1.03</t>
  </si>
  <si>
    <t>Análisis y seguimiento al proceso de Quejas y Sugerencias del portal de Atención Ciudadana 311</t>
  </si>
  <si>
    <t>SRSCO.OAI.1.2.2.1.04</t>
  </si>
  <si>
    <t xml:space="preserve">Taller de induccion sobre declaracion jurada de patrimonio a funcionarios de CEAS priorizados del SRSCO </t>
  </si>
  <si>
    <t>SRSCO.OAI.1.2.2.1.05</t>
  </si>
  <si>
    <t>SRSCO.OAI.1.2.2.1.06</t>
  </si>
  <si>
    <t>Levantamiento de Equipos y estructura Fisica a CEAS  priorizados para apertura a la Oficina de la OAI</t>
  </si>
  <si>
    <t xml:space="preserve">Fotos </t>
  </si>
  <si>
    <t xml:space="preserve">UNA ACTIVIDAD POR HOSPITAL </t>
  </si>
  <si>
    <t>REFRIGERIO</t>
  </si>
  <si>
    <t xml:space="preserve">REFRIGERIO LIJERO </t>
  </si>
  <si>
    <t xml:space="preserve">Taller de induccion sobre declaracion jurada de patrimonio a funcionarios de Hospitales priorizados del SRSCO </t>
  </si>
  <si>
    <t>REFRIGERIO FUERTE</t>
  </si>
  <si>
    <t>COMBUSTIBLE</t>
  </si>
  <si>
    <t xml:space="preserve">BAJANTES </t>
  </si>
  <si>
    <t>GASOIL</t>
  </si>
  <si>
    <t>Levantamiento de Equipos y estructura Fisica a Hospitales priorizados para apertura a la Oficina de la OAI</t>
  </si>
  <si>
    <t xml:space="preserve">Elaboración al Plan de Capacitación del SRS </t>
  </si>
  <si>
    <t xml:space="preserve">Seguimiento al desarrollo del Plan de Capacitación del SRS </t>
  </si>
  <si>
    <t>Aplicación Encuesta de clima laboral</t>
  </si>
  <si>
    <t>Elaboración Acuerdos Desempeño  SRS</t>
  </si>
  <si>
    <t>Evaluación Desempeño SRS</t>
  </si>
  <si>
    <t>refrigerio</t>
  </si>
  <si>
    <t>racion</t>
  </si>
  <si>
    <t>almuerzo</t>
  </si>
  <si>
    <t>lapiceros</t>
  </si>
  <si>
    <t>unidad</t>
  </si>
  <si>
    <t>hojas</t>
  </si>
  <si>
    <t>resma</t>
  </si>
  <si>
    <t>folders</t>
  </si>
  <si>
    <t>marcadores</t>
  </si>
  <si>
    <t>cartuchos</t>
  </si>
  <si>
    <t>libretas</t>
  </si>
  <si>
    <t>lapiz</t>
  </si>
  <si>
    <t>Seguimiento al cumplimiento de horario y Visitas capacitantes en los EESS</t>
  </si>
  <si>
    <t>galon</t>
  </si>
  <si>
    <t>Provisión de servicios de salud bucal individual y colectiva</t>
  </si>
  <si>
    <t xml:space="preserve">Supervisacion de los Servicios de Odontologia de los EESS </t>
  </si>
  <si>
    <t xml:space="preserve">Taller de capacitación  para los odontólogos de Principios Quirurgicos </t>
  </si>
  <si>
    <t>FOTOS</t>
  </si>
  <si>
    <t xml:space="preserve">Taller de capacitación para asistentes dentales sobre el  manejo, organización y almacenamiento del Instrumentales Odontologicos </t>
  </si>
  <si>
    <t xml:space="preserve">Taller para los odontólogos sobre Diagnostico y Prevencion de Enfermedades Bucales </t>
  </si>
  <si>
    <t xml:space="preserve">Reunión técnica con las supervisioras provinciales de odontologia de la región </t>
  </si>
  <si>
    <t xml:space="preserve">Asistencia al congreso internacional de Odontologia </t>
  </si>
  <si>
    <t>Acto de celebración del día internacional del cepillado y entrega de kits</t>
  </si>
  <si>
    <t xml:space="preserve">Jornadas de salud bucodental </t>
  </si>
  <si>
    <r>
      <t>Gestion Clinica/</t>
    </r>
    <r>
      <rPr>
        <sz val="9"/>
        <color theme="1"/>
        <rFont val="Times New Roman"/>
        <family val="1"/>
      </rPr>
      <t>ODONTOLOGIA</t>
    </r>
  </si>
  <si>
    <t>SRSCO.DGC.3.3.1.1.01</t>
  </si>
  <si>
    <t>SRSCO.DGC.3.3.1.1.02</t>
  </si>
  <si>
    <t>SRSCO.DGC.3.3.1.1.03</t>
  </si>
  <si>
    <t>SRSCO.DGC.3.3.1.1.04</t>
  </si>
  <si>
    <t>SRSCO.DGC.3.3.1.1.05</t>
  </si>
  <si>
    <t>SRSCO.DGC.3.3.1.1.06</t>
  </si>
  <si>
    <t>SRSCO.DGC.3.3.1.1.07</t>
  </si>
  <si>
    <t>SRSCO.DGC.3.3.1.1.08</t>
  </si>
  <si>
    <t>ALMUERZO</t>
  </si>
  <si>
    <t>ALOJAMIENTO</t>
  </si>
  <si>
    <t>ALQUILER AUDIOVISUALES</t>
  </si>
  <si>
    <t>COFFEE BREAK</t>
  </si>
  <si>
    <t>EARLY CHECK-IN</t>
  </si>
  <si>
    <t>FOLDERS</t>
  </si>
  <si>
    <t>CAJA</t>
  </si>
  <si>
    <t>HOJAS 8 1/2 X 11</t>
  </si>
  <si>
    <t>RESMA</t>
  </si>
  <si>
    <t>LAPICEROS</t>
  </si>
  <si>
    <t>GASOIL REGULAR</t>
  </si>
  <si>
    <t>GALON</t>
  </si>
  <si>
    <t>SRSCO.CSS.3.3.1.1.01</t>
  </si>
  <si>
    <t>Socializar la importancia de la referencia y contrareferencia a médicos, enfermeras y atención al usuario.</t>
  </si>
  <si>
    <t>SRSCO.CSS.3.3.3.1.02</t>
  </si>
  <si>
    <t>Mesa tecnica para analizar los resultados de la encuesta de satisfaccion al usuario</t>
  </si>
  <si>
    <t>Desarrollo de un modelo de Monitoreo de calidad del servicio</t>
  </si>
  <si>
    <t xml:space="preserve">Fortalecimiento de la planificación institucional </t>
  </si>
  <si>
    <t>SRSCO.CSS.3.3.3.1.01</t>
  </si>
  <si>
    <t>Visitas de seguimiento para la coordinación del señalamiento interno de los CEAS, colocación de la cartilla de los deberes y derechos de los usuarios, buzón, cartera de servicios y consulta programada.</t>
  </si>
  <si>
    <t>Seguimiento a la prestación de servicios de laboratorio y servicios de transfusión ofertados 24 h</t>
  </si>
  <si>
    <t xml:space="preserve">Seguimiento de los avances de la implementacion del sistema logistico de transporte de muestras biológica </t>
  </si>
  <si>
    <t xml:space="preserve">Visitas de supervisión de la prestación de  los servicios en los laboratorios que realizan pruebas especiales de VIH (CD4, CV y ADN-PCR) </t>
  </si>
  <si>
    <t>Seguimiento a la oferta de los servicios diagnósticos en CEAS y Centros Diagnósticos</t>
  </si>
  <si>
    <t xml:space="preserve">Seguimiento a los clubes de donantes de los establecimientos </t>
  </si>
  <si>
    <t>Coordinación a las Jornadas voluntarias de donación de sangre</t>
  </si>
  <si>
    <t>Visitas de supervisión de aseguramiento del control externo de calidad a la red de laboratorios de apoyo al diagnostico de TB DR TB/VIH</t>
  </si>
  <si>
    <t>Taller de capacitación dirigido al personal de laboratorio que procesa las baciloscopias en extendido, tincion y lecturas de las laminas de BK y bioseguridad en el laboratorio Clinico.</t>
  </si>
  <si>
    <t>SRSCO.DGC.3.3.1.2.01</t>
  </si>
  <si>
    <t>SRSCO.DGC.3.3.1.2.02</t>
  </si>
  <si>
    <t>SRSCO.DGC.3.3.1.2.03</t>
  </si>
  <si>
    <t>SRSCO.DGC.3.3.1.2.04</t>
  </si>
  <si>
    <t>SRSCO.DGC.3.3.1.2.05</t>
  </si>
  <si>
    <t>SRSCO.DGC.3.3.1.2.06</t>
  </si>
  <si>
    <t>SRSCO.DGC.3.3.1.2.07</t>
  </si>
  <si>
    <t>SRSCO.DGC.3.3.1.2.08</t>
  </si>
  <si>
    <t>SRSCO.DGC.3.3.1.2.09</t>
  </si>
  <si>
    <t xml:space="preserve">REFRIGERIO FUERTE </t>
  </si>
  <si>
    <t>FOLDER</t>
  </si>
  <si>
    <t>LAPICERO</t>
  </si>
  <si>
    <t>RESMA 8 1/2 X11</t>
  </si>
  <si>
    <t>SRSCO.DGC.3.3.2.09</t>
  </si>
  <si>
    <t>Capacitacion en el llenado de la tarjetas de control de existencia y SUGEMI 1 de programas para los Establecimientos con servicio de Atencion Integral</t>
  </si>
  <si>
    <t>Coordinación de la conformacion y/o Reactivacion del Comité de Farmacia y Terapeutica-CFT.</t>
  </si>
  <si>
    <t>SRSCO.DA.3.1.1.1.08</t>
  </si>
  <si>
    <t>Coordinación de las reuniones del Comité de Farmacia y Terapeutica-CFT</t>
  </si>
  <si>
    <t>Actas del CFT</t>
  </si>
  <si>
    <t>SRSCO.DA.3.1.1.1.09</t>
  </si>
  <si>
    <t>Capacitacion en el manual de almacen del SUGEMI al equipo regional.</t>
  </si>
  <si>
    <t>SRSCO.DA.3.1.1.1.10</t>
  </si>
  <si>
    <t>Elaboracion del Boletin Regional trimestral IE del SUGEMI</t>
  </si>
  <si>
    <t>SRSCO.DA.3.1.1.1.11</t>
  </si>
  <si>
    <t xml:space="preserve">Reunion  equipo tecnico  de la URGM para el analisis de datos reflejados en el Boletin </t>
  </si>
  <si>
    <t>SRSCO.DA.3.1.1.1.12</t>
  </si>
  <si>
    <t>Reporte mensual de lo recibido por PROMESE-CAL Vs lo solicitado y por compra administrativa de los CEAS y SRS</t>
  </si>
  <si>
    <t>SUGEMI 2</t>
  </si>
  <si>
    <t>1.2.2.1 Portales de Transparencia de la Red SRSCO</t>
  </si>
  <si>
    <t>Charla de Promocion y Publicidad al Portal 311</t>
  </si>
  <si>
    <t>SRSCO.OAI.1.2.2.1.07</t>
  </si>
  <si>
    <t xml:space="preserve">charla sobre la ley 200-04 del libre acceso a la informacion publica </t>
  </si>
  <si>
    <t>Noche</t>
  </si>
  <si>
    <t xml:space="preserve">COMBUSTIBLE </t>
  </si>
  <si>
    <t xml:space="preserve">REGRIGERIO FUERTE </t>
  </si>
  <si>
    <t xml:space="preserve">PRE EMPACADO </t>
  </si>
  <si>
    <t xml:space="preserve">REFRIGUERIO LIJERO </t>
  </si>
  <si>
    <t xml:space="preserve">GASOLINA </t>
  </si>
  <si>
    <t>SRSCO.DTH.2.2.1.1.01</t>
  </si>
  <si>
    <t>Otros (PLAN DE CAPACITACION)</t>
  </si>
  <si>
    <t>SRSCO.DTH.2.2.1.1.02</t>
  </si>
  <si>
    <t>SRSCO.DTH.2.2.2.1.01</t>
  </si>
  <si>
    <t>SRSCO.DTH.2.2.2.1.02</t>
  </si>
  <si>
    <t>SRSCO.DTH.2.2.2.1.04</t>
  </si>
  <si>
    <t>Seguimiento al cumplimiento de horario en los EESS</t>
  </si>
  <si>
    <t>SRSCO.DTH.2.2.2.1.03</t>
  </si>
  <si>
    <t xml:space="preserve">Visitas capacitantes a los departamentos de Gestion de Talento Humano de los CEAS </t>
  </si>
  <si>
    <t xml:space="preserve">Implementación Registro Novedad Licencias </t>
  </si>
  <si>
    <t>Sesiones de trabajo con los CEAS para registro de licencias medicas</t>
  </si>
  <si>
    <t>SRSCO.DTH.2.2.2.1.05</t>
  </si>
  <si>
    <t>SRSCO.DAF.1.3.1.1.01</t>
  </si>
  <si>
    <t>Actualización trimestral del Inventario SRS/GAS/PN</t>
  </si>
  <si>
    <t>SRSCO.OCF.1.3.1.1.01</t>
  </si>
  <si>
    <t>Implementación del Plan de Mejora NOBACI</t>
  </si>
  <si>
    <t>SRSCO.OCF.1.3.1.1.02</t>
  </si>
  <si>
    <t>Seguimiento a la implementación del Plan de Mejora NOBACI</t>
  </si>
  <si>
    <t>SRSCO.DAF1.3.1.2.01</t>
  </si>
  <si>
    <t>Análisis de ejecución presupuestaria enfocada a la programación trimestral</t>
  </si>
  <si>
    <t>SRSCO.DAF1.3.1.2.02</t>
  </si>
  <si>
    <t>Análisis comportamiento pago</t>
  </si>
  <si>
    <t>SRSCO.DAF1.3.1.2.03</t>
  </si>
  <si>
    <t>Análisis de Gestión de Tesoreria</t>
  </si>
  <si>
    <t>SRSCO.OCF.1.3.1.2.01</t>
  </si>
  <si>
    <t>Revisión de cuentas CEAS</t>
  </si>
  <si>
    <t>SRSCO.OCF.1.3.1.2.02</t>
  </si>
  <si>
    <t>Elaboración y análisis de estados financieros del SRS</t>
  </si>
  <si>
    <t>SRSCO.DAF1.3.1.2.04</t>
  </si>
  <si>
    <t xml:space="preserve">Análisis y seguimiento a las glosas reportadas </t>
  </si>
  <si>
    <t>Seguimiento a los contratos entre las ARS, CEAS y Centros Diagnósticos para incrementar la venta de servicios</t>
  </si>
  <si>
    <t>SRSCO.DAF1.3.1.2.06</t>
  </si>
  <si>
    <t xml:space="preserve">Seguimiento y análisis al proceso de facturación por venta de servicios a ARS en los EESS </t>
  </si>
  <si>
    <t xml:space="preserve">Supervisión y apoyo a los establecimientos en los procesos de habilitación (nuevos y renovación de licencias) </t>
  </si>
  <si>
    <t>Racion</t>
  </si>
  <si>
    <t>Hoja 8/2*11</t>
  </si>
  <si>
    <t>Resma</t>
  </si>
  <si>
    <t>Hoja 8/2*14</t>
  </si>
  <si>
    <t>Cartucho generico 85 A</t>
  </si>
  <si>
    <t>Fortalecimiento del sistema de información de la Red</t>
  </si>
  <si>
    <t xml:space="preserve">Seguimiento a la carga y validación de reportes de producción de servicios de salud de toda la red SRS </t>
  </si>
  <si>
    <t>Taller de reforzamiento de registros de producción de servicios y bases de datos de reportes de eventos y notificacion de enfermedades. acorde al informe de auditoria de calidad del dato del SNS</t>
  </si>
  <si>
    <t>Mesas de trabajo con CEAS, acorde al informe de auditoria de calidad del dato del SNS</t>
  </si>
  <si>
    <t>Formularios primarios estandarizados</t>
  </si>
  <si>
    <t>Taller socialización formularios estandarizados para el registro de la producción de servicios en nivel complementario definidos por DGI-SNS.</t>
  </si>
  <si>
    <t xml:space="preserve"> Ejecución del Programa de Auditoría Calidad del Dato</t>
  </si>
  <si>
    <t>Realizar auditoria de calidad del dato priorizando los CEAS con mayor nivel de incidencias de oportunidad de mejoras en los reportes de producción</t>
  </si>
  <si>
    <t>Catàlogo de establecimientos de salud de la red</t>
  </si>
  <si>
    <t>Actualización del registro de establecimientos de salud: CEAS y PNA</t>
  </si>
  <si>
    <t>SRSCO.SI.1.1.6.1.01</t>
  </si>
  <si>
    <t>SRSCO.SI.1.1.6.1.02</t>
  </si>
  <si>
    <t>SRSCO.SI.1.1.6.1.03</t>
  </si>
  <si>
    <t>SRSCO.SI.1.1.6.2.01</t>
  </si>
  <si>
    <t>SRSCO.SI.1.1.6.2.02</t>
  </si>
  <si>
    <t>SRSCO.SI.1.1.63.01</t>
  </si>
  <si>
    <t>Conectividad de la Red</t>
  </si>
  <si>
    <t xml:space="preserve">Capacitacion en la MGP a los CEAS de influencia </t>
  </si>
  <si>
    <t xml:space="preserve">Objecciones Medicas Disminuidas </t>
  </si>
  <si>
    <t xml:space="preserve">Apoyo en la elaboracion y seguimiento de planes de mejora de los CEAS  </t>
  </si>
  <si>
    <t>Despliegue del convenio marco en los CEAS</t>
  </si>
  <si>
    <t>Seguimiento a los CEAS para el cumplimiento de los indicadores del Convenio Marco</t>
  </si>
  <si>
    <t xml:space="preserve">Seguimiento a la sincerizacion de las agendas medicas </t>
  </si>
  <si>
    <t xml:space="preserve">Implementación de los Comités de Veeduría
</t>
  </si>
  <si>
    <t>Fortalecimientos de los Servicios Materno Infantil y Neonatal</t>
  </si>
  <si>
    <t>Coordinación de la elaboración y seguimiento a la implementacion del Plan de mejora de los servicios materno-infantil y neonatal</t>
  </si>
  <si>
    <t>Seguimiento a la implementacion del Plan de mejora de los servicios materno-infantil y neonatal</t>
  </si>
  <si>
    <t xml:space="preserve">
Sistema de Salud Ambiental Hospitalaria (SAH)</t>
  </si>
  <si>
    <t xml:space="preserve"> Impartición de Talleres de  Salud Ambiental Hospitalaria.</t>
  </si>
  <si>
    <t>Conformación de los Comites de Salud Hospitalarios</t>
  </si>
  <si>
    <t xml:space="preserve">Encuentro de juramentación de los comités de CEAS 
</t>
  </si>
  <si>
    <t>Sistema de Salud Ambiental Hospitalaria (SAH)</t>
  </si>
  <si>
    <t>Seguimiento a la conformación de los Comité de Veeduría Ciudadana en Salud.</t>
  </si>
  <si>
    <t>Análisis de informe mensual Salud Ambiental Hospitalaria.</t>
  </si>
  <si>
    <t>acta constitutiva</t>
  </si>
  <si>
    <t>SRSCO.PD.1.1.1.1.01</t>
  </si>
  <si>
    <t>SRSCO.PD.1.1.1.2.01</t>
  </si>
  <si>
    <t>SRSCO.PD.1.1.1.2.02</t>
  </si>
  <si>
    <t>SRSCO.PD.1.1.1.2.03</t>
  </si>
  <si>
    <t>SRSCO.PD.1.1.1.2.04</t>
  </si>
  <si>
    <t>SRSCO.DH.3.3.1.1.01</t>
  </si>
  <si>
    <t>SRSCO.DH.1.1.3.1.01</t>
  </si>
  <si>
    <t>SRSCO.DH.1.1.3.2.01</t>
  </si>
  <si>
    <t xml:space="preserve">Programa de Gestion Cita </t>
  </si>
  <si>
    <t>SRSCO.DH.1.1.1.1.01</t>
  </si>
  <si>
    <t>SRSCO.DH.1.1.2.1.01</t>
  </si>
  <si>
    <t>SRSCO.DH.4.4.1.1.01</t>
  </si>
  <si>
    <t>SRSCO.DH.1.1.10.1.01</t>
  </si>
  <si>
    <r>
      <t xml:space="preserve">Acompañar y dar seguimiento en la conformación de los diferentes comités  de los CEAS de su influencia  
</t>
    </r>
    <r>
      <rPr>
        <sz val="10"/>
        <color theme="1"/>
        <rFont val="Tw Cen MT"/>
        <family val="2"/>
      </rPr>
      <t xml:space="preserve">
</t>
    </r>
  </si>
  <si>
    <t>SRSCO.DH.1.1.1.1.02</t>
  </si>
  <si>
    <t>Fortalecimiento de la Red de Emergencias de forma humanizada, eficiente y de calidad</t>
  </si>
  <si>
    <t>Coordinación de la Implementación del Modelo Integrado de Atención de Emergencias y Urgencias</t>
  </si>
  <si>
    <t>SRSCO.DSC.3.3.1.1.01</t>
  </si>
  <si>
    <t>Coordinación Implementación de RAC-Triaje en sala de emergencias </t>
  </si>
  <si>
    <t>SRSCO.DSC.3.3.1.1.02</t>
  </si>
  <si>
    <t>SRSCO.DSC.3.3.1.1.03</t>
  </si>
  <si>
    <t xml:space="preserve">Supervisión de la capacitación de salud del Soporte Vital Basico y Soporte Vital Avanzado </t>
  </si>
  <si>
    <t>Supervisión de la Capacitación del personal de las Ambulancias en los manuales asistenciales, Soporte vital Básico y soporte Vital Avanzado</t>
  </si>
  <si>
    <t xml:space="preserve">Coordinación y de supervisión de la sala de emergencias  </t>
  </si>
  <si>
    <t>Desarrollo, Gestión y coordinación  de traslados de pacientes en las redes de servicios de emergencias.</t>
  </si>
  <si>
    <t>Coordinación del Procedimiento de Traslado Inter-hospitalario de Pacientes Emergentes y Urgentes</t>
  </si>
  <si>
    <t>Preparación y Respuesta a Emergencias de Salud Publica y Desastres</t>
  </si>
  <si>
    <t>Coordinación de simulacros de la Red asistencial</t>
  </si>
  <si>
    <t xml:space="preserve">Coordinacion de preparacion Operativo  feriado Navidad y Año Nuevo </t>
  </si>
  <si>
    <t xml:space="preserve">Coordinacion de preparacion Operativo  Semana Santa </t>
  </si>
  <si>
    <t>Coordinacion  Preparativos y Respuesta a Temporada Ciclónica y Eventos de Salud Publica consecuentes</t>
  </si>
  <si>
    <t>Coordinacion  Plan de Preparación y Respuesta a Brotes Epidemiologicos</t>
  </si>
  <si>
    <t>SRSCO.DSC.3.3.1.2.01</t>
  </si>
  <si>
    <t>SRSCO.DSC.3.3.1.2.02</t>
  </si>
  <si>
    <t>SRSCO.DSC.3.3.1.1.04</t>
  </si>
  <si>
    <t>SRSCO.DSC.3.3.1.1.05</t>
  </si>
  <si>
    <t>SRSCO.DSC.3.3.1.2.04</t>
  </si>
  <si>
    <t>SRSCO.DSC.3.3.1.2.05</t>
  </si>
  <si>
    <t>SRSCO.DSC.3.3.1.2.07</t>
  </si>
  <si>
    <t>SRSCO.DSC.3.3.1.2.08</t>
  </si>
  <si>
    <t>Seguimiento a la captación temprana de gestantes, puérperas y recién nacidos según guias y protocolos</t>
  </si>
  <si>
    <t>Despliegue del Sistema de información de producción de servicios</t>
  </si>
  <si>
    <t>SRSCO.DPN.1.1.1.6.01</t>
  </si>
  <si>
    <t>SRSCO.DPN.3.3.3.1.01</t>
  </si>
  <si>
    <t>SRSCO.DPN.3.3.3.1.02</t>
  </si>
  <si>
    <t>SRSCO.DPN.3.3.3.1.03</t>
  </si>
  <si>
    <t>Seguimiento a la implementacion de la cartera de servicios en la UNAP</t>
  </si>
  <si>
    <t>SRSCO.DPN.3.3.3.1.04</t>
  </si>
  <si>
    <t>Reuniones de trabajo con los equipos de la UNAP, coordinadores de zona y Atencion al Usuario para la implementacion de consultas programadas a grupos priorizados( menores de 5 años, embarazadas, adultos mayores y cronicos)</t>
  </si>
  <si>
    <t>Desarrollo y Gestion de la red de servicios</t>
  </si>
  <si>
    <t>SRSCO.DPN.3.3.3.3.01</t>
  </si>
  <si>
    <t>Definicion de metas locales  por indicadores definidos en el marco del convenio con SENASA</t>
  </si>
  <si>
    <t>SRSCO.DPN.4.4.4.1.01</t>
  </si>
  <si>
    <t>SRSCO.DPN.4.4.4.1.02</t>
  </si>
  <si>
    <t>SRSCO.DPN.4.4.4.1.03</t>
  </si>
  <si>
    <t>SRSCO.DPN.4.4.4.1.04</t>
  </si>
  <si>
    <t>SRSCO.DPN.4.4.4.1.05</t>
  </si>
  <si>
    <t>SRSCO.DPN.4.4.4.1.06</t>
  </si>
  <si>
    <t>SRSCO.DTH.2.2.2.2.01</t>
  </si>
  <si>
    <t>SRSCO.DAF.1.3.1.2.01</t>
  </si>
  <si>
    <t>SRSCO.DAF.1.3.1.2.02</t>
  </si>
  <si>
    <t>SRSCO.DAF.1.3.1.2.03</t>
  </si>
  <si>
    <t>SRSCO.DAF.1.3.1.2.04</t>
  </si>
  <si>
    <t>SRSCO.DAF.1.3.1.2.05</t>
  </si>
  <si>
    <t>SRSCO.DAF.1.3.1.2.06</t>
  </si>
  <si>
    <t>SRSCO.DIH.1.3.1.1.01</t>
  </si>
  <si>
    <t>SRSCO.DIH.1.3.1.1.02</t>
  </si>
  <si>
    <t>Elaboración del plan de mantenimiento preventivo de equipos e infraestructura 2121</t>
  </si>
  <si>
    <t>Implementación del plan de mantenimiento preventivo de equipos e infraestructura 2020</t>
  </si>
  <si>
    <t>Seguimiento a la prestación de servicios de laboratorio y diagnosticos</t>
  </si>
  <si>
    <t>Depende de lineamientos del SNS</t>
  </si>
  <si>
    <t>Cronograma, Depende de lineamientos del SNS</t>
  </si>
  <si>
    <t xml:space="preserve">Seguimiento a los CEAS uso del SIP </t>
  </si>
  <si>
    <t>Definicion de metas locales  por indicadores definidos del SNS</t>
  </si>
  <si>
    <t>SRSCO.DCE.1.2.2.1.01</t>
  </si>
  <si>
    <t>Elaboración de Herramientas para medir la adhesión a la imagen y la identidad del SRSCO</t>
  </si>
  <si>
    <t xml:space="preserve">INFORME </t>
  </si>
  <si>
    <t>SRSCO.DCE.1.2.2.1.02</t>
  </si>
  <si>
    <t xml:space="preserve">Taller para la sensibilización de la imagen identidad a los CEAS Priorizados </t>
  </si>
  <si>
    <t>SRSCO.DCE.1.2.2.1.03</t>
  </si>
  <si>
    <t>Taller a periodistas y comunicadores de Valverde sobre cómo abordar los temas del área de salud en los medios.</t>
  </si>
  <si>
    <t>SRSCO.DCE.1.2.2.1.04</t>
  </si>
  <si>
    <t xml:space="preserve">Análisis diagnostico para medir el impacto del alcance de las redes sociales.  </t>
  </si>
  <si>
    <t>SRSCO.DCE.1.2.2.1.05</t>
  </si>
  <si>
    <t>SRSCO.DCE.1.2.2.1.06</t>
  </si>
  <si>
    <t>Establecimiento de un programa para dar seguimiento al manejo y uso de las redes sociales en los diferentes centros de salud del SRSCO</t>
  </si>
  <si>
    <t>SRSCO.DCE.1.2.2.1.07</t>
  </si>
  <si>
    <t xml:space="preserve">Taller de sensibilización para directores de hospitales sobre el uso y manejo de las redes Sociales. </t>
  </si>
  <si>
    <t>Galon</t>
  </si>
  <si>
    <t>anticipo srs</t>
  </si>
  <si>
    <t>venta de servicio srs</t>
  </si>
  <si>
    <t>COMUNICACIÓN ESTRATEGICA DEL SRSCO FORTALECIDA</t>
  </si>
  <si>
    <t xml:space="preserve">Proyección a través de las redes de los diferentes programas y actividades del SRS.  </t>
  </si>
  <si>
    <t>informe</t>
  </si>
  <si>
    <t>agenda</t>
  </si>
  <si>
    <t>COMPLETAR ESTOS CAMPOS</t>
  </si>
  <si>
    <t>REPORTE</t>
  </si>
  <si>
    <t>INFORME</t>
  </si>
  <si>
    <t>AGENDA</t>
  </si>
  <si>
    <r>
      <rPr>
        <sz val="12"/>
        <color theme="1"/>
        <rFont val="Times New Roman"/>
        <family val="1"/>
      </rPr>
      <t xml:space="preserve">Seguimiento a </t>
    </r>
    <r>
      <rPr>
        <sz val="12"/>
        <rFont val="Tw Cen MT"/>
        <family val="2"/>
      </rPr>
      <t>la implementación de las etapas de la ruta critica.</t>
    </r>
  </si>
  <si>
    <t>Planificacion Anual 2020</t>
  </si>
  <si>
    <t>Servicio Regional de Salud Cibao 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</si>
</sst>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mbria"/>
      <family val="1"/>
      <scheme val="major"/>
    </font>
    <font>
      <b/>
      <sz val="12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Tw Cen MT"/>
      <family val="2"/>
    </font>
    <font>
      <sz val="11"/>
      <color theme="1"/>
      <name val="Tw Cen MT"/>
      <family val="2"/>
    </font>
    <font>
      <b/>
      <sz val="11"/>
      <color theme="1"/>
      <name val="Tw Cen MT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1"/>
      <color theme="0"/>
      <name val="Times New Roman"/>
      <family val="1"/>
    </font>
    <font>
      <sz val="10"/>
      <name val="Tw Cen MT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w Cen MT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sz val="12"/>
      <name val="Tw Cen MT"/>
      <family val="2"/>
    </font>
    <font>
      <sz val="12"/>
      <name val="Times New Roman"/>
      <family val="1"/>
    </font>
    <font>
      <b/>
      <sz val="16"/>
      <color theme="4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8"/>
      <color theme="1"/>
      <name val="Times New Roman"/>
      <family val="1"/>
    </font>
    <font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573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3" fillId="0" borderId="0"/>
    <xf numFmtId="0" fontId="25" fillId="0" borderId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" fillId="0" borderId="0"/>
  </cellStyleXfs>
  <cellXfs count="334">
    <xf numFmtId="0" fontId="0" fillId="0" borderId="0" xfId="0"/>
    <xf numFmtId="0" fontId="9" fillId="2" borderId="0" xfId="0" applyFont="1" applyFill="1"/>
    <xf numFmtId="0" fontId="9" fillId="0" borderId="0" xfId="0" applyFont="1"/>
    <xf numFmtId="0" fontId="1" fillId="0" borderId="0" xfId="2"/>
    <xf numFmtId="0" fontId="11" fillId="0" borderId="0" xfId="2" applyFont="1"/>
    <xf numFmtId="0" fontId="6" fillId="0" borderId="0" xfId="0" applyFont="1"/>
    <xf numFmtId="0" fontId="0" fillId="2" borderId="0" xfId="0" applyFill="1"/>
    <xf numFmtId="0" fontId="6" fillId="2" borderId="0" xfId="0" applyFont="1" applyFill="1"/>
    <xf numFmtId="0" fontId="17" fillId="2" borderId="0" xfId="0" applyFont="1" applyFill="1"/>
    <xf numFmtId="0" fontId="1" fillId="2" borderId="0" xfId="2" applyFont="1" applyFill="1"/>
    <xf numFmtId="0" fontId="21" fillId="0" borderId="3" xfId="0" applyFont="1" applyFill="1" applyBorder="1" applyAlignment="1"/>
    <xf numFmtId="0" fontId="0" fillId="0" borderId="0" xfId="0" applyAlignment="1"/>
    <xf numFmtId="0" fontId="0" fillId="0" borderId="3" xfId="0" applyBorder="1" applyAlignment="1"/>
    <xf numFmtId="0" fontId="8" fillId="0" borderId="0" xfId="0" applyFont="1" applyAlignment="1"/>
    <xf numFmtId="0" fontId="17" fillId="2" borderId="0" xfId="0" applyFont="1" applyFill="1" applyBorder="1"/>
    <xf numFmtId="0" fontId="0" fillId="0" borderId="0" xfId="0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21" fillId="0" borderId="13" xfId="0" applyFont="1" applyFill="1" applyBorder="1" applyAlignment="1"/>
    <xf numFmtId="0" fontId="21" fillId="0" borderId="5" xfId="0" applyFont="1" applyFill="1" applyBorder="1" applyAlignment="1"/>
    <xf numFmtId="0" fontId="21" fillId="0" borderId="7" xfId="0" applyFont="1" applyFill="1" applyBorder="1" applyAlignment="1"/>
    <xf numFmtId="0" fontId="0" fillId="0" borderId="14" xfId="0" applyBorder="1" applyAlignment="1"/>
    <xf numFmtId="0" fontId="0" fillId="2" borderId="0" xfId="0" applyFill="1" applyBorder="1"/>
    <xf numFmtId="0" fontId="0" fillId="0" borderId="0" xfId="0" applyFill="1"/>
    <xf numFmtId="0" fontId="9" fillId="0" borderId="0" xfId="0" applyFont="1" applyFill="1"/>
    <xf numFmtId="0" fontId="16" fillId="2" borderId="0" xfId="0" applyFont="1" applyFill="1" applyBorder="1" applyAlignment="1"/>
    <xf numFmtId="0" fontId="22" fillId="2" borderId="0" xfId="0" applyFont="1" applyFill="1" applyBorder="1" applyAlignment="1"/>
    <xf numFmtId="0" fontId="24" fillId="2" borderId="0" xfId="0" applyFont="1" applyFill="1" applyBorder="1" applyAlignment="1"/>
    <xf numFmtId="0" fontId="23" fillId="2" borderId="0" xfId="0" applyFont="1" applyFill="1" applyBorder="1" applyAlignment="1"/>
    <xf numFmtId="0" fontId="25" fillId="0" borderId="0" xfId="6"/>
    <xf numFmtId="0" fontId="25" fillId="0" borderId="3" xfId="6" applyBorder="1"/>
    <xf numFmtId="0" fontId="25" fillId="0" borderId="3" xfId="6" applyBorder="1" applyAlignment="1">
      <alignment wrapText="1"/>
    </xf>
    <xf numFmtId="0" fontId="25" fillId="0" borderId="0" xfId="6" applyAlignment="1">
      <alignment wrapText="1"/>
    </xf>
    <xf numFmtId="0" fontId="25" fillId="0" borderId="3" xfId="6" applyBorder="1" applyAlignment="1">
      <alignment vertical="top" wrapText="1"/>
    </xf>
    <xf numFmtId="0" fontId="25" fillId="0" borderId="3" xfId="6" applyBorder="1" applyAlignment="1">
      <alignment vertical="top"/>
    </xf>
    <xf numFmtId="0" fontId="25" fillId="0" borderId="0" xfId="6" applyAlignment="1">
      <alignment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/>
    <xf numFmtId="0" fontId="25" fillId="0" borderId="3" xfId="6" applyBorder="1" applyAlignment="1">
      <alignment horizontal="left" vertical="center" wrapText="1"/>
    </xf>
    <xf numFmtId="0" fontId="25" fillId="0" borderId="3" xfId="6" applyBorder="1" applyAlignment="1">
      <alignment horizontal="left" vertical="center"/>
    </xf>
    <xf numFmtId="0" fontId="25" fillId="0" borderId="0" xfId="6" applyAlignment="1">
      <alignment horizontal="left" vertical="center"/>
    </xf>
    <xf numFmtId="0" fontId="0" fillId="2" borderId="3" xfId="0" applyFill="1" applyBorder="1"/>
    <xf numFmtId="0" fontId="0" fillId="2" borderId="2" xfId="0" applyFill="1" applyBorder="1"/>
    <xf numFmtId="0" fontId="8" fillId="0" borderId="15" xfId="0" applyFont="1" applyBorder="1" applyAlignment="1"/>
    <xf numFmtId="0" fontId="0" fillId="0" borderId="3" xfId="0" applyFill="1" applyBorder="1" applyAlignment="1"/>
    <xf numFmtId="0" fontId="0" fillId="0" borderId="2" xfId="0" applyFill="1" applyBorder="1" applyAlignment="1"/>
    <xf numFmtId="0" fontId="8" fillId="0" borderId="16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8" fillId="0" borderId="19" xfId="0" applyFont="1" applyBorder="1" applyAlignment="1"/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left" vertical="top"/>
    </xf>
    <xf numFmtId="0" fontId="27" fillId="0" borderId="10" xfId="0" applyFont="1" applyBorder="1" applyAlignment="1">
      <alignment horizontal="left" vertical="top"/>
    </xf>
    <xf numFmtId="0" fontId="27" fillId="0" borderId="11" xfId="0" applyFont="1" applyBorder="1" applyAlignment="1">
      <alignment horizontal="left" vertical="top"/>
    </xf>
    <xf numFmtId="0" fontId="27" fillId="0" borderId="12" xfId="0" applyFont="1" applyBorder="1" applyAlignment="1">
      <alignment horizontal="left" vertical="top"/>
    </xf>
    <xf numFmtId="0" fontId="9" fillId="0" borderId="0" xfId="0" applyFont="1" applyBorder="1"/>
    <xf numFmtId="0" fontId="18" fillId="2" borderId="0" xfId="0" applyFont="1" applyFill="1" applyBorder="1" applyAlignment="1"/>
    <xf numFmtId="0" fontId="7" fillId="2" borderId="0" xfId="0" applyFont="1" applyFill="1" applyBorder="1" applyAlignment="1"/>
    <xf numFmtId="0" fontId="14" fillId="4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6" borderId="3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6" borderId="4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6" borderId="6" xfId="0" applyFont="1" applyFill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15" fillId="6" borderId="8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4" borderId="20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left" vertical="center"/>
    </xf>
    <xf numFmtId="0" fontId="15" fillId="5" borderId="6" xfId="0" applyFont="1" applyFill="1" applyBorder="1" applyAlignment="1">
      <alignment vertical="center" wrapText="1"/>
    </xf>
    <xf numFmtId="0" fontId="15" fillId="5" borderId="8" xfId="0" applyFont="1" applyFill="1" applyBorder="1" applyAlignment="1">
      <alignment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5" borderId="21" xfId="0" applyFont="1" applyFill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6" borderId="2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7" borderId="24" xfId="0" applyFont="1" applyFill="1" applyBorder="1" applyAlignment="1">
      <alignment vertical="center" wrapText="1"/>
    </xf>
    <xf numFmtId="0" fontId="15" fillId="8" borderId="4" xfId="0" applyFont="1" applyFill="1" applyBorder="1" applyAlignment="1">
      <alignment vertical="center" wrapText="1"/>
    </xf>
    <xf numFmtId="0" fontId="15" fillId="8" borderId="6" xfId="0" applyFont="1" applyFill="1" applyBorder="1" applyAlignment="1">
      <alignment vertical="center" wrapText="1"/>
    </xf>
    <xf numFmtId="0" fontId="15" fillId="8" borderId="8" xfId="0" applyFont="1" applyFill="1" applyBorder="1" applyAlignment="1">
      <alignment vertical="center" wrapText="1"/>
    </xf>
    <xf numFmtId="0" fontId="25" fillId="0" borderId="0" xfId="6" applyAlignment="1">
      <alignment horizontal="left"/>
    </xf>
    <xf numFmtId="0" fontId="15" fillId="5" borderId="25" xfId="0" applyFont="1" applyFill="1" applyBorder="1" applyAlignment="1">
      <alignment vertical="center" wrapText="1"/>
    </xf>
    <xf numFmtId="0" fontId="0" fillId="0" borderId="20" xfId="0" applyBorder="1" applyAlignment="1">
      <alignment horizontal="left" vertical="center"/>
    </xf>
    <xf numFmtId="0" fontId="25" fillId="0" borderId="20" xfId="6" applyBorder="1" applyAlignment="1">
      <alignment horizontal="left" vertical="center"/>
    </xf>
    <xf numFmtId="0" fontId="15" fillId="0" borderId="2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25" fillId="0" borderId="22" xfId="6" applyBorder="1" applyAlignment="1">
      <alignment horizontal="left" vertical="center"/>
    </xf>
    <xf numFmtId="0" fontId="29" fillId="0" borderId="0" xfId="0" applyFont="1" applyFill="1" applyAlignment="1">
      <alignment horizontal="center" vertical="center" wrapText="1"/>
    </xf>
    <xf numFmtId="0" fontId="8" fillId="0" borderId="0" xfId="0" applyFont="1"/>
    <xf numFmtId="0" fontId="8" fillId="0" borderId="29" xfId="0" applyFont="1" applyBorder="1"/>
    <xf numFmtId="0" fontId="9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0" fillId="0" borderId="0" xfId="4" applyFont="1" applyBorder="1" applyAlignment="1">
      <alignment vertical="center" wrapText="1"/>
    </xf>
    <xf numFmtId="0" fontId="0" fillId="0" borderId="30" xfId="0" applyBorder="1"/>
    <xf numFmtId="0" fontId="8" fillId="0" borderId="30" xfId="0" applyFont="1" applyBorder="1"/>
    <xf numFmtId="0" fontId="9" fillId="2" borderId="0" xfId="0" applyFont="1" applyFill="1" applyProtection="1"/>
    <xf numFmtId="0" fontId="9" fillId="0" borderId="0" xfId="0" applyFont="1" applyProtection="1"/>
    <xf numFmtId="4" fontId="9" fillId="2" borderId="0" xfId="0" applyNumberFormat="1" applyFont="1" applyFill="1"/>
    <xf numFmtId="4" fontId="9" fillId="0" borderId="0" xfId="0" applyNumberFormat="1" applyFont="1"/>
    <xf numFmtId="0" fontId="10" fillId="0" borderId="0" xfId="0" applyFont="1" applyFill="1" applyBorder="1" applyAlignment="1">
      <alignment horizontal="justify"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 applyProtection="1">
      <alignment vertical="top" wrapText="1"/>
    </xf>
    <xf numFmtId="4" fontId="19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/>
    <xf numFmtId="0" fontId="0" fillId="0" borderId="0" xfId="0" applyFill="1" applyBorder="1"/>
    <xf numFmtId="0" fontId="22" fillId="0" borderId="0" xfId="0" applyFont="1" applyFill="1" applyBorder="1" applyAlignment="1"/>
    <xf numFmtId="0" fontId="24" fillId="0" borderId="0" xfId="0" applyFont="1" applyFill="1" applyBorder="1" applyAlignment="1"/>
    <xf numFmtId="0" fontId="23" fillId="0" borderId="0" xfId="0" applyFont="1" applyFill="1" applyBorder="1" applyAlignment="1"/>
    <xf numFmtId="0" fontId="8" fillId="9" borderId="0" xfId="0" applyFont="1" applyFill="1" applyAlignment="1"/>
    <xf numFmtId="0" fontId="0" fillId="9" borderId="11" xfId="0" applyFill="1" applyBorder="1" applyAlignment="1"/>
    <xf numFmtId="0" fontId="0" fillId="0" borderId="0" xfId="0" applyAlignment="1">
      <alignment horizontal="left"/>
    </xf>
    <xf numFmtId="0" fontId="8" fillId="0" borderId="0" xfId="0" applyFont="1" applyFill="1" applyBorder="1" applyAlignment="1"/>
    <xf numFmtId="0" fontId="31" fillId="2" borderId="0" xfId="2" applyFont="1" applyFill="1"/>
    <xf numFmtId="0" fontId="11" fillId="2" borderId="0" xfId="2" applyFont="1" applyFill="1"/>
    <xf numFmtId="0" fontId="20" fillId="2" borderId="0" xfId="2" applyFont="1" applyFill="1"/>
    <xf numFmtId="0" fontId="32" fillId="2" borderId="0" xfId="2" applyFont="1" applyFill="1"/>
    <xf numFmtId="0" fontId="17" fillId="0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4" fontId="10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 applyProtection="1">
      <alignment horizontal="right" vertical="top"/>
      <protection locked="0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vertical="top"/>
      <protection locked="0"/>
    </xf>
    <xf numFmtId="4" fontId="11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 applyProtection="1">
      <alignment horizontal="right" vertical="top"/>
    </xf>
    <xf numFmtId="0" fontId="9" fillId="0" borderId="0" xfId="0" applyFont="1" applyFill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0" fillId="0" borderId="31" xfId="0" applyFill="1" applyBorder="1" applyAlignment="1"/>
    <xf numFmtId="0" fontId="9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33" fillId="0" borderId="0" xfId="0" applyFont="1" applyFill="1" applyBorder="1" applyAlignment="1"/>
    <xf numFmtId="0" fontId="9" fillId="0" borderId="0" xfId="0" applyFont="1" applyFill="1" applyAlignment="1" applyProtection="1">
      <alignment horizontal="left" vertical="center"/>
      <protection locked="0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0" fillId="0" borderId="32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vertical="center" wrapText="1"/>
    </xf>
    <xf numFmtId="9" fontId="9" fillId="0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>
      <alignment horizontal="left" vertical="center" wrapText="1"/>
    </xf>
    <xf numFmtId="0" fontId="35" fillId="0" borderId="0" xfId="0" applyFont="1" applyFill="1" applyAlignment="1" applyProtection="1">
      <alignment horizontal="left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NumberFormat="1" applyFont="1" applyFill="1" applyAlignment="1" applyProtection="1">
      <alignment horizontal="left" vertical="center"/>
      <protection locked="0"/>
    </xf>
    <xf numFmtId="0" fontId="17" fillId="0" borderId="0" xfId="0" applyNumberFormat="1" applyFont="1" applyFill="1" applyAlignment="1">
      <alignment horizontal="left" vertical="center" wrapText="1"/>
    </xf>
    <xf numFmtId="9" fontId="9" fillId="0" borderId="0" xfId="8" applyFont="1" applyFill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vertical="top" wrapText="1"/>
    </xf>
    <xf numFmtId="0" fontId="36" fillId="0" borderId="0" xfId="0" applyNumberFormat="1" applyFont="1" applyFill="1"/>
    <xf numFmtId="3" fontId="36" fillId="0" borderId="0" xfId="0" applyNumberFormat="1" applyFont="1" applyFill="1" applyBorder="1" applyAlignment="1" applyProtection="1">
      <alignment horizontal="right" vertical="top"/>
      <protection locked="0"/>
    </xf>
    <xf numFmtId="0" fontId="36" fillId="0" borderId="0" xfId="0" applyNumberFormat="1" applyFont="1" applyFill="1" applyBorder="1" applyAlignment="1">
      <alignment vertical="top"/>
    </xf>
    <xf numFmtId="0" fontId="36" fillId="0" borderId="0" xfId="0" applyNumberFormat="1" applyFont="1" applyFill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vertical="top"/>
      <protection locked="0"/>
    </xf>
    <xf numFmtId="4" fontId="36" fillId="0" borderId="0" xfId="0" applyNumberFormat="1" applyFont="1" applyFill="1" applyBorder="1" applyAlignment="1" applyProtection="1">
      <alignment horizontal="right" vertical="top"/>
    </xf>
    <xf numFmtId="0" fontId="36" fillId="0" borderId="0" xfId="0" applyNumberFormat="1" applyFont="1" applyFill="1" applyBorder="1" applyAlignment="1">
      <alignment vertical="top" wrapText="1"/>
    </xf>
    <xf numFmtId="0" fontId="37" fillId="0" borderId="0" xfId="0" applyFont="1" applyFill="1" applyBorder="1" applyAlignment="1" applyProtection="1">
      <alignment horizontal="center" vertical="center"/>
    </xf>
    <xf numFmtId="0" fontId="38" fillId="0" borderId="0" xfId="0" applyFont="1" applyFill="1" applyAlignment="1" applyProtection="1">
      <alignment horizontal="left" vertical="center" wrapText="1"/>
      <protection locked="0"/>
    </xf>
    <xf numFmtId="0" fontId="39" fillId="0" borderId="0" xfId="0" applyFont="1" applyFill="1" applyAlignment="1" applyProtection="1">
      <alignment horizontal="left" vertical="center" wrapText="1"/>
      <protection locked="0"/>
    </xf>
    <xf numFmtId="9" fontId="35" fillId="0" borderId="0" xfId="0" applyNumberFormat="1" applyFont="1" applyFill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0" fontId="35" fillId="0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Fill="1" applyAlignment="1" applyProtection="1">
      <alignment horizontal="left" vertical="center" wrapText="1"/>
      <protection locked="0"/>
    </xf>
    <xf numFmtId="0" fontId="25" fillId="0" borderId="3" xfId="0" applyFont="1" applyFill="1" applyBorder="1"/>
    <xf numFmtId="0" fontId="41" fillId="0" borderId="3" xfId="0" applyFont="1" applyFill="1" applyBorder="1"/>
    <xf numFmtId="0" fontId="42" fillId="2" borderId="0" xfId="0" applyFont="1" applyFill="1" applyAlignment="1">
      <alignment horizontal="left" wrapText="1"/>
    </xf>
    <xf numFmtId="0" fontId="43" fillId="2" borderId="0" xfId="0" applyFont="1" applyFill="1"/>
    <xf numFmtId="0" fontId="42" fillId="2" borderId="0" xfId="0" applyFont="1" applyFill="1" applyBorder="1" applyAlignment="1">
      <alignment wrapText="1"/>
    </xf>
    <xf numFmtId="0" fontId="42" fillId="3" borderId="21" xfId="0" applyFont="1" applyFill="1" applyBorder="1" applyAlignment="1">
      <alignment horizontal="center" vertical="center" wrapText="1"/>
    </xf>
    <xf numFmtId="0" fontId="42" fillId="3" borderId="22" xfId="0" applyFont="1" applyFill="1" applyBorder="1" applyAlignment="1">
      <alignment horizontal="center" vertical="center" wrapText="1"/>
    </xf>
    <xf numFmtId="0" fontId="42" fillId="3" borderId="23" xfId="0" applyFont="1" applyFill="1" applyBorder="1" applyAlignment="1">
      <alignment horizontal="center" vertical="center" wrapText="1"/>
    </xf>
    <xf numFmtId="3" fontId="43" fillId="0" borderId="2" xfId="0" applyNumberFormat="1" applyFont="1" applyBorder="1" applyAlignment="1">
      <alignment horizontal="right" vertical="center"/>
    </xf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/>
    </xf>
    <xf numFmtId="3" fontId="43" fillId="0" borderId="3" xfId="0" applyNumberFormat="1" applyFont="1" applyBorder="1" applyAlignment="1">
      <alignment horizontal="right" vertical="center"/>
    </xf>
    <xf numFmtId="0" fontId="43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/>
    </xf>
    <xf numFmtId="0" fontId="44" fillId="3" borderId="21" xfId="0" applyFont="1" applyFill="1" applyBorder="1" applyAlignment="1">
      <alignment horizontal="center" vertical="center"/>
    </xf>
    <xf numFmtId="4" fontId="44" fillId="3" borderId="22" xfId="0" applyNumberFormat="1" applyFont="1" applyFill="1" applyBorder="1" applyAlignment="1">
      <alignment horizontal="right" vertical="center"/>
    </xf>
    <xf numFmtId="0" fontId="44" fillId="3" borderId="22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 vertical="center" wrapText="1"/>
    </xf>
    <xf numFmtId="0" fontId="42" fillId="2" borderId="0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41" fillId="0" borderId="0" xfId="0" applyFont="1" applyFill="1" applyBorder="1"/>
    <xf numFmtId="0" fontId="42" fillId="3" borderId="15" xfId="0" applyFont="1" applyFill="1" applyBorder="1" applyAlignment="1">
      <alignment horizontal="center" vertical="center" wrapText="1"/>
    </xf>
    <xf numFmtId="0" fontId="43" fillId="2" borderId="11" xfId="0" applyFont="1" applyFill="1" applyBorder="1"/>
    <xf numFmtId="0" fontId="43" fillId="2" borderId="12" xfId="0" applyFont="1" applyFill="1" applyBorder="1"/>
    <xf numFmtId="0" fontId="43" fillId="0" borderId="10" xfId="0" applyFont="1" applyFill="1" applyBorder="1"/>
    <xf numFmtId="0" fontId="43" fillId="0" borderId="11" xfId="0" applyFont="1" applyFill="1" applyBorder="1"/>
    <xf numFmtId="9" fontId="44" fillId="3" borderId="22" xfId="8" applyFont="1" applyFill="1" applyBorder="1" applyAlignment="1">
      <alignment horizontal="center" vertical="center"/>
    </xf>
    <xf numFmtId="9" fontId="44" fillId="3" borderId="22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46" fillId="0" borderId="0" xfId="0" applyNumberFormat="1" applyFont="1" applyFill="1" applyAlignment="1">
      <alignment horizontal="left" vertical="center" wrapText="1"/>
    </xf>
    <xf numFmtId="0" fontId="45" fillId="0" borderId="0" xfId="0" applyFont="1" applyFill="1" applyAlignment="1" applyProtection="1">
      <alignment horizontal="left" vertical="center" wrapText="1"/>
      <protection locked="0"/>
    </xf>
    <xf numFmtId="0" fontId="45" fillId="0" borderId="0" xfId="0" applyNumberFormat="1" applyFont="1" applyFill="1" applyAlignment="1" applyProtection="1">
      <alignment horizontal="center" vertical="center" wrapText="1"/>
    </xf>
    <xf numFmtId="0" fontId="45" fillId="0" borderId="0" xfId="0" applyFont="1" applyFill="1" applyAlignment="1" applyProtection="1">
      <alignment horizontal="center" vertical="center" wrapText="1"/>
      <protection locked="0"/>
    </xf>
    <xf numFmtId="0" fontId="46" fillId="0" borderId="0" xfId="0" applyFont="1" applyFill="1" applyAlignment="1" applyProtection="1">
      <alignment horizontal="center" vertical="center" wrapText="1"/>
      <protection locked="0"/>
    </xf>
    <xf numFmtId="0" fontId="46" fillId="0" borderId="0" xfId="0" applyFont="1" applyFill="1" applyAlignment="1" applyProtection="1">
      <alignment horizontal="left" vertical="center" wrapText="1"/>
      <protection locked="0"/>
    </xf>
    <xf numFmtId="0" fontId="47" fillId="0" borderId="0" xfId="0" applyFont="1" applyFill="1" applyAlignment="1" applyProtection="1">
      <alignment horizontal="left" vertical="center" wrapText="1"/>
      <protection locked="0"/>
    </xf>
    <xf numFmtId="1" fontId="45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9" fontId="43" fillId="0" borderId="3" xfId="8" applyFont="1" applyBorder="1" applyAlignment="1">
      <alignment horizontal="center"/>
    </xf>
    <xf numFmtId="10" fontId="43" fillId="0" borderId="3" xfId="8" applyNumberFormat="1" applyFont="1" applyBorder="1" applyAlignment="1">
      <alignment horizontal="center"/>
    </xf>
    <xf numFmtId="9" fontId="43" fillId="0" borderId="2" xfId="8" applyFont="1" applyBorder="1" applyAlignment="1">
      <alignment horizontal="center"/>
    </xf>
    <xf numFmtId="10" fontId="43" fillId="0" borderId="2" xfId="8" applyNumberFormat="1" applyFont="1" applyBorder="1" applyAlignment="1">
      <alignment horizontal="center"/>
    </xf>
    <xf numFmtId="10" fontId="44" fillId="3" borderId="23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  <protection locked="0"/>
    </xf>
    <xf numFmtId="0" fontId="50" fillId="0" borderId="0" xfId="0" applyFont="1" applyFill="1"/>
    <xf numFmtId="0" fontId="0" fillId="0" borderId="0" xfId="0" applyBorder="1" applyAlignment="1"/>
    <xf numFmtId="0" fontId="15" fillId="2" borderId="0" xfId="0" applyFont="1" applyFill="1"/>
    <xf numFmtId="0" fontId="15" fillId="0" borderId="0" xfId="0" applyFont="1"/>
    <xf numFmtId="0" fontId="43" fillId="0" borderId="15" xfId="0" applyFont="1" applyFill="1" applyBorder="1"/>
    <xf numFmtId="0" fontId="53" fillId="0" borderId="0" xfId="0" applyFont="1" applyFill="1"/>
    <xf numFmtId="0" fontId="52" fillId="0" borderId="0" xfId="0" applyNumberFormat="1" applyFont="1" applyFill="1" applyAlignment="1" applyProtection="1">
      <alignment horizontal="left" vertical="center"/>
      <protection locked="0"/>
    </xf>
    <xf numFmtId="0" fontId="52" fillId="0" borderId="0" xfId="0" applyFont="1" applyFill="1" applyBorder="1" applyAlignment="1" applyProtection="1">
      <alignment horizontal="left" vertical="center" wrapText="1"/>
      <protection locked="0"/>
    </xf>
    <xf numFmtId="0" fontId="52" fillId="0" borderId="0" xfId="0" applyFont="1" applyFill="1" applyBorder="1" applyAlignment="1" applyProtection="1">
      <alignment horizontal="center" vertical="center"/>
      <protection locked="0"/>
    </xf>
    <xf numFmtId="0" fontId="52" fillId="0" borderId="0" xfId="0" applyFont="1" applyFill="1" applyBorder="1" applyProtection="1">
      <protection locked="0"/>
    </xf>
    <xf numFmtId="0" fontId="37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NumberFormat="1" applyFont="1" applyFill="1" applyAlignment="1" applyProtection="1">
      <alignment horizontal="left" vertical="center"/>
      <protection locked="0"/>
    </xf>
    <xf numFmtId="0" fontId="39" fillId="0" borderId="0" xfId="0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Fill="1" applyBorder="1" applyProtection="1">
      <protection locked="0"/>
    </xf>
    <xf numFmtId="0" fontId="39" fillId="0" borderId="0" xfId="0" applyFont="1" applyFill="1"/>
    <xf numFmtId="0" fontId="11" fillId="0" borderId="0" xfId="0" applyNumberFormat="1" applyFont="1" applyFill="1"/>
    <xf numFmtId="0" fontId="11" fillId="0" borderId="0" xfId="0" applyNumberFormat="1" applyFont="1" applyFill="1" applyBorder="1" applyAlignment="1">
      <alignment vertical="top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54" fillId="0" borderId="0" xfId="0" applyFont="1" applyFill="1" applyBorder="1" applyAlignment="1" applyProtection="1">
      <alignment horizontal="left" vertical="center" wrapText="1"/>
      <protection locked="0"/>
    </xf>
    <xf numFmtId="1" fontId="19" fillId="0" borderId="0" xfId="0" applyNumberFormat="1" applyFont="1" applyFill="1" applyBorder="1" applyAlignment="1">
      <alignment vertical="top" wrapText="1"/>
    </xf>
    <xf numFmtId="1" fontId="9" fillId="0" borderId="0" xfId="0" applyNumberFormat="1" applyFont="1" applyFill="1"/>
    <xf numFmtId="1" fontId="10" fillId="0" borderId="0" xfId="0" applyNumberFormat="1" applyFont="1" applyFill="1" applyBorder="1" applyAlignment="1">
      <alignment vertical="center" wrapText="1"/>
    </xf>
    <xf numFmtId="1" fontId="9" fillId="2" borderId="0" xfId="0" applyNumberFormat="1" applyFont="1" applyFill="1"/>
    <xf numFmtId="1" fontId="9" fillId="0" borderId="0" xfId="0" applyNumberFormat="1" applyFont="1"/>
    <xf numFmtId="0" fontId="11" fillId="0" borderId="0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11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center" wrapText="1"/>
    </xf>
    <xf numFmtId="0" fontId="56" fillId="0" borderId="0" xfId="0" applyNumberFormat="1" applyFont="1" applyFill="1" applyAlignment="1" applyProtection="1">
      <alignment horizontal="left" vertical="center"/>
      <protection locked="0"/>
    </xf>
    <xf numFmtId="0" fontId="56" fillId="0" borderId="0" xfId="0" applyFont="1" applyFill="1" applyBorder="1" applyAlignment="1" applyProtection="1">
      <alignment horizontal="left" vertical="center" wrapText="1"/>
      <protection locked="0"/>
    </xf>
    <xf numFmtId="0" fontId="56" fillId="0" borderId="0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left" vertical="center" wrapText="1"/>
      <protection locked="0"/>
    </xf>
    <xf numFmtId="0" fontId="58" fillId="0" borderId="0" xfId="0" applyNumberFormat="1" applyFont="1" applyFill="1"/>
    <xf numFmtId="0" fontId="58" fillId="0" borderId="0" xfId="0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horizontal="center" vertical="top"/>
      <protection locked="0"/>
    </xf>
    <xf numFmtId="0" fontId="58" fillId="0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36" fillId="0" borderId="0" xfId="0" applyNumberFormat="1" applyFont="1" applyFill="1" applyBorder="1" applyAlignment="1" applyProtection="1">
      <alignment horizontal="center" vertical="top"/>
      <protection locked="0"/>
    </xf>
    <xf numFmtId="0" fontId="39" fillId="2" borderId="0" xfId="0" applyFont="1" applyFill="1"/>
    <xf numFmtId="0" fontId="39" fillId="0" borderId="0" xfId="0" applyFont="1"/>
    <xf numFmtId="0" fontId="51" fillId="0" borderId="3" xfId="0" applyFont="1" applyFill="1" applyBorder="1" applyAlignment="1">
      <alignment vertical="center" wrapText="1"/>
    </xf>
    <xf numFmtId="0" fontId="58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0" fontId="55" fillId="0" borderId="0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/>
    <xf numFmtId="0" fontId="43" fillId="0" borderId="2" xfId="0" applyFont="1" applyBorder="1" applyAlignment="1">
      <alignment horizontal="left" vertical="center"/>
    </xf>
    <xf numFmtId="4" fontId="11" fillId="10" borderId="36" xfId="0" applyNumberFormat="1" applyFont="1" applyFill="1" applyBorder="1" applyAlignment="1">
      <alignment horizontal="right" vertical="top"/>
    </xf>
    <xf numFmtId="0" fontId="11" fillId="10" borderId="36" xfId="0" applyNumberFormat="1" applyFont="1" applyFill="1" applyBorder="1" applyAlignment="1">
      <alignment horizontal="center" vertical="top"/>
    </xf>
    <xf numFmtId="4" fontId="11" fillId="0" borderId="36" xfId="0" applyNumberFormat="1" applyFont="1" applyBorder="1" applyAlignment="1">
      <alignment horizontal="right" vertical="top"/>
    </xf>
    <xf numFmtId="0" fontId="11" fillId="0" borderId="36" xfId="0" applyNumberFormat="1" applyFont="1" applyBorder="1" applyAlignment="1">
      <alignment horizontal="center" vertical="top"/>
    </xf>
    <xf numFmtId="0" fontId="9" fillId="2" borderId="0" xfId="0" applyNumberFormat="1" applyFont="1" applyFill="1"/>
    <xf numFmtId="43" fontId="9" fillId="2" borderId="0" xfId="9" applyFont="1" applyFill="1"/>
    <xf numFmtId="0" fontId="60" fillId="0" borderId="0" xfId="0" applyFont="1" applyFill="1" applyAlignment="1" applyProtection="1">
      <alignment horizontal="left" vertical="center" wrapText="1"/>
      <protection locked="0"/>
    </xf>
    <xf numFmtId="0" fontId="53" fillId="9" borderId="0" xfId="0" applyFont="1" applyFill="1" applyAlignment="1" applyProtection="1">
      <alignment horizontal="left" vertical="center" wrapText="1"/>
      <protection locked="0"/>
    </xf>
    <xf numFmtId="0" fontId="62" fillId="0" borderId="0" xfId="0" applyFont="1" applyFill="1" applyBorder="1" applyAlignment="1" applyProtection="1">
      <alignment horizontal="left" vertical="center" wrapText="1"/>
      <protection locked="0"/>
    </xf>
    <xf numFmtId="0" fontId="64" fillId="0" borderId="0" xfId="0" applyFont="1" applyFill="1" applyBorder="1" applyAlignment="1" applyProtection="1">
      <alignment horizontal="left" vertical="center" wrapText="1"/>
      <protection locked="0"/>
    </xf>
    <xf numFmtId="0" fontId="66" fillId="0" borderId="0" xfId="0" applyFont="1"/>
    <xf numFmtId="0" fontId="66" fillId="2" borderId="0" xfId="0" applyFont="1" applyFill="1"/>
    <xf numFmtId="0" fontId="67" fillId="2" borderId="0" xfId="0" applyFont="1" applyFill="1" applyBorder="1" applyAlignment="1"/>
    <xf numFmtId="0" fontId="68" fillId="0" borderId="0" xfId="0" applyFont="1"/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 wrapText="1"/>
    </xf>
    <xf numFmtId="0" fontId="69" fillId="2" borderId="0" xfId="0" applyFont="1" applyFill="1"/>
    <xf numFmtId="0" fontId="42" fillId="3" borderId="16" xfId="0" applyFont="1" applyFill="1" applyBorder="1" applyAlignment="1">
      <alignment horizontal="center" vertical="center" wrapText="1"/>
    </xf>
    <xf numFmtId="0" fontId="42" fillId="3" borderId="35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left" wrapText="1"/>
    </xf>
    <xf numFmtId="0" fontId="27" fillId="0" borderId="1" xfId="0" applyFont="1" applyBorder="1" applyAlignment="1" applyProtection="1">
      <alignment horizontal="left"/>
      <protection locked="0"/>
    </xf>
    <xf numFmtId="0" fontId="27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67" fillId="2" borderId="0" xfId="0" applyFont="1" applyFill="1" applyBorder="1" applyAlignment="1">
      <alignment horizontal="left"/>
    </xf>
    <xf numFmtId="0" fontId="65" fillId="2" borderId="0" xfId="0" applyFont="1" applyFill="1" applyBorder="1" applyAlignment="1">
      <alignment horizontal="left"/>
    </xf>
  </cellXfs>
  <cellStyles count="12">
    <cellStyle name="Millares" xfId="9" builtinId="3"/>
    <cellStyle name="Millares 2" xfId="1"/>
    <cellStyle name="Millares 3" xfId="7"/>
    <cellStyle name="Millares 4" xfId="10"/>
    <cellStyle name="Normal" xfId="0" builtinId="0"/>
    <cellStyle name="Normal 2" xfId="2"/>
    <cellStyle name="Normal 2 2" xfId="3"/>
    <cellStyle name="Normal 2 2 3" xfId="11"/>
    <cellStyle name="Normal 3" xfId="4"/>
    <cellStyle name="Normal 4" xfId="5"/>
    <cellStyle name="Normal 5" xfId="6"/>
    <cellStyle name="Porcentaje" xfId="8" builtinId="5"/>
  </cellStyles>
  <dxfs count="1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193581</xdr:colOff>
      <xdr:row>0</xdr:row>
      <xdr:rowOff>59532</xdr:rowOff>
    </xdr:from>
    <xdr:to>
      <xdr:col>6</xdr:col>
      <xdr:colOff>2269957</xdr:colOff>
      <xdr:row>5</xdr:row>
      <xdr:rowOff>154781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800" y="59532"/>
          <a:ext cx="2076376" cy="10715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5</xdr:row>
          <xdr:rowOff>47625</xdr:rowOff>
        </xdr:from>
        <xdr:to>
          <xdr:col>6</xdr:col>
          <xdr:colOff>1638300</xdr:colOff>
          <xdr:row>6</xdr:row>
          <xdr:rowOff>133350</xdr:rowOff>
        </xdr:to>
        <xdr:sp macro="" textlink="">
          <xdr:nvSpPr>
            <xdr:cNvPr id="2055" name="CommandButton1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0</xdr:rowOff>
        </xdr:from>
        <xdr:to>
          <xdr:col>7</xdr:col>
          <xdr:colOff>28575</xdr:colOff>
          <xdr:row>7</xdr:row>
          <xdr:rowOff>285750</xdr:rowOff>
        </xdr:to>
        <xdr:sp macro="" textlink="">
          <xdr:nvSpPr>
            <xdr:cNvPr id="41219" name="CommandButton1" hidden="1">
              <a:extLst>
                <a:ext uri="{63B3BB69-23CF-44E3-9099-C40C66FF867C}">
                  <a14:compatExt spid="_x0000_s4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47627</xdr:colOff>
      <xdr:row>0</xdr:row>
      <xdr:rowOff>95250</xdr:rowOff>
    </xdr:from>
    <xdr:to>
      <xdr:col>7</xdr:col>
      <xdr:colOff>895350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7" y="95250"/>
          <a:ext cx="2019298" cy="10001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</xdr:row>
          <xdr:rowOff>76200</xdr:rowOff>
        </xdr:from>
        <xdr:to>
          <xdr:col>7</xdr:col>
          <xdr:colOff>381000</xdr:colOff>
          <xdr:row>6</xdr:row>
          <xdr:rowOff>161925</xdr:rowOff>
        </xdr:to>
        <xdr:sp macro="" textlink="">
          <xdr:nvSpPr>
            <xdr:cNvPr id="10449" name="CommandButton1" hidden="1">
              <a:extLst>
                <a:ext uri="{63B3BB69-23CF-44E3-9099-C40C66FF867C}">
                  <a14:compatExt spid="_x0000_s10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36325</xdr:rowOff>
    </xdr:from>
    <xdr:to>
      <xdr:col>14</xdr:col>
      <xdr:colOff>677032</xdr:colOff>
      <xdr:row>10</xdr:row>
      <xdr:rowOff>52777</xdr:rowOff>
    </xdr:to>
    <xdr:sp macro="" textlink="">
      <xdr:nvSpPr>
        <xdr:cNvPr id="2" name="Rectangle 24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/>
      </xdr:nvSpPr>
      <xdr:spPr>
        <a:xfrm>
          <a:off x="9353550" y="3236725"/>
          <a:ext cx="9706732" cy="2016702"/>
        </a:xfrm>
        <a:prstGeom prst="rect">
          <a:avLst/>
        </a:pr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8</xdr:col>
      <xdr:colOff>0</xdr:colOff>
      <xdr:row>21</xdr:row>
      <xdr:rowOff>63777</xdr:rowOff>
    </xdr:from>
    <xdr:to>
      <xdr:col>14</xdr:col>
      <xdr:colOff>806292</xdr:colOff>
      <xdr:row>23</xdr:row>
      <xdr:rowOff>80229</xdr:rowOff>
    </xdr:to>
    <xdr:sp macro="" textlink="">
      <xdr:nvSpPr>
        <xdr:cNvPr id="3" name="Rectangle 1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/>
      </xdr:nvSpPr>
      <xdr:spPr>
        <a:xfrm>
          <a:off x="7362825" y="13465452"/>
          <a:ext cx="10150317" cy="1616652"/>
        </a:xfrm>
        <a:prstGeom prst="rect">
          <a:avLst/>
        </a:prstGeom>
        <a:noFill/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TOREO/Desktop/POA%202020/DEPARTAMENTOS/POA%202020%20ABASTECIMIENTO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TOREO/Desktop/POA%202020/DEPARTAMENTOS/contabilidad%20y%20finanzas%20y%20pare%20de%20administracion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TOREO/Desktop/POA%202020/DEPARTAMENTOS/POA%202020%20RRHH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A%202020%20SR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A%202020%20PROD%20Y%20ACT%20por%20DIVISION%20revisado%201er%20nivel%20y%20atencion%20usuar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TOREO/Desktop/POA%202020/DEPARTAMENTOS/POA%202020%20Odontologia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TOREO/Desktop/POA%202020/DEPARTAMENTOS/SRSCO%20Matriz%20POA%202020%20(DIAGNOSTICO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TOREO/Downloads/Matriz%20POA%20Odontologia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TOREO/Downloads/Matriz%20POA%202020%20SRS%20DIVICION%20DE%20ABASTECIMIENTO%20(1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TOREO/Downloads/Matriz%20POA%202020%20OAI%20(1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TOREO/Downloads/POA%202020%20RRH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POA 2020 ABASTECIMIENTO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contabilidad y finanzas y pare "/>
    </sheetNames>
    <sheetDataSet>
      <sheetData sheetId="0" refreshError="1"/>
      <sheetData sheetId="1">
        <row r="2">
          <cell r="H2" t="str">
            <v>Servicio Nacional de Salud</v>
          </cell>
        </row>
      </sheetData>
      <sheetData sheetId="2"/>
      <sheetData sheetId="3"/>
      <sheetData sheetId="4" refreshError="1"/>
      <sheetData sheetId="5" refreshError="1"/>
      <sheetData sheetId="6">
        <row r="15">
          <cell r="F15">
            <v>314902994.90000004</v>
          </cell>
        </row>
      </sheetData>
      <sheetData sheetId="7"/>
      <sheetData sheetId="8"/>
      <sheetData sheetId="9" refreshError="1"/>
      <sheetData sheetId="10">
        <row r="2">
          <cell r="F2" t="str">
            <v>DISTRITO NACIONAL</v>
          </cell>
        </row>
      </sheetData>
      <sheetData sheetId="11">
        <row r="5">
          <cell r="B5" t="str">
            <v>Acabados textiles</v>
          </cell>
          <cell r="C5" t="str">
            <v>lsAcabadosTextiles</v>
          </cell>
        </row>
        <row r="6">
          <cell r="B6" t="str">
            <v>Alimentos y bebidas para personas</v>
          </cell>
          <cell r="C6" t="str">
            <v>lsAlimentosyBebidas</v>
          </cell>
        </row>
        <row r="7">
          <cell r="B7" t="str">
            <v>Artículos de plástico</v>
          </cell>
          <cell r="C7" t="str">
            <v>lsArticulosdePlastico</v>
          </cell>
        </row>
        <row r="8">
          <cell r="B8" t="str">
            <v>Electrodomésticos</v>
          </cell>
          <cell r="C8" t="str">
            <v>lsElectrodomesticos</v>
          </cell>
        </row>
        <row r="9">
          <cell r="B9" t="str">
            <v>Equipo de comunicación, telecomunicaciones y señalamiento</v>
          </cell>
          <cell r="C9" t="str">
            <v>lsTelecomunicaciones</v>
          </cell>
        </row>
        <row r="10">
          <cell r="B10" t="str">
            <v xml:space="preserve">Equipo médico y de laboratorio </v>
          </cell>
          <cell r="C10" t="str">
            <v>lsEquiposMedicos</v>
          </cell>
        </row>
        <row r="11">
          <cell r="B11" t="str">
            <v>Equipos de cómputo</v>
          </cell>
          <cell r="C11" t="str">
            <v>lsEquiposComputos</v>
          </cell>
        </row>
        <row r="12">
          <cell r="B12" t="str">
            <v>Equipos de seguridad</v>
          </cell>
          <cell r="C12" t="str">
            <v>lsEquiposSeguridad</v>
          </cell>
        </row>
        <row r="13">
          <cell r="B13" t="str">
            <v>Eventos generales</v>
          </cell>
          <cell r="C13" t="str">
            <v>lsEventosGenerales</v>
          </cell>
        </row>
        <row r="14">
          <cell r="B14" t="str">
            <v>Gasoil</v>
          </cell>
          <cell r="C14" t="str">
            <v>lsGasoil</v>
          </cell>
        </row>
        <row r="15">
          <cell r="B15" t="str">
            <v>Herramientas menores</v>
          </cell>
          <cell r="C15" t="str">
            <v>lsHerramientasMenores</v>
          </cell>
        </row>
        <row r="16">
          <cell r="B16" t="str">
            <v>Impresión y encuadernación</v>
          </cell>
          <cell r="C16" t="str">
            <v>lsImpresionyEncuadernacion</v>
          </cell>
        </row>
        <row r="17">
          <cell r="B17" t="str">
            <v>Llantas y neumáticos</v>
          </cell>
          <cell r="C17" t="str">
            <v>lsLlantasyNeumaticos</v>
          </cell>
        </row>
        <row r="18">
          <cell r="B18" t="str">
            <v>Mantenimiento y reparación de equipos de transporte, tracción y elevación</v>
          </cell>
          <cell r="C18" t="str">
            <v>lsMantenimiento</v>
          </cell>
        </row>
        <row r="19">
          <cell r="B19" t="str">
            <v>Mantenimiento y reparación de equipos para computación</v>
          </cell>
          <cell r="C19" t="str">
            <v>lsMantenimiento</v>
          </cell>
        </row>
        <row r="20">
          <cell r="B20" t="str">
            <v>Mantenimiento y reparación de equipos sanitarios y de laboratorio</v>
          </cell>
          <cell r="C20" t="str">
            <v>lsMantenimiento</v>
          </cell>
        </row>
        <row r="21">
          <cell r="B21" t="str">
            <v>Mantenimiento y reparación de maquinarias y equipos</v>
          </cell>
          <cell r="C21" t="str">
            <v>lsMantenimiento</v>
          </cell>
        </row>
        <row r="22">
          <cell r="B22" t="str">
            <v>Mantenimiento y reparación de muebles y equipos de oficina</v>
          </cell>
          <cell r="C22" t="str">
            <v>lsMantenimiento</v>
          </cell>
        </row>
        <row r="23">
          <cell r="B23" t="str">
            <v>Material para limpieza</v>
          </cell>
          <cell r="C23" t="str">
            <v>lsMaterialesdeLimpieza</v>
          </cell>
        </row>
        <row r="24">
          <cell r="B24" t="str">
            <v>Muebles de alojamiento</v>
          </cell>
          <cell r="C24" t="str">
            <v>lsMueblesdeAlojamiento</v>
          </cell>
        </row>
        <row r="25">
          <cell r="B25" t="str">
            <v>Muebles de oficina y estantería</v>
          </cell>
          <cell r="C25" t="str">
            <v>lsMueblesdeOficina</v>
          </cell>
        </row>
        <row r="26">
          <cell r="B26" t="str">
            <v>Obras menores en edificaciones</v>
          </cell>
          <cell r="C26" t="str">
            <v>lsObrasMenoresEdificaciones</v>
          </cell>
        </row>
        <row r="27">
          <cell r="B27" t="str">
            <v>Otros equipos</v>
          </cell>
          <cell r="C27" t="str">
            <v>lsOtrosEquipos</v>
          </cell>
        </row>
        <row r="28">
          <cell r="B28" t="str">
            <v>Peaje</v>
          </cell>
          <cell r="C28" t="str">
            <v>lsPeaje</v>
          </cell>
        </row>
        <row r="29">
          <cell r="B29" t="str">
            <v>Pinturas, barnices, lacas, diluyentes y absorbentes para pintura</v>
          </cell>
          <cell r="C29" t="str">
            <v>lsPinturas</v>
          </cell>
        </row>
        <row r="30">
          <cell r="B30" t="str">
            <v>Productos de artes gráficas</v>
          </cell>
          <cell r="C30" t="str">
            <v>lsProductosArtesGraficas</v>
          </cell>
        </row>
        <row r="31">
          <cell r="B31" t="str">
            <v>Productos de cemento</v>
          </cell>
          <cell r="C31" t="str">
            <v>lsProductosdeCemento</v>
          </cell>
        </row>
        <row r="32">
          <cell r="B32" t="str">
            <v>Productos de loza</v>
          </cell>
          <cell r="C32" t="str">
            <v>lsProductosdeLoza</v>
          </cell>
        </row>
        <row r="33">
          <cell r="B33" t="str">
            <v>Productos de Papel, Cartón e Impresos</v>
          </cell>
          <cell r="C33" t="str">
            <v>lsProductosdePapel</v>
          </cell>
        </row>
        <row r="34">
          <cell r="B34" t="str">
            <v>Productos de vidrio</v>
          </cell>
          <cell r="C34" t="str">
            <v>lsProductosdeVidrio</v>
          </cell>
        </row>
        <row r="35">
          <cell r="B35" t="str">
            <v>Productos eléctricos y afines</v>
          </cell>
          <cell r="C35" t="str">
            <v>lsProductosElectricos</v>
          </cell>
        </row>
        <row r="36">
          <cell r="B36" t="str">
            <v>Productos medicinales para uso humano</v>
          </cell>
          <cell r="C36" t="str">
            <v>lsProductosMedicinalesH</v>
          </cell>
        </row>
        <row r="37">
          <cell r="B37" t="str">
            <v>Productos metálicos y sus derivados</v>
          </cell>
          <cell r="C37" t="str">
            <v>lsProductosMetalicos</v>
          </cell>
        </row>
        <row r="38">
          <cell r="B38" t="str">
            <v>Productos químicos de uso personal</v>
          </cell>
          <cell r="C38" t="str">
            <v>lsProductosQuimicos</v>
          </cell>
        </row>
        <row r="39">
          <cell r="B39" t="str">
            <v>Publicidad y propaganda</v>
          </cell>
          <cell r="C39" t="str">
            <v>lsPublicidadyPropaganda</v>
          </cell>
        </row>
        <row r="40">
          <cell r="B40" t="str">
            <v>Servicios técnicos y profesionales</v>
          </cell>
          <cell r="C40" t="str">
            <v>lsServiciosTecnicosProfesionales</v>
          </cell>
        </row>
        <row r="41">
          <cell r="B41" t="str">
            <v>Sistemas de aire acondicionado, calefacción y de refrigeración industrial y comercial</v>
          </cell>
          <cell r="C41" t="str">
            <v>lsAireAcondicionado</v>
          </cell>
        </row>
        <row r="42">
          <cell r="B42" t="str">
            <v>Útiles de cocina y comedor</v>
          </cell>
          <cell r="C42" t="str">
            <v>lsUtilesdeCocina</v>
          </cell>
        </row>
        <row r="43">
          <cell r="B43" t="str">
            <v>Útiles de escritorio, oficina, informática y de enseñanza</v>
          </cell>
          <cell r="C43" t="str">
            <v>lsUtilesdeOficina</v>
          </cell>
        </row>
        <row r="44">
          <cell r="B44" t="str">
            <v>Útiles menores médico-quirúrgicos</v>
          </cell>
          <cell r="C44" t="str">
            <v>lsUtilesMenoresMQ</v>
          </cell>
        </row>
        <row r="45">
          <cell r="B45" t="str">
            <v>Viáticos dentro del país</v>
          </cell>
          <cell r="C45" t="str">
            <v>lsViaticosDP</v>
          </cell>
        </row>
      </sheetData>
      <sheetData sheetId="12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</sheetData>
      <sheetData sheetId="13">
        <row r="3">
          <cell r="B3">
            <v>2017</v>
          </cell>
        </row>
      </sheetData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POA 2020 RRHH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POA 2020 SRS"/>
    </sheetNames>
    <sheetDataSet>
      <sheetData sheetId="0"/>
      <sheetData sheetId="1"/>
      <sheetData sheetId="2">
        <row r="9">
          <cell r="H9" t="str">
            <v>SRSCO.PD.1.1.3.1.01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</sheetNames>
    <sheetDataSet>
      <sheetData sheetId="0" refreshError="1"/>
      <sheetData sheetId="1"/>
      <sheetData sheetId="2">
        <row r="9">
          <cell r="H9" t="str">
            <v>SRSCO.PD.1.1.3.1.01</v>
          </cell>
          <cell r="I9" t="str">
            <v>Elaboración del POA 2021</v>
          </cell>
          <cell r="O9">
            <v>1</v>
          </cell>
          <cell r="V9">
            <v>1</v>
          </cell>
        </row>
        <row r="10">
          <cell r="H10" t="str">
            <v>SRSCO.PD.1.1.3.1.02</v>
          </cell>
          <cell r="I10" t="str">
            <v>Elaboración del PACC 2021</v>
          </cell>
          <cell r="P10">
            <v>1</v>
          </cell>
          <cell r="V10">
            <v>1</v>
          </cell>
        </row>
        <row r="11">
          <cell r="H11" t="str">
            <v>SRSCO.PD.1.1.3.1.03</v>
          </cell>
          <cell r="I11" t="str">
            <v>Elaboración de la Memoria Institucional 2020</v>
          </cell>
          <cell r="T11">
            <v>1</v>
          </cell>
          <cell r="V11">
            <v>1</v>
          </cell>
        </row>
        <row r="12">
          <cell r="H12" t="str">
            <v>SRSCO.PD.1.1.3.1.04</v>
          </cell>
          <cell r="I12" t="str">
            <v xml:space="preserve">Levantamiento de los proyectos de cooperacion finalizados en el 2019 y en ejecucion. </v>
          </cell>
          <cell r="K12">
            <v>1</v>
          </cell>
          <cell r="V12">
            <v>1</v>
          </cell>
        </row>
        <row r="13">
          <cell r="H13" t="str">
            <v>SRSCO.PD.1.1.3.1.05</v>
          </cell>
          <cell r="I13" t="str">
            <v xml:space="preserve">Monitoreo de los planes operativos de la Red </v>
          </cell>
          <cell r="M13">
            <v>1</v>
          </cell>
          <cell r="P13">
            <v>1</v>
          </cell>
          <cell r="S13">
            <v>1</v>
          </cell>
          <cell r="V13">
            <v>3</v>
          </cell>
        </row>
        <row r="14">
          <cell r="H14" t="str">
            <v>SRSCO.PD.1.1.3.1.06</v>
          </cell>
          <cell r="I14" t="str">
            <v>Socialización de resultados monitoreo del POA</v>
          </cell>
          <cell r="J14">
            <v>1</v>
          </cell>
          <cell r="M14">
            <v>1</v>
          </cell>
          <cell r="P14">
            <v>1</v>
          </cell>
          <cell r="S14">
            <v>1</v>
          </cell>
          <cell r="V14">
            <v>4</v>
          </cell>
        </row>
        <row r="15">
          <cell r="H15" t="str">
            <v>SRSCO.PD.1.1.3.1.07</v>
          </cell>
          <cell r="I15" t="str">
            <v>Monitoreo del Dashboard de Gestión PN/NE</v>
          </cell>
          <cell r="J15">
            <v>1</v>
          </cell>
          <cell r="P15">
            <v>1</v>
          </cell>
          <cell r="V15">
            <v>2</v>
          </cell>
        </row>
        <row r="16">
          <cell r="H16" t="str">
            <v>SRSCO.PD.1.1.3.1.08</v>
          </cell>
          <cell r="I16" t="str">
            <v xml:space="preserve">Implementación del Modelo de Gestión </v>
          </cell>
          <cell r="M16">
            <v>1</v>
          </cell>
          <cell r="P16">
            <v>1</v>
          </cell>
          <cell r="S16">
            <v>1</v>
          </cell>
          <cell r="V16">
            <v>3</v>
          </cell>
        </row>
        <row r="17">
          <cell r="H17" t="str">
            <v>SRSCO.PD.1.1.3.3.01</v>
          </cell>
          <cell r="I17" t="str">
            <v>Seguimiento a la implementación de CAF y Carta Compromiso Ciudadano en la Red</v>
          </cell>
          <cell r="L17">
            <v>1</v>
          </cell>
          <cell r="O17">
            <v>1</v>
          </cell>
          <cell r="R17">
            <v>1</v>
          </cell>
          <cell r="U17">
            <v>1</v>
          </cell>
          <cell r="V17">
            <v>4</v>
          </cell>
        </row>
        <row r="18">
          <cell r="H18" t="str">
            <v>SRSCO.PD.1.1.3.3.02</v>
          </cell>
          <cell r="I18" t="str">
            <v>Seguimiento a la implementación del Plan de Mejora CAF</v>
          </cell>
          <cell r="N18">
            <v>1</v>
          </cell>
          <cell r="S18">
            <v>1</v>
          </cell>
          <cell r="V18">
            <v>2</v>
          </cell>
        </row>
        <row r="19">
          <cell r="H19" t="str">
            <v>SRSCO.PD.1.1.3.3.03</v>
          </cell>
          <cell r="I19" t="str">
            <v>Reunión de seguimiento a los planes de mejora producto del informe de retorno y las auditorías de calidad del CAF</v>
          </cell>
          <cell r="N19">
            <v>1</v>
          </cell>
          <cell r="S19">
            <v>1</v>
          </cell>
          <cell r="V19">
            <v>2</v>
          </cell>
        </row>
        <row r="20">
          <cell r="H20" t="str">
            <v>SRSCO.PD.1.1.3.3.04</v>
          </cell>
          <cell r="I20" t="str">
            <v>Sesiones de trabajo comité de calidad</v>
          </cell>
          <cell r="K20">
            <v>1</v>
          </cell>
          <cell r="M20">
            <v>1</v>
          </cell>
          <cell r="O20">
            <v>1</v>
          </cell>
          <cell r="Q20">
            <v>1</v>
          </cell>
          <cell r="S20">
            <v>1</v>
          </cell>
          <cell r="U20">
            <v>1</v>
          </cell>
          <cell r="V20">
            <v>6</v>
          </cell>
        </row>
        <row r="21">
          <cell r="H21" t="str">
            <v>SRSCO.PD.1.10.2.1.01</v>
          </cell>
          <cell r="I21" t="str">
            <v>Monitoreo Indicadores SISMAP Hospitalario</v>
          </cell>
          <cell r="L21">
            <v>1</v>
          </cell>
          <cell r="O21">
            <v>1</v>
          </cell>
          <cell r="R21">
            <v>1</v>
          </cell>
          <cell r="U21">
            <v>1</v>
          </cell>
          <cell r="V21">
            <v>4</v>
          </cell>
        </row>
        <row r="22">
          <cell r="H22" t="str">
            <v>SRSCO.SI.1.0.3.1.01</v>
          </cell>
          <cell r="I22" t="str">
            <v>Auditoría Calidad del Dato en los EESS del SRS</v>
          </cell>
          <cell r="M22">
            <v>1</v>
          </cell>
          <cell r="P22">
            <v>1</v>
          </cell>
          <cell r="S22">
            <v>1</v>
          </cell>
          <cell r="V22">
            <v>3</v>
          </cell>
        </row>
        <row r="23">
          <cell r="H23" t="str">
            <v>SRSCO.SI.1.0.3.1.02</v>
          </cell>
          <cell r="I23" t="str">
            <v>Socializacion de los resultados de la auditoria de la calidad del dato</v>
          </cell>
          <cell r="M23">
            <v>1</v>
          </cell>
          <cell r="P23">
            <v>1</v>
          </cell>
          <cell r="S23">
            <v>1</v>
          </cell>
          <cell r="V23">
            <v>3</v>
          </cell>
        </row>
        <row r="24">
          <cell r="H24" t="str">
            <v>SRSCO.SI.1.0.3.2.01</v>
          </cell>
          <cell r="I24" t="str">
            <v>Seguimiento a la implementación del EIS</v>
          </cell>
          <cell r="O24">
            <v>1</v>
          </cell>
          <cell r="T24">
            <v>1</v>
          </cell>
          <cell r="V24">
            <v>2</v>
          </cell>
        </row>
        <row r="25">
          <cell r="H25" t="str">
            <v>SRSCO.SI.1.0.4.1.01</v>
          </cell>
          <cell r="I25" t="str">
            <v>Socialización del dashboard de producción de servicios PN</v>
          </cell>
          <cell r="M25">
            <v>1</v>
          </cell>
          <cell r="P25">
            <v>1</v>
          </cell>
          <cell r="T25">
            <v>1</v>
          </cell>
          <cell r="V25">
            <v>3</v>
          </cell>
        </row>
        <row r="26">
          <cell r="H26" t="str">
            <v>SRSCO.SI.1.0.4.1.02</v>
          </cell>
          <cell r="I26" t="str">
            <v>Seguimiento al reporte de producción de servicios por nivel de atención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12</v>
          </cell>
        </row>
        <row r="27">
          <cell r="H27" t="str">
            <v>SRSCO.SI.3.1.1.1.01</v>
          </cell>
          <cell r="I27" t="str">
            <v>Seguimiento al registro en SIRPAFF de la Ficha Familiar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12</v>
          </cell>
        </row>
        <row r="28">
          <cell r="H28" t="str">
            <v>SRSCO.CSS.1.1.3.1.01</v>
          </cell>
          <cell r="I28" t="str">
            <v xml:space="preserve">Supervisión y apoyo a los establecimientos en los procesos de habilitación (nuevos y renovación de licencias) </v>
          </cell>
          <cell r="M28">
            <v>1</v>
          </cell>
          <cell r="P28">
            <v>1</v>
          </cell>
          <cell r="T28">
            <v>1</v>
          </cell>
          <cell r="V28">
            <v>3</v>
          </cell>
        </row>
        <row r="29">
          <cell r="H29" t="str">
            <v>SRSCO.CSS.4.1.3.2.01</v>
          </cell>
          <cell r="I29" t="str">
            <v>Monitoreo de la adherencia a protocolos obstétricos y neonatales</v>
          </cell>
          <cell r="K29">
            <v>1</v>
          </cell>
          <cell r="M29">
            <v>1</v>
          </cell>
          <cell r="O29">
            <v>1</v>
          </cell>
          <cell r="Q29">
            <v>1</v>
          </cell>
          <cell r="S29">
            <v>1</v>
          </cell>
          <cell r="U29">
            <v>1</v>
          </cell>
          <cell r="V29">
            <v>6</v>
          </cell>
        </row>
        <row r="30">
          <cell r="H30" t="str">
            <v>SRSCO.CSS.1.1.10.2.1.01</v>
          </cell>
          <cell r="I30" t="str">
            <v>Monitoreo de los indicadores de calidad de los CEAS</v>
          </cell>
          <cell r="M30">
            <v>1</v>
          </cell>
          <cell r="P30">
            <v>1</v>
          </cell>
          <cell r="S30">
            <v>1</v>
          </cell>
          <cell r="V30">
            <v>3</v>
          </cell>
        </row>
        <row r="31">
          <cell r="H31" t="str">
            <v>SRSCO.CSS.3.3.3.1.01</v>
          </cell>
          <cell r="I31" t="str">
            <v>Implementacion de grupos focales para determinar la calidad percibida del servicio</v>
          </cell>
          <cell r="L31">
            <v>1</v>
          </cell>
          <cell r="R31">
            <v>1</v>
          </cell>
          <cell r="V31">
            <v>2</v>
          </cell>
        </row>
        <row r="32">
          <cell r="H32" t="str">
            <v>SRSCO.CSS.3.3.3.1.02</v>
          </cell>
          <cell r="I32" t="str">
            <v>coordinacion de la implementacion del Programa de estandarizacion de la Gestion de Usuarios y Cultura de Servicios</v>
          </cell>
          <cell r="O32">
            <v>1</v>
          </cell>
          <cell r="S32">
            <v>1</v>
          </cell>
          <cell r="V32">
            <v>2</v>
          </cell>
        </row>
        <row r="33">
          <cell r="H33" t="str">
            <v>SRSCO.CSS.3.3.3.1.03</v>
          </cell>
          <cell r="I33" t="str">
            <v>visitas de acompañamiento a los CEAS sobre el cumplimiento de los procesos de gestion de usuarios (afiches, deberes y derechos, cartera de servicios, señalizacion interna)</v>
          </cell>
          <cell r="L33">
            <v>1</v>
          </cell>
          <cell r="O33">
            <v>1</v>
          </cell>
          <cell r="R33">
            <v>1</v>
          </cell>
          <cell r="U33">
            <v>1</v>
          </cell>
          <cell r="V33">
            <v>4</v>
          </cell>
        </row>
        <row r="34">
          <cell r="H34" t="str">
            <v>SRSCO.CSS.3.3.3.1.04</v>
          </cell>
          <cell r="I34" t="str">
            <v>Aplicación de encuesta y elaboracion del plan de mejora acorde al resultado obtenido</v>
          </cell>
          <cell r="L34">
            <v>1</v>
          </cell>
          <cell r="O34">
            <v>1</v>
          </cell>
          <cell r="R34">
            <v>1</v>
          </cell>
          <cell r="U34">
            <v>1</v>
          </cell>
          <cell r="V34">
            <v>4</v>
          </cell>
        </row>
        <row r="35">
          <cell r="H35" t="str">
            <v>SRSCO.CSS.3.3.3.1.05</v>
          </cell>
          <cell r="I35" t="str">
            <v>Seguimiento al proceso de referencia y contrareferencia de la Red</v>
          </cell>
          <cell r="L35">
            <v>1</v>
          </cell>
          <cell r="O35">
            <v>1</v>
          </cell>
          <cell r="R35">
            <v>1</v>
          </cell>
          <cell r="U35">
            <v>1</v>
          </cell>
          <cell r="V35">
            <v>4</v>
          </cell>
        </row>
        <row r="36">
          <cell r="H36" t="str">
            <v>SRSCO.DCS.4.1.3.2.01</v>
          </cell>
          <cell r="I36" t="str">
            <v>Supervisión de la Sala de situación mortalidad materna y perinatal</v>
          </cell>
          <cell r="M36">
            <v>1</v>
          </cell>
          <cell r="P36">
            <v>1</v>
          </cell>
          <cell r="S36">
            <v>1</v>
          </cell>
          <cell r="V36">
            <v>3</v>
          </cell>
        </row>
        <row r="37">
          <cell r="H37" t="str">
            <v>SRSCO.DCS.4.1.3.2.02</v>
          </cell>
          <cell r="I37" t="str">
            <v>Seguimiento a las acciones de atención a la mujer durante el embarazo, parto y puerperio.</v>
          </cell>
          <cell r="K37">
            <v>1</v>
          </cell>
          <cell r="M37">
            <v>1</v>
          </cell>
          <cell r="O37">
            <v>1</v>
          </cell>
          <cell r="Q37">
            <v>1</v>
          </cell>
          <cell r="S37">
            <v>1</v>
          </cell>
          <cell r="U37">
            <v>1</v>
          </cell>
          <cell r="V37">
            <v>6</v>
          </cell>
        </row>
        <row r="38">
          <cell r="H38" t="str">
            <v>SRSCO.DCS.4.1.3.2.03</v>
          </cell>
          <cell r="I38" t="str">
            <v>Capacitación a proveedores sobre promoción, consejería y anticoncepción postevento obstétrico, metodos anticonceptivos de largo plazo y de emergencia</v>
          </cell>
          <cell r="N38">
            <v>1</v>
          </cell>
          <cell r="S38">
            <v>1</v>
          </cell>
          <cell r="V38">
            <v>2</v>
          </cell>
        </row>
        <row r="39">
          <cell r="H39" t="str">
            <v>SRSCO.DCS.4.1.3.2.04</v>
          </cell>
          <cell r="I39" t="str">
            <v>Capacitación a proveedores sobre el cuidado básico del recién nacido y reanimación cardio-pulmonar</v>
          </cell>
          <cell r="O39">
            <v>1</v>
          </cell>
          <cell r="V39">
            <v>1</v>
          </cell>
        </row>
        <row r="40">
          <cell r="H40" t="str">
            <v>SRSCO.DCS.4.1.3.2.05</v>
          </cell>
          <cell r="I40" t="str">
            <v xml:space="preserve">Seguimiento a la promoción de la lactancia materna </v>
          </cell>
          <cell r="K40">
            <v>1</v>
          </cell>
          <cell r="M40">
            <v>1</v>
          </cell>
          <cell r="O40">
            <v>1</v>
          </cell>
          <cell r="Q40">
            <v>1</v>
          </cell>
          <cell r="S40">
            <v>1</v>
          </cell>
          <cell r="U40">
            <v>1</v>
          </cell>
          <cell r="V40">
            <v>6</v>
          </cell>
        </row>
        <row r="41">
          <cell r="H41" t="str">
            <v>SRSCO.DCS.4.1.3.2.06</v>
          </cell>
          <cell r="I41" t="str">
            <v>Seguimiento a la prevención de la transimisión Materno Infantil VIH-Sifilis</v>
          </cell>
          <cell r="M41">
            <v>1</v>
          </cell>
          <cell r="P41">
            <v>1</v>
          </cell>
          <cell r="S41">
            <v>1</v>
          </cell>
          <cell r="V41">
            <v>3</v>
          </cell>
        </row>
        <row r="42">
          <cell r="H42" t="str">
            <v>SRSCO.DCS.4.1.3.2.07</v>
          </cell>
          <cell r="I42" t="str">
            <v>Seguimiento al uso de la cartilla prenatal</v>
          </cell>
          <cell r="K42">
            <v>1</v>
          </cell>
          <cell r="M42">
            <v>1</v>
          </cell>
          <cell r="O42">
            <v>1</v>
          </cell>
          <cell r="Q42">
            <v>1</v>
          </cell>
          <cell r="S42">
            <v>1</v>
          </cell>
          <cell r="U42">
            <v>1</v>
          </cell>
          <cell r="V42">
            <v>6</v>
          </cell>
        </row>
        <row r="43">
          <cell r="H43" t="str">
            <v>SRSCO.DCS.4.1.3.2.08</v>
          </cell>
          <cell r="I43" t="str">
            <v>Seguimiento a la cobertura de inmunización en gestante, mujeres en edad reproductiva y niños según el PAI</v>
          </cell>
          <cell r="K43">
            <v>1</v>
          </cell>
          <cell r="M43">
            <v>1</v>
          </cell>
          <cell r="O43">
            <v>1</v>
          </cell>
          <cell r="Q43">
            <v>1</v>
          </cell>
          <cell r="S43">
            <v>1</v>
          </cell>
          <cell r="U43">
            <v>1</v>
          </cell>
          <cell r="V43">
            <v>6</v>
          </cell>
        </row>
        <row r="44">
          <cell r="H44" t="str">
            <v>SRSCO.DCS.4.1.3.2.09</v>
          </cell>
          <cell r="I44" t="str">
            <v xml:space="preserve">Seguimiento a los servicios ofertados para la prevención del embarazo en adolescentes. </v>
          </cell>
          <cell r="M44">
            <v>1</v>
          </cell>
          <cell r="P44">
            <v>1</v>
          </cell>
          <cell r="S44">
            <v>1</v>
          </cell>
          <cell r="V44">
            <v>3</v>
          </cell>
        </row>
        <row r="45">
          <cell r="H45" t="str">
            <v>SRSCO.DCS.3.1.1.6.01</v>
          </cell>
          <cell r="I45" t="str">
            <v>Seguimiento a la cobertura de papanicolau en la población objetivo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1</v>
          </cell>
          <cell r="V45">
            <v>12</v>
          </cell>
        </row>
        <row r="46">
          <cell r="H46" t="str">
            <v>SRSCO.DCS.3.1.1.6.02</v>
          </cell>
          <cell r="I46" t="str">
            <v>Seguimiento a la entrega oportuna de los resultados del papanicolau a las usuarias</v>
          </cell>
          <cell r="K46">
            <v>1</v>
          </cell>
          <cell r="M46">
            <v>1</v>
          </cell>
          <cell r="O46">
            <v>1</v>
          </cell>
          <cell r="Q46">
            <v>1</v>
          </cell>
          <cell r="S46">
            <v>1</v>
          </cell>
          <cell r="U46">
            <v>1</v>
          </cell>
          <cell r="V46">
            <v>6</v>
          </cell>
        </row>
        <row r="47">
          <cell r="H47" t="str">
            <v>SRSCO.DSC.3.3.1.4.01</v>
          </cell>
          <cell r="I47" t="str">
            <v>Seguimiento a la ruta de traslados de pacientes en las redes de servicios de emergencias SNS.</v>
          </cell>
          <cell r="M47">
            <v>1</v>
          </cell>
          <cell r="P47">
            <v>1</v>
          </cell>
          <cell r="S47">
            <v>1</v>
          </cell>
          <cell r="V47">
            <v>3</v>
          </cell>
        </row>
        <row r="48">
          <cell r="H48" t="str">
            <v>SRSCO.DSC.3.3.1.4.02</v>
          </cell>
          <cell r="I48" t="str">
            <v>Coordinación del Indice de Seguridad Hospitalario</v>
          </cell>
          <cell r="M48">
            <v>1</v>
          </cell>
          <cell r="V48">
            <v>1</v>
          </cell>
        </row>
        <row r="49">
          <cell r="H49" t="str">
            <v>SRSCO.DSC.3.3.1.4.03</v>
          </cell>
          <cell r="I49" t="str">
            <v xml:space="preserve">Seguimiento al Plan de mejora del Indice de seguridad hospitalario comites de emergencias Regionales </v>
          </cell>
          <cell r="N49">
            <v>1</v>
          </cell>
          <cell r="P49">
            <v>1</v>
          </cell>
          <cell r="R49">
            <v>1</v>
          </cell>
          <cell r="T49">
            <v>1</v>
          </cell>
          <cell r="V49">
            <v>4</v>
          </cell>
        </row>
        <row r="50">
          <cell r="H50" t="str">
            <v>SRSCO.DSC.3.3.1.4.04</v>
          </cell>
          <cell r="I50" t="str">
            <v>Coordinación de la elaboración de los Planes de Emergencias y Desastres del SRS y CEAS</v>
          </cell>
          <cell r="M50">
            <v>1</v>
          </cell>
          <cell r="V50">
            <v>1</v>
          </cell>
        </row>
        <row r="51">
          <cell r="H51" t="str">
            <v>SRSCO.DH.4.1.3.2.01</v>
          </cell>
          <cell r="I51" t="str">
            <v>Supervisión del Apego a protocolos de los servicios materno-infantil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V51">
            <v>12</v>
          </cell>
        </row>
        <row r="52">
          <cell r="H52" t="str">
            <v>SRSCO.DH.4.1.3.2.02</v>
          </cell>
          <cell r="I52" t="str">
            <v>Supervisión del Registro en línea del Certificado de Nacidos Vivos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1</v>
          </cell>
          <cell r="V52">
            <v>12</v>
          </cell>
        </row>
        <row r="53">
          <cell r="H53" t="str">
            <v>SRSCO.DH.4.1.3.2.03</v>
          </cell>
          <cell r="I53" t="str">
            <v>Coordinación y seguimiento de la implementación de la Estrategia Código Rojo</v>
          </cell>
          <cell r="M53">
            <v>1</v>
          </cell>
          <cell r="P53">
            <v>1</v>
          </cell>
          <cell r="S53">
            <v>1</v>
          </cell>
          <cell r="V53">
            <v>3</v>
          </cell>
        </row>
        <row r="54">
          <cell r="H54" t="str">
            <v>SRSCO.DH.4.1.3.2.04</v>
          </cell>
          <cell r="I54" t="str">
            <v>Seguimiento a la funcionalidad de los Comités de Morbilidad Materna Extrema</v>
          </cell>
          <cell r="M54">
            <v>1</v>
          </cell>
          <cell r="P54">
            <v>1</v>
          </cell>
          <cell r="S54">
            <v>1</v>
          </cell>
          <cell r="V54">
            <v>3</v>
          </cell>
        </row>
        <row r="55">
          <cell r="H55" t="str">
            <v>SRSCO.DH.4.1.3.2.05</v>
          </cell>
          <cell r="I55" t="str">
            <v xml:space="preserve">Seguimiento a la reducción de las intervenciones por cesáreas </v>
          </cell>
          <cell r="K55">
            <v>1</v>
          </cell>
          <cell r="M55">
            <v>1</v>
          </cell>
          <cell r="O55">
            <v>1</v>
          </cell>
          <cell r="Q55">
            <v>1</v>
          </cell>
          <cell r="S55">
            <v>1</v>
          </cell>
          <cell r="U55">
            <v>1</v>
          </cell>
          <cell r="V55">
            <v>6</v>
          </cell>
        </row>
        <row r="56">
          <cell r="H56" t="str">
            <v>SRSCO.DH.4.1.3.2.06</v>
          </cell>
          <cell r="I56" t="str">
            <v xml:space="preserve">Supervisión a los CEAS uso del SIP </v>
          </cell>
          <cell r="K56">
            <v>1</v>
          </cell>
          <cell r="M56">
            <v>1</v>
          </cell>
          <cell r="O56">
            <v>1</v>
          </cell>
          <cell r="Q56">
            <v>1</v>
          </cell>
          <cell r="S56">
            <v>1</v>
          </cell>
          <cell r="U56">
            <v>1</v>
          </cell>
          <cell r="V56">
            <v>6</v>
          </cell>
        </row>
        <row r="57">
          <cell r="H57" t="str">
            <v>SRSCO.DH.4.1.3.2.07</v>
          </cell>
          <cell r="I57" t="str">
            <v>Seguimiento al fortalecimiento a las Unidades de Atencion a Adolescentes en los CEAS</v>
          </cell>
          <cell r="M57">
            <v>1</v>
          </cell>
          <cell r="P57">
            <v>1</v>
          </cell>
          <cell r="S57">
            <v>1</v>
          </cell>
          <cell r="V57">
            <v>3</v>
          </cell>
        </row>
        <row r="58">
          <cell r="H58" t="str">
            <v>SRSCO.DH.3.3.1.7.01</v>
          </cell>
          <cell r="I58" t="str">
            <v>Seguimiento a la disminución de las listas de espera quirúrgica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12</v>
          </cell>
        </row>
        <row r="59">
          <cell r="H59" t="str">
            <v>SRSCO.DH.3.3.1.7.02</v>
          </cell>
          <cell r="I59" t="str">
            <v>Coordinación de las Jornadas Quirurgicas para disminusion de la lista de espera de cirugia</v>
          </cell>
          <cell r="N59">
            <v>1</v>
          </cell>
          <cell r="T59">
            <v>1</v>
          </cell>
          <cell r="V59">
            <v>2</v>
          </cell>
        </row>
        <row r="60">
          <cell r="H60" t="str">
            <v>SRSCO.DH.3.1.1.1.01</v>
          </cell>
          <cell r="I60" t="str">
            <v>Seguimiento a las unidades de auditorias medicas de los CEAS</v>
          </cell>
          <cell r="K60">
            <v>1</v>
          </cell>
          <cell r="M60">
            <v>1</v>
          </cell>
          <cell r="O60">
            <v>1</v>
          </cell>
          <cell r="Q60">
            <v>1</v>
          </cell>
          <cell r="S60">
            <v>1</v>
          </cell>
          <cell r="U60">
            <v>1</v>
          </cell>
          <cell r="V60">
            <v>6</v>
          </cell>
        </row>
        <row r="61">
          <cell r="H61" t="str">
            <v>SRSCO.DH.3.1.1.1.02</v>
          </cell>
          <cell r="I61" t="str">
            <v xml:space="preserve">Supervision al cumplimiento de las  guardias presenciales en los CEAS  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1</v>
          </cell>
          <cell r="T61">
            <v>1</v>
          </cell>
          <cell r="U61">
            <v>1</v>
          </cell>
          <cell r="V61">
            <v>12</v>
          </cell>
        </row>
        <row r="62">
          <cell r="H62" t="str">
            <v>SRSCO.DH.3.1.1.1.03</v>
          </cell>
          <cell r="I62" t="str">
            <v xml:space="preserve">Supervison  en el uso eficiente de RRHH especializado en los CEAS priorizados 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1</v>
          </cell>
          <cell r="V62">
            <v>12</v>
          </cell>
        </row>
        <row r="63">
          <cell r="H63" t="str">
            <v>SRSCO.DH.3.1.1.1.04</v>
          </cell>
          <cell r="I63" t="str">
            <v xml:space="preserve">Seguimiento a la aplicación del protocolo de referencia y contrareferencia </v>
          </cell>
          <cell r="M63">
            <v>1</v>
          </cell>
          <cell r="P63">
            <v>1</v>
          </cell>
          <cell r="S63">
            <v>1</v>
          </cell>
          <cell r="V63">
            <v>3</v>
          </cell>
        </row>
        <row r="64">
          <cell r="H64" t="str">
            <v>SRSCO.DH.3.1.1.1.05</v>
          </cell>
          <cell r="I64" t="str">
            <v>Supervision del cumplimiento de la cartera de servicios en los CEAS</v>
          </cell>
          <cell r="M64">
            <v>1</v>
          </cell>
          <cell r="P64">
            <v>1</v>
          </cell>
          <cell r="S64">
            <v>1</v>
          </cell>
          <cell r="V64">
            <v>3</v>
          </cell>
        </row>
        <row r="65">
          <cell r="H65" t="str">
            <v>SRSCO.DH.3.1.1.1.06</v>
          </cell>
          <cell r="I65" t="str">
            <v xml:space="preserve">Seguimiento en la implementacion de los protocolos de atencion y guias de practicas clinicas en los CEAS </v>
          </cell>
          <cell r="K65">
            <v>1</v>
          </cell>
          <cell r="M65">
            <v>1</v>
          </cell>
          <cell r="O65">
            <v>1</v>
          </cell>
          <cell r="Q65">
            <v>1</v>
          </cell>
          <cell r="S65">
            <v>1</v>
          </cell>
          <cell r="U65">
            <v>1</v>
          </cell>
          <cell r="V65">
            <v>6</v>
          </cell>
        </row>
        <row r="66">
          <cell r="H66" t="str">
            <v>SRSCO.DPN.4.1.3.1.01</v>
          </cell>
          <cell r="I66" t="str">
            <v>Control de crecimiento y desarrollo, vigilancia nutricional y estimulación temprana en el PN</v>
          </cell>
          <cell r="M66">
            <v>1</v>
          </cell>
          <cell r="P66">
            <v>1</v>
          </cell>
          <cell r="S66">
            <v>1</v>
          </cell>
          <cell r="V66">
            <v>3</v>
          </cell>
        </row>
        <row r="67">
          <cell r="H67" t="str">
            <v>SRSCO.DPN.4.1.3.1.02</v>
          </cell>
          <cell r="I67" t="str">
            <v>Seguimiento a la captación temprana de gestantes, puérperas y recién nacidos según guias y protocolos</v>
          </cell>
          <cell r="K67">
            <v>1</v>
          </cell>
          <cell r="M67">
            <v>1</v>
          </cell>
          <cell r="O67">
            <v>1</v>
          </cell>
          <cell r="Q67">
            <v>1</v>
          </cell>
          <cell r="S67">
            <v>1</v>
          </cell>
          <cell r="U67">
            <v>1</v>
          </cell>
          <cell r="V67">
            <v>6</v>
          </cell>
        </row>
        <row r="68">
          <cell r="H68" t="str">
            <v>SRSCO.DPN.1.1.1.6.01</v>
          </cell>
          <cell r="I68" t="str">
            <v>Inducción a los Médicos Pasantes de Ley en el Modelo de Atención e Instrumentos de Reportes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11</v>
          </cell>
        </row>
        <row r="69">
          <cell r="H69" t="str">
            <v>SRSCO.DPN.3.3.3.1.01</v>
          </cell>
          <cell r="I69" t="str">
            <v>Implementacion de Plan de capacitacion del personal del Primer Nivel de Atencion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12</v>
          </cell>
        </row>
        <row r="70">
          <cell r="H70" t="str">
            <v>SRSCO.DPN.3.3.3.1.02</v>
          </cell>
          <cell r="I70" t="str">
            <v>Seguimiento a la implementación de las etapas de la ruta critica.</v>
          </cell>
          <cell r="J70">
            <v>1</v>
          </cell>
          <cell r="M70">
            <v>1</v>
          </cell>
          <cell r="P70">
            <v>1</v>
          </cell>
          <cell r="S70">
            <v>1</v>
          </cell>
          <cell r="V70">
            <v>4</v>
          </cell>
        </row>
        <row r="71">
          <cell r="H71" t="str">
            <v>SRSCO.DPN.3.3.3.1.03</v>
          </cell>
          <cell r="I71" t="str">
            <v>Seguimiento a la implementacion de la cartera de servicios en la UNAP</v>
          </cell>
          <cell r="J71">
            <v>1</v>
          </cell>
          <cell r="M71">
            <v>1</v>
          </cell>
          <cell r="P71">
            <v>1</v>
          </cell>
          <cell r="S71">
            <v>1</v>
          </cell>
          <cell r="V71">
            <v>4</v>
          </cell>
        </row>
        <row r="72">
          <cell r="H72" t="str">
            <v>SRSCO.DPN.3.3.3.1.04</v>
          </cell>
          <cell r="I72" t="str">
            <v>Reuniones de trabajo con los equipos de la UNAP, coordinadores de zona y Atencion al Usuario para la implementacion de consultas programadas a grupos priorizados( menores de 5 años, embarazadas, adultos mayores y cronicos)</v>
          </cell>
          <cell r="M72">
            <v>1</v>
          </cell>
          <cell r="Q72">
            <v>1</v>
          </cell>
          <cell r="U72">
            <v>1</v>
          </cell>
          <cell r="V72">
            <v>3</v>
          </cell>
        </row>
        <row r="73">
          <cell r="H73" t="str">
            <v>SRSCO.DPN.3.3.3.3.01</v>
          </cell>
          <cell r="I73" t="str">
            <v>Definicion de metas locales  por indicadores definidos en el marco del convenio con SENASA</v>
          </cell>
          <cell r="J73">
            <v>1</v>
          </cell>
          <cell r="M73">
            <v>1</v>
          </cell>
          <cell r="P73">
            <v>1</v>
          </cell>
          <cell r="S73">
            <v>1</v>
          </cell>
          <cell r="V73">
            <v>4</v>
          </cell>
        </row>
        <row r="74">
          <cell r="H74" t="str">
            <v>SRSCO.DPN.4.4.4.1.01</v>
          </cell>
          <cell r="I74" t="str">
            <v>Seguimiento a las acciones en los Circulos Comunitarios (ECNT)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1</v>
          </cell>
          <cell r="V74">
            <v>12</v>
          </cell>
        </row>
        <row r="75">
          <cell r="H75" t="str">
            <v>SRSCO.DPN.4.4.4.1.02</v>
          </cell>
          <cell r="I75" t="str">
            <v>Seguimiento a la entrega de medicamentos a pacientes con patologías crónicas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1</v>
          </cell>
          <cell r="V75">
            <v>12</v>
          </cell>
        </row>
        <row r="76">
          <cell r="H76" t="str">
            <v>SRSCO.DPN.4.4.4.1.03</v>
          </cell>
          <cell r="I76" t="str">
            <v>Seguimiento a la captacion y atencion de la estrategia Adulto Mayor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1</v>
          </cell>
          <cell r="V76">
            <v>12</v>
          </cell>
        </row>
        <row r="77">
          <cell r="H77" t="str">
            <v>SRSCO.DPN.4.4.4.1.04</v>
          </cell>
          <cell r="I77" t="str">
            <v>Capacitacion para la implementacion de HEARTs</v>
          </cell>
          <cell r="L77">
            <v>1</v>
          </cell>
          <cell r="Q77">
            <v>1</v>
          </cell>
          <cell r="V77">
            <v>2</v>
          </cell>
        </row>
        <row r="78">
          <cell r="H78" t="str">
            <v>SRSCO.DPN.4.4.4.1.05</v>
          </cell>
          <cell r="I78" t="str">
            <v>Seguimiento de la estrategia Hearts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</v>
          </cell>
          <cell r="V78">
            <v>12</v>
          </cell>
        </row>
        <row r="79">
          <cell r="H79" t="str">
            <v>SRSCO.DPN.4.4.4.1.06</v>
          </cell>
          <cell r="I79" t="str">
            <v xml:space="preserve">Monitoreo del uso de las Guias de Atención en el Primer Nivel de Atención  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</v>
          </cell>
          <cell r="V79">
            <v>12</v>
          </cell>
        </row>
        <row r="80">
          <cell r="G80" t="str">
            <v>Fortalecimiento de los servicios de atención a pacientes con TB-VIH</v>
          </cell>
          <cell r="H80" t="str">
            <v>SRSCO.DGC.4.1.2.1.01</v>
          </cell>
          <cell r="I80" t="str">
            <v>Visita  de supervision al apego de las guias de atención en TB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1</v>
          </cell>
          <cell r="V80">
            <v>12</v>
          </cell>
        </row>
        <row r="81">
          <cell r="G81" t="str">
            <v>Fortalecimiento de los servicios de atención a pacientes con TB-VIH</v>
          </cell>
          <cell r="H81" t="str">
            <v>SRSCO.DGC.4.1.2.1.02</v>
          </cell>
          <cell r="I81" t="str">
            <v>Visita  de supervision al apego de las guias de atención en VIH</v>
          </cell>
          <cell r="L81">
            <v>1</v>
          </cell>
          <cell r="O81">
            <v>1</v>
          </cell>
          <cell r="R81">
            <v>1</v>
          </cell>
          <cell r="U81">
            <v>1</v>
          </cell>
          <cell r="V81">
            <v>4</v>
          </cell>
        </row>
        <row r="82">
          <cell r="G82" t="str">
            <v>Fortalecimiento de los servicios de atención a pacientes con TB-VIH</v>
          </cell>
          <cell r="H82" t="str">
            <v>SRSCO.DGC.4.1.2.1.03</v>
          </cell>
          <cell r="I82" t="str">
            <v>Supervision del FAAPs e intrumentos de registros del SAI</v>
          </cell>
          <cell r="L82">
            <v>1</v>
          </cell>
          <cell r="O82">
            <v>1</v>
          </cell>
          <cell r="R82">
            <v>1</v>
          </cell>
          <cell r="U82">
            <v>1</v>
          </cell>
          <cell r="V82">
            <v>4</v>
          </cell>
        </row>
        <row r="83">
          <cell r="G83" t="str">
            <v>Fortalecimiento de los servicios de atención a pacientes con TB-VIH</v>
          </cell>
          <cell r="H83" t="str">
            <v>SRSCO.DGC.4.1.2.1.04</v>
          </cell>
          <cell r="I83" t="str">
            <v xml:space="preserve">Visita de seguimiento al control de co-infecciones TB-VIH </v>
          </cell>
          <cell r="L83">
            <v>1</v>
          </cell>
          <cell r="O83">
            <v>1</v>
          </cell>
          <cell r="R83">
            <v>1</v>
          </cell>
          <cell r="U83">
            <v>1</v>
          </cell>
          <cell r="V83">
            <v>4</v>
          </cell>
        </row>
        <row r="84">
          <cell r="G84" t="str">
            <v>Fortalecimiento de los servicios de atención a pacientes con TB-VIH</v>
          </cell>
          <cell r="H84" t="str">
            <v>SRSCO.DGC.4.1.2.1.05</v>
          </cell>
          <cell r="I84" t="str">
            <v xml:space="preserve">Supervisión de la calidad del dato acentado en el Sistema de Registro Nominal de VIH (SIRENP-VIH) en EESS </v>
          </cell>
          <cell r="L84">
            <v>1</v>
          </cell>
          <cell r="O84">
            <v>1</v>
          </cell>
          <cell r="R84">
            <v>1</v>
          </cell>
          <cell r="U84">
            <v>1</v>
          </cell>
          <cell r="V84">
            <v>4</v>
          </cell>
        </row>
        <row r="85">
          <cell r="G85" t="str">
            <v>Provisión de servicios Salud Materno, Neonatal y Adolescente</v>
          </cell>
          <cell r="H85" t="str">
            <v>SRSCO.DGC.4.1.3.2.01</v>
          </cell>
          <cell r="I85" t="str">
            <v>Monitoreo a la evaluacion y seguimiento de los casos de mortalidad materno- infantil</v>
          </cell>
          <cell r="L85">
            <v>1</v>
          </cell>
          <cell r="O85">
            <v>1</v>
          </cell>
          <cell r="R85">
            <v>1</v>
          </cell>
          <cell r="U85">
            <v>1</v>
          </cell>
          <cell r="V85">
            <v>4</v>
          </cell>
        </row>
        <row r="86">
          <cell r="G86" t="str">
            <v>Provisión de servicios de salud bucal individual y colectiva</v>
          </cell>
          <cell r="H86" t="str">
            <v>SRSCO.DGC.3.3.1.1.01</v>
          </cell>
          <cell r="I86" t="str">
            <v xml:space="preserve">Supervisacion de los Servicios de Odontologia de los EESS </v>
          </cell>
          <cell r="J86">
            <v>2</v>
          </cell>
          <cell r="K86">
            <v>2</v>
          </cell>
          <cell r="L86">
            <v>2</v>
          </cell>
          <cell r="M86">
            <v>2</v>
          </cell>
          <cell r="N86">
            <v>2</v>
          </cell>
          <cell r="O86">
            <v>2</v>
          </cell>
          <cell r="P86">
            <v>2</v>
          </cell>
          <cell r="Q86">
            <v>2</v>
          </cell>
          <cell r="R86">
            <v>2</v>
          </cell>
          <cell r="S86">
            <v>2</v>
          </cell>
          <cell r="T86">
            <v>2</v>
          </cell>
          <cell r="U86">
            <v>2</v>
          </cell>
          <cell r="V86" t="e">
            <v>#REF!</v>
          </cell>
        </row>
        <row r="87">
          <cell r="G87" t="str">
            <v>Provisión de servicios de salud bucal individual y colectiva</v>
          </cell>
          <cell r="H87" t="str">
            <v>SRSCO.DGC.3.3.1.1.02</v>
          </cell>
          <cell r="I87" t="str">
            <v xml:space="preserve">Taller de capacitación  para los odontólogos de Principios Quirurgicos </v>
          </cell>
          <cell r="K87">
            <v>1</v>
          </cell>
          <cell r="L87">
            <v>1</v>
          </cell>
          <cell r="V87">
            <v>2</v>
          </cell>
        </row>
        <row r="88">
          <cell r="G88" t="str">
            <v>Provisión de servicios de salud bucal individual y colectiva</v>
          </cell>
          <cell r="H88" t="str">
            <v>SRSCO.DGC.3.3.1.1.03</v>
          </cell>
          <cell r="I88" t="str">
            <v xml:space="preserve">Taller de capacitación para asistentes dentales sobre el  manejo, organización y almacenamiento del Instrumentales Odontologicos </v>
          </cell>
          <cell r="M88">
            <v>1</v>
          </cell>
          <cell r="N88">
            <v>1</v>
          </cell>
          <cell r="V88">
            <v>2</v>
          </cell>
        </row>
        <row r="89">
          <cell r="G89" t="str">
            <v>Provisión de servicios de salud bucal individual y colectiva</v>
          </cell>
          <cell r="H89" t="str">
            <v>SRSCO.DGC.3.3.1.1.04</v>
          </cell>
          <cell r="I89" t="str">
            <v xml:space="preserve">Taller para los odontólogos sobre Diagnostico y Prevencion de Enfermedades Bucales </v>
          </cell>
          <cell r="O89">
            <v>1</v>
          </cell>
          <cell r="P89">
            <v>1</v>
          </cell>
          <cell r="V89">
            <v>2</v>
          </cell>
        </row>
        <row r="90">
          <cell r="G90" t="str">
            <v>Provisión de servicios de salud bucal individual y colectiva</v>
          </cell>
          <cell r="H90" t="str">
            <v>SRSCO.DGC.3.3.1.1.05</v>
          </cell>
          <cell r="I90" t="str">
            <v xml:space="preserve">Reunión técnica con las supervisioras provinciales de odontologia de la región </v>
          </cell>
          <cell r="J90">
            <v>1</v>
          </cell>
          <cell r="M90">
            <v>1</v>
          </cell>
          <cell r="P90">
            <v>1</v>
          </cell>
          <cell r="T90">
            <v>1</v>
          </cell>
          <cell r="V90">
            <v>4</v>
          </cell>
        </row>
        <row r="91">
          <cell r="G91" t="str">
            <v>Provisión de servicios de salud bucal individual y colectiva</v>
          </cell>
          <cell r="H91" t="str">
            <v>SRSCO.DGC.3.3.1.1.06</v>
          </cell>
          <cell r="I91" t="str">
            <v xml:space="preserve">Asistencia al congreso internacional de Odontologia </v>
          </cell>
          <cell r="S91">
            <v>1</v>
          </cell>
          <cell r="V91">
            <v>1</v>
          </cell>
        </row>
        <row r="92">
          <cell r="G92" t="str">
            <v>Provisión de servicios de salud bucal individual y colectiva</v>
          </cell>
          <cell r="H92" t="str">
            <v>SRSCO.DGC.3.3.1.1.07</v>
          </cell>
          <cell r="I92" t="str">
            <v>Acto de celebración del día internacional del cepillado y entrega de kits</v>
          </cell>
          <cell r="R92">
            <v>1</v>
          </cell>
          <cell r="V92">
            <v>1</v>
          </cell>
        </row>
        <row r="93">
          <cell r="G93" t="str">
            <v>Provisión de servicios de salud bucal individual y colectiva</v>
          </cell>
          <cell r="H93" t="str">
            <v>SRSCO.DGC.3.3.1.1.08</v>
          </cell>
          <cell r="I93" t="str">
            <v xml:space="preserve">Jornadas de salud bucodental </v>
          </cell>
          <cell r="L93">
            <v>1</v>
          </cell>
          <cell r="P93">
            <v>1</v>
          </cell>
          <cell r="T93">
            <v>1</v>
          </cell>
          <cell r="V93">
            <v>3</v>
          </cell>
        </row>
        <row r="94">
          <cell r="H94" t="str">
            <v>SRSCO.DGC.3.3.1.2.01</v>
          </cell>
          <cell r="I94" t="str">
            <v>Seguimiento a la prestación de servicios de laboratorio y servicios de transfusión ofertados 24 h</v>
          </cell>
          <cell r="L94">
            <v>1</v>
          </cell>
          <cell r="O94">
            <v>1</v>
          </cell>
          <cell r="R94">
            <v>1</v>
          </cell>
          <cell r="U94">
            <v>1</v>
          </cell>
          <cell r="V94" t="e">
            <v>#REF!</v>
          </cell>
        </row>
        <row r="95">
          <cell r="H95" t="str">
            <v>SRSCO.DGC.3.3.1.2.02</v>
          </cell>
          <cell r="I95" t="str">
            <v xml:space="preserve">Seguimiento de los avances de la implementacion del sistema logistico de transporte de muestras biológica </v>
          </cell>
          <cell r="L95">
            <v>1</v>
          </cell>
          <cell r="O95">
            <v>1</v>
          </cell>
          <cell r="R95">
            <v>1</v>
          </cell>
          <cell r="U95">
            <v>1</v>
          </cell>
          <cell r="V95" t="e">
            <v>#REF!</v>
          </cell>
        </row>
        <row r="96">
          <cell r="H96" t="str">
            <v>SRSCO.DGC.3.3.1.2.03</v>
          </cell>
          <cell r="I96" t="str">
            <v xml:space="preserve">Visitas de supervisión de la prestación de  los servicios en los laboratorios que realizan pruebas especiales de VIH (CD4, CV y ADN-PCR) </v>
          </cell>
          <cell r="L96">
            <v>1</v>
          </cell>
          <cell r="O96">
            <v>1</v>
          </cell>
          <cell r="R96">
            <v>1</v>
          </cell>
          <cell r="U96">
            <v>1</v>
          </cell>
          <cell r="V96" t="e">
            <v>#REF!</v>
          </cell>
        </row>
        <row r="97">
          <cell r="H97" t="str">
            <v>SRSCO.DGC.3.3.1.2.04</v>
          </cell>
          <cell r="I97" t="str">
            <v xml:space="preserve">Supervisión de la calidad del dato acentado en el Sistema de Registro Nominal de VIH (SIRENP-VIH) en EESS </v>
          </cell>
          <cell r="M97">
            <v>1</v>
          </cell>
          <cell r="Q97">
            <v>1</v>
          </cell>
          <cell r="U97">
            <v>1</v>
          </cell>
          <cell r="V97" t="e">
            <v>#REF!</v>
          </cell>
        </row>
        <row r="98">
          <cell r="H98" t="str">
            <v>SRSCO.DGC.3.3.1.2.05</v>
          </cell>
          <cell r="I98" t="str">
            <v>Seguimiento a la oferta de los servicios diagnósticos en CEAS y Centros Diagnósticos</v>
          </cell>
          <cell r="K98">
            <v>1</v>
          </cell>
          <cell r="R98">
            <v>1</v>
          </cell>
          <cell r="V98" t="e">
            <v>#REF!</v>
          </cell>
        </row>
        <row r="99">
          <cell r="H99" t="str">
            <v>SRSCO.DGC.3.3.1.2.06</v>
          </cell>
          <cell r="I99" t="str">
            <v xml:space="preserve">Seguimiento a los clubes de donantes de los establecimientos </v>
          </cell>
          <cell r="L99">
            <v>1</v>
          </cell>
          <cell r="T99">
            <v>1</v>
          </cell>
          <cell r="V99" t="e">
            <v>#REF!</v>
          </cell>
        </row>
        <row r="100">
          <cell r="H100" t="str">
            <v>SRSCO.DGC.3.3.1.2.07</v>
          </cell>
          <cell r="I100" t="str">
            <v>Coordinación a las Jornadas voluntarias de donación de sangre</v>
          </cell>
          <cell r="L100">
            <v>1</v>
          </cell>
          <cell r="U100">
            <v>1</v>
          </cell>
          <cell r="V100" t="e">
            <v>#REF!</v>
          </cell>
        </row>
        <row r="101">
          <cell r="H101" t="str">
            <v>SRSCO.DGC.3.3.1.2.08</v>
          </cell>
          <cell r="I101" t="str">
            <v>Visitas de supervisión de aseguramiento del control externo de calidad a la red de laboratorios de apoyo al diagnostico de TB DR TB/VIH</v>
          </cell>
          <cell r="J101">
            <v>4</v>
          </cell>
          <cell r="K101">
            <v>6</v>
          </cell>
          <cell r="L101">
            <v>6</v>
          </cell>
          <cell r="M101">
            <v>4</v>
          </cell>
          <cell r="N101">
            <v>6</v>
          </cell>
          <cell r="O101">
            <v>6</v>
          </cell>
          <cell r="P101">
            <v>4</v>
          </cell>
          <cell r="Q101">
            <v>6</v>
          </cell>
          <cell r="R101">
            <v>6</v>
          </cell>
          <cell r="S101">
            <v>6</v>
          </cell>
          <cell r="T101">
            <v>6</v>
          </cell>
          <cell r="U101">
            <v>4</v>
          </cell>
          <cell r="V101" t="e">
            <v>#REF!</v>
          </cell>
        </row>
        <row r="102">
          <cell r="H102" t="str">
            <v>SRSCO.DGC.3.3.1.2.09</v>
          </cell>
          <cell r="I102" t="str">
            <v>Taller de capacitación dirigido al personal de laboratorio que procesa las baciloscopias en extendido, tincion y lecturas de las laminas de BK y bioseguridad en el laboratorio Clinico.</v>
          </cell>
          <cell r="N102">
            <v>1</v>
          </cell>
          <cell r="V102" t="e">
            <v>#REF!</v>
          </cell>
        </row>
        <row r="103">
          <cell r="H103" t="str">
            <v>SRSCO.DA.3.1.1.1.01</v>
          </cell>
          <cell r="I103" t="str">
            <v xml:space="preserve">Supervisión al cumplimiento de los procedimientos de SUGEMI en los CPN y CEAS de la red. </v>
          </cell>
          <cell r="J103">
            <v>10</v>
          </cell>
          <cell r="K103">
            <v>12</v>
          </cell>
          <cell r="L103">
            <v>12</v>
          </cell>
          <cell r="M103">
            <v>10</v>
          </cell>
          <cell r="N103">
            <v>12</v>
          </cell>
          <cell r="O103">
            <v>12</v>
          </cell>
          <cell r="P103">
            <v>10</v>
          </cell>
          <cell r="Q103">
            <v>12</v>
          </cell>
          <cell r="R103">
            <v>12</v>
          </cell>
          <cell r="S103">
            <v>12</v>
          </cell>
          <cell r="T103">
            <v>10</v>
          </cell>
          <cell r="U103">
            <v>10</v>
          </cell>
          <cell r="V103" t="e">
            <v>#REF!</v>
          </cell>
        </row>
        <row r="104">
          <cell r="H104" t="str">
            <v>SRSCO.DA.3.1.1.1.02</v>
          </cell>
          <cell r="I104" t="str">
            <v>Acompañamiento a los CEAS, en la elaboración de su  estimación y programación de medicamentos e insumos  y reaativos de laboratorio, como los programas de los  salud colectiva para el 2020</v>
          </cell>
          <cell r="L104">
            <v>17</v>
          </cell>
          <cell r="V104" t="e">
            <v>#REF!</v>
          </cell>
        </row>
        <row r="105">
          <cell r="H105" t="str">
            <v>SRSCO.DA.3.1.1.1.03</v>
          </cell>
          <cell r="I105" t="str">
            <v>Provisión de stock de medicamentos de urgencias a CPN para gestantes (Trastornos Hipertensivos, Anafilixia, etc)</v>
          </cell>
          <cell r="M105">
            <v>1</v>
          </cell>
          <cell r="V105" t="e">
            <v>#REF!</v>
          </cell>
        </row>
        <row r="106">
          <cell r="H106" t="str">
            <v>SRSCO.DA.3.1.1.1.04</v>
          </cell>
          <cell r="I106" t="str">
            <v xml:space="preserve">Taller de consolidación Regional de las programaciones de medicamentos e insumos de PNA y CEAS de la Red pública. </v>
          </cell>
          <cell r="L106">
            <v>1</v>
          </cell>
          <cell r="O106">
            <v>1</v>
          </cell>
          <cell r="R106">
            <v>1</v>
          </cell>
          <cell r="V106" t="e">
            <v>#REF!</v>
          </cell>
        </row>
        <row r="107">
          <cell r="H107" t="str">
            <v>SRSCO.DA.3.1.1.1.05</v>
          </cell>
          <cell r="I107" t="str">
            <v>Actualizacion a los coordinadores de zona y  encargados de stop de medicamentos de los CPN en los Procedimientos Operativos del SUGEMI, enfocado al correcto llenado del SUGEMI-1.</v>
          </cell>
          <cell r="L107">
            <v>1</v>
          </cell>
          <cell r="O107">
            <v>2</v>
          </cell>
          <cell r="R107">
            <v>1</v>
          </cell>
          <cell r="V107" t="e">
            <v>#REF!</v>
          </cell>
        </row>
        <row r="108">
          <cell r="H108" t="str">
            <v>SRSCO.DA.3.1.1.1.06</v>
          </cell>
          <cell r="I108" t="str">
            <v>Capacitacion en el llenado de la tarjetas de control de existencia y SUGEMI 1 de programas para los Establecimientos con servicio de Atencion Integral</v>
          </cell>
          <cell r="K108">
            <v>1</v>
          </cell>
          <cell r="V108" t="e">
            <v>#REF!</v>
          </cell>
        </row>
        <row r="109">
          <cell r="H109" t="str">
            <v>SRSCO.DA.3.1.1.1.07</v>
          </cell>
          <cell r="I109" t="str">
            <v>Coordinación de la conformacion y/o Reactivacion del Comité de Farmacia y Terapeutica-CFT.</v>
          </cell>
          <cell r="L109">
            <v>1</v>
          </cell>
          <cell r="V109" t="e">
            <v>#REF!</v>
          </cell>
        </row>
        <row r="110">
          <cell r="H110" t="str">
            <v>SRSCO.DA.3.1.1.1.08</v>
          </cell>
          <cell r="I110" t="str">
            <v>Coordinación de las reuniones del Comité de Farmacia y Terapeutica-CFT</v>
          </cell>
          <cell r="L110">
            <v>1</v>
          </cell>
          <cell r="Q110">
            <v>1</v>
          </cell>
          <cell r="V110" t="e">
            <v>#REF!</v>
          </cell>
        </row>
        <row r="111">
          <cell r="H111" t="str">
            <v>SRSCO.DA.3.1.1.1.09</v>
          </cell>
          <cell r="I111" t="str">
            <v>Capacitacion en el manual de almacen del SUGEMI al equipo regional.</v>
          </cell>
          <cell r="P111">
            <v>1</v>
          </cell>
          <cell r="V111" t="e">
            <v>#REF!</v>
          </cell>
        </row>
        <row r="112">
          <cell r="H112" t="str">
            <v>SRSCO.DA.3.1.1.1.10</v>
          </cell>
          <cell r="I112" t="str">
            <v>Elaboracion del Boletin Regional trimestral IE del SUGEMI</v>
          </cell>
          <cell r="J112">
            <v>1</v>
          </cell>
          <cell r="M112">
            <v>1</v>
          </cell>
          <cell r="P112">
            <v>1</v>
          </cell>
          <cell r="S112">
            <v>1</v>
          </cell>
          <cell r="V112" t="e">
            <v>#REF!</v>
          </cell>
        </row>
        <row r="113">
          <cell r="H113" t="str">
            <v>SRSCO.DA.3.1.1.1.11</v>
          </cell>
          <cell r="I113" t="str">
            <v xml:space="preserve">Reunion  equipo tecnico  de la URGM para el analisis de datos reflejados en el Boletin </v>
          </cell>
          <cell r="J113">
            <v>1</v>
          </cell>
          <cell r="M113">
            <v>1</v>
          </cell>
          <cell r="P113">
            <v>1</v>
          </cell>
          <cell r="S113">
            <v>1</v>
          </cell>
          <cell r="V113" t="e">
            <v>#REF!</v>
          </cell>
        </row>
        <row r="114">
          <cell r="H114" t="str">
            <v>SRSCO.DA.3.1.1.1.12</v>
          </cell>
          <cell r="I114" t="str">
            <v>Reporte mensual de lo recibido por PROMESE-CAL Vs lo solicitado y por compra administrativa de los CEAS y SRS</v>
          </cell>
          <cell r="J114">
            <v>1</v>
          </cell>
          <cell r="M114">
            <v>1</v>
          </cell>
          <cell r="P114">
            <v>1</v>
          </cell>
          <cell r="S114">
            <v>1</v>
          </cell>
          <cell r="V114" t="e">
            <v>#REF!</v>
          </cell>
        </row>
        <row r="115">
          <cell r="H115" t="str">
            <v>SRSCO.OAI.1.2.2.1.01</v>
          </cell>
          <cell r="I115" t="str">
            <v>Actualización portal de transparencia del SRS</v>
          </cell>
          <cell r="J115">
            <v>1</v>
          </cell>
          <cell r="K115">
            <v>1</v>
          </cell>
          <cell r="L115">
            <v>1</v>
          </cell>
          <cell r="M115">
            <v>1</v>
          </cell>
          <cell r="N115">
            <v>1</v>
          </cell>
          <cell r="O115">
            <v>1</v>
          </cell>
          <cell r="P115">
            <v>1</v>
          </cell>
          <cell r="Q115">
            <v>1</v>
          </cell>
          <cell r="R115">
            <v>1</v>
          </cell>
          <cell r="S115">
            <v>1</v>
          </cell>
          <cell r="T115">
            <v>1</v>
          </cell>
          <cell r="U115">
            <v>1</v>
          </cell>
          <cell r="V115">
            <v>12</v>
          </cell>
        </row>
        <row r="116">
          <cell r="H116" t="str">
            <v>SRSCO.OAI.1.2.2.1.02</v>
          </cell>
          <cell r="I116" t="str">
            <v>Reunión de seguimiento al comité de medios web</v>
          </cell>
          <cell r="L116">
            <v>1</v>
          </cell>
          <cell r="O116">
            <v>1</v>
          </cell>
          <cell r="R116">
            <v>1</v>
          </cell>
          <cell r="U116">
            <v>1</v>
          </cell>
          <cell r="V116">
            <v>4</v>
          </cell>
        </row>
        <row r="117">
          <cell r="H117" t="str">
            <v>SRSCO.OAI.1.2.2.1.03</v>
          </cell>
          <cell r="I117" t="str">
            <v>Análisis y seguimiento al proceso de Quejas y Sugerencias del portal de Atención Ciudadana 311</v>
          </cell>
          <cell r="L117">
            <v>1</v>
          </cell>
          <cell r="O117">
            <v>1</v>
          </cell>
          <cell r="R117">
            <v>1</v>
          </cell>
          <cell r="U117">
            <v>1</v>
          </cell>
          <cell r="V117">
            <v>4</v>
          </cell>
        </row>
        <row r="118">
          <cell r="H118" t="str">
            <v>SRSCO.OAI.1.2.2.1.04</v>
          </cell>
          <cell r="I118" t="str">
            <v xml:space="preserve">Taller de induccion sobre declaracion jurada de patrimonio a funcionarios de CEAS priorizados del SRSCO </v>
          </cell>
          <cell r="M118">
            <v>1</v>
          </cell>
          <cell r="V118">
            <v>1</v>
          </cell>
        </row>
        <row r="119">
          <cell r="H119" t="str">
            <v>SRSCO.OAI.1.2.2.1.05</v>
          </cell>
          <cell r="I119" t="str">
            <v>Charla de Promocion y Publicidad al Portal 311</v>
          </cell>
          <cell r="M119">
            <v>1</v>
          </cell>
          <cell r="V119">
            <v>1</v>
          </cell>
        </row>
        <row r="120">
          <cell r="H120" t="str">
            <v>SRSCO.OAI.1.2.2.1.06</v>
          </cell>
          <cell r="I120" t="str">
            <v>Levantamiento de Equipos y estructura Fisica a CEAS  priorizados para apertura a la Oficina de la OAI</v>
          </cell>
          <cell r="K120">
            <v>2</v>
          </cell>
          <cell r="L120">
            <v>2</v>
          </cell>
          <cell r="V120">
            <v>4</v>
          </cell>
        </row>
        <row r="121">
          <cell r="H121" t="str">
            <v>SRSCO.OAI.1.2.2.1.07</v>
          </cell>
          <cell r="I121" t="str">
            <v xml:space="preserve">charla sobre la ley 200-04 del libre acceso a la informacion publica </v>
          </cell>
          <cell r="J121">
            <v>1</v>
          </cell>
          <cell r="V121">
            <v>1</v>
          </cell>
        </row>
        <row r="122">
          <cell r="H122" t="str">
            <v>SRSCO.DTH.2.2.1.1.01</v>
          </cell>
          <cell r="I122" t="str">
            <v xml:space="preserve">Elaboración al Plan de Capacitación del SRS </v>
          </cell>
          <cell r="J122">
            <v>1</v>
          </cell>
          <cell r="V122">
            <v>1</v>
          </cell>
        </row>
        <row r="123">
          <cell r="H123" t="str">
            <v>SRSCO.DTH.2.2.1.1.02</v>
          </cell>
          <cell r="I123" t="str">
            <v xml:space="preserve">Seguimiento al desarrollo del Plan de Capacitación del SRS </v>
          </cell>
          <cell r="J123">
            <v>1</v>
          </cell>
          <cell r="K123">
            <v>1</v>
          </cell>
          <cell r="L123">
            <v>1</v>
          </cell>
          <cell r="M123">
            <v>1</v>
          </cell>
          <cell r="N123">
            <v>1</v>
          </cell>
          <cell r="O123">
            <v>1</v>
          </cell>
          <cell r="P123">
            <v>1</v>
          </cell>
          <cell r="Q123">
            <v>1</v>
          </cell>
          <cell r="R123">
            <v>1</v>
          </cell>
          <cell r="S123">
            <v>1</v>
          </cell>
          <cell r="T123">
            <v>1</v>
          </cell>
          <cell r="U123">
            <v>1</v>
          </cell>
          <cell r="V123">
            <v>12</v>
          </cell>
        </row>
        <row r="124">
          <cell r="H124" t="str">
            <v>SRSCO.DTH.2.2.2.1.01</v>
          </cell>
          <cell r="I124" t="str">
            <v>Aplicación Encuesta de clima laboral</v>
          </cell>
          <cell r="T124">
            <v>1</v>
          </cell>
          <cell r="V124">
            <v>1</v>
          </cell>
        </row>
        <row r="125">
          <cell r="H125" t="str">
            <v>SRSCO.DTH.2.2.2.1.02</v>
          </cell>
          <cell r="I125" t="str">
            <v>Elaboración Acuerdos Desempeño  SRS</v>
          </cell>
          <cell r="J125">
            <v>1</v>
          </cell>
          <cell r="V125">
            <v>1</v>
          </cell>
        </row>
        <row r="126">
          <cell r="H126" t="str">
            <v>SRSCO.DTH.2.2.2.1.04</v>
          </cell>
          <cell r="I126" t="str">
            <v>Seguimiento al cumplimiento de horario en los EESS</v>
          </cell>
          <cell r="J126">
            <v>1</v>
          </cell>
          <cell r="K126">
            <v>1</v>
          </cell>
          <cell r="L126">
            <v>1</v>
          </cell>
          <cell r="M126">
            <v>1</v>
          </cell>
          <cell r="N126">
            <v>1</v>
          </cell>
          <cell r="O126">
            <v>1</v>
          </cell>
          <cell r="P126">
            <v>1</v>
          </cell>
          <cell r="Q126">
            <v>1</v>
          </cell>
          <cell r="R126">
            <v>1</v>
          </cell>
          <cell r="S126">
            <v>1</v>
          </cell>
          <cell r="T126">
            <v>1</v>
          </cell>
          <cell r="U126">
            <v>1</v>
          </cell>
          <cell r="V126">
            <v>12</v>
          </cell>
        </row>
        <row r="127">
          <cell r="H127" t="str">
            <v>SRSCO.DTH.2.2.2.1.03</v>
          </cell>
          <cell r="I127" t="str">
            <v>Evaluación Desempeño SRS</v>
          </cell>
          <cell r="U127">
            <v>1</v>
          </cell>
          <cell r="V127">
            <v>1</v>
          </cell>
        </row>
        <row r="128">
          <cell r="H128" t="str">
            <v>SRSCO.DTH.2.2.2.1.04</v>
          </cell>
          <cell r="I128" t="str">
            <v xml:space="preserve">Visitas capacitantes a los departamentos de Gestion de Talento Humano de los CEAS 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1</v>
          </cell>
          <cell r="V128">
            <v>12</v>
          </cell>
        </row>
        <row r="129">
          <cell r="I129" t="str">
            <v>Sesiones de trabajo con los CEAS para registro de licencias medicas</v>
          </cell>
          <cell r="N129">
            <v>1</v>
          </cell>
          <cell r="V129">
            <v>1</v>
          </cell>
        </row>
        <row r="130">
          <cell r="H130" t="str">
            <v>SRSCO.DAF.1.3.1.1.01</v>
          </cell>
          <cell r="I130" t="str">
            <v>Actualización trimestral del Inventario SRS/GAS/PN</v>
          </cell>
          <cell r="L130">
            <v>1</v>
          </cell>
          <cell r="O130">
            <v>1</v>
          </cell>
          <cell r="R130">
            <v>1</v>
          </cell>
          <cell r="U130">
            <v>1</v>
          </cell>
          <cell r="V130">
            <v>4</v>
          </cell>
        </row>
        <row r="131">
          <cell r="H131" t="str">
            <v>SRSCO.OCF.1.3.1.1.01</v>
          </cell>
          <cell r="I131" t="str">
            <v>Implementación del Plan de Mejora NOBACI</v>
          </cell>
          <cell r="N131">
            <v>1</v>
          </cell>
          <cell r="V131">
            <v>1</v>
          </cell>
        </row>
        <row r="132">
          <cell r="H132" t="str">
            <v>SRSCO.OCF.1.3.1.1.02</v>
          </cell>
          <cell r="I132" t="str">
            <v>Seguimiento a la implementación del Plan de Mejora NOBACI</v>
          </cell>
          <cell r="R132">
            <v>1</v>
          </cell>
          <cell r="V132">
            <v>1</v>
          </cell>
        </row>
        <row r="133">
          <cell r="H133" t="str">
            <v>SRSCO.DAF1.3.1.2.01</v>
          </cell>
          <cell r="I133" t="str">
            <v>Análisis de ejecución presupuestaria enfocada a la programación trimestral</v>
          </cell>
          <cell r="L133">
            <v>1</v>
          </cell>
          <cell r="O133">
            <v>1</v>
          </cell>
          <cell r="R133">
            <v>1</v>
          </cell>
          <cell r="U133">
            <v>1</v>
          </cell>
          <cell r="V133">
            <v>4</v>
          </cell>
        </row>
        <row r="134">
          <cell r="H134" t="str">
            <v>SRSCO.DAF1.3.1.2.02</v>
          </cell>
          <cell r="I134" t="str">
            <v>Análisis comportamiento pago</v>
          </cell>
          <cell r="J134">
            <v>1</v>
          </cell>
          <cell r="K134">
            <v>1</v>
          </cell>
          <cell r="L134">
            <v>1</v>
          </cell>
          <cell r="M134">
            <v>1</v>
          </cell>
          <cell r="N134">
            <v>1</v>
          </cell>
          <cell r="O134">
            <v>1</v>
          </cell>
          <cell r="P134">
            <v>1</v>
          </cell>
          <cell r="Q134">
            <v>1</v>
          </cell>
          <cell r="R134">
            <v>1</v>
          </cell>
          <cell r="S134">
            <v>1</v>
          </cell>
          <cell r="T134">
            <v>1</v>
          </cell>
          <cell r="U134">
            <v>1</v>
          </cell>
          <cell r="V134">
            <v>12</v>
          </cell>
        </row>
        <row r="135">
          <cell r="H135" t="str">
            <v>SRSCO.DAF1.3.1.2.03</v>
          </cell>
          <cell r="I135" t="str">
            <v>Análisis de Gestión de Tesoreria</v>
          </cell>
          <cell r="J135">
            <v>1</v>
          </cell>
          <cell r="K135">
            <v>1</v>
          </cell>
          <cell r="L135">
            <v>1</v>
          </cell>
          <cell r="M135">
            <v>1</v>
          </cell>
          <cell r="N135">
            <v>1</v>
          </cell>
          <cell r="O135">
            <v>1</v>
          </cell>
          <cell r="P135">
            <v>1</v>
          </cell>
          <cell r="Q135">
            <v>1</v>
          </cell>
          <cell r="R135">
            <v>1</v>
          </cell>
          <cell r="S135">
            <v>1</v>
          </cell>
          <cell r="T135">
            <v>1</v>
          </cell>
          <cell r="U135">
            <v>1</v>
          </cell>
          <cell r="V135">
            <v>12</v>
          </cell>
        </row>
        <row r="136">
          <cell r="H136" t="str">
            <v>SRSCO.OCF.1.3.1.2.01</v>
          </cell>
          <cell r="I136" t="str">
            <v>Revisión de cuentas CEAS</v>
          </cell>
          <cell r="J136">
            <v>17</v>
          </cell>
          <cell r="K136">
            <v>17</v>
          </cell>
          <cell r="L136">
            <v>17</v>
          </cell>
          <cell r="M136">
            <v>17</v>
          </cell>
          <cell r="N136">
            <v>17</v>
          </cell>
          <cell r="O136">
            <v>17</v>
          </cell>
          <cell r="P136">
            <v>17</v>
          </cell>
          <cell r="Q136">
            <v>17</v>
          </cell>
          <cell r="R136">
            <v>17</v>
          </cell>
          <cell r="S136">
            <v>17</v>
          </cell>
          <cell r="T136">
            <v>17</v>
          </cell>
          <cell r="U136">
            <v>17</v>
          </cell>
          <cell r="V136">
            <v>204</v>
          </cell>
        </row>
        <row r="137">
          <cell r="H137" t="str">
            <v>SRSCO.OCF.1.3.1.2.02</v>
          </cell>
          <cell r="I137" t="str">
            <v>Elaboración y análisis de estados financieros del SRS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1</v>
          </cell>
          <cell r="V137">
            <v>12</v>
          </cell>
        </row>
        <row r="138">
          <cell r="H138" t="str">
            <v>SRSCO.DAF1.3.1.2.04</v>
          </cell>
          <cell r="I138" t="str">
            <v xml:space="preserve">Análisis y seguimiento a las glosas reportadas 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1</v>
          </cell>
          <cell r="V138">
            <v>12</v>
          </cell>
        </row>
        <row r="139">
          <cell r="H139" t="str">
            <v>SRSCO.DAF1.3.1.2.05</v>
          </cell>
          <cell r="I139" t="str">
            <v>Seguimiento a los contratos entre las ARS, CEAS y Centros Diagnósticos para incrementar la venta de servicios</v>
          </cell>
          <cell r="L139">
            <v>1</v>
          </cell>
          <cell r="O139">
            <v>1</v>
          </cell>
          <cell r="R139">
            <v>1</v>
          </cell>
          <cell r="U139">
            <v>1</v>
          </cell>
          <cell r="V139">
            <v>4</v>
          </cell>
        </row>
        <row r="140">
          <cell r="H140" t="str">
            <v>SRSCO.DAF1.3.1.2.06</v>
          </cell>
          <cell r="I140" t="str">
            <v xml:space="preserve">Seguimiento y análisis al proceso de facturación por venta de servicios a ARS en los EESS </v>
          </cell>
          <cell r="N140">
            <v>1</v>
          </cell>
          <cell r="T140">
            <v>1</v>
          </cell>
          <cell r="V140">
            <v>2</v>
          </cell>
        </row>
        <row r="141">
          <cell r="I141" t="str">
            <v>Elaboración del plan de mantenimiento preventivo de equipos e infraestructura</v>
          </cell>
          <cell r="V141" t="str">
            <v/>
          </cell>
        </row>
        <row r="142">
          <cell r="I142" t="str">
            <v>Implementación del plan de mantenimiento preventivo de equipos e infraestructura</v>
          </cell>
          <cell r="V142" t="str">
            <v/>
          </cell>
        </row>
        <row r="143">
          <cell r="I143" t="str">
            <v>Reporte y descargo equipo chatarra</v>
          </cell>
          <cell r="V143" t="str">
            <v/>
          </cell>
        </row>
      </sheetData>
      <sheetData sheetId="3">
        <row r="48">
          <cell r="N48">
            <v>10</v>
          </cell>
          <cell r="O48">
            <v>181.3</v>
          </cell>
        </row>
        <row r="49">
          <cell r="N49">
            <v>10</v>
          </cell>
          <cell r="O49">
            <v>181.3</v>
          </cell>
        </row>
        <row r="50">
          <cell r="N50">
            <v>800</v>
          </cell>
          <cell r="O50">
            <v>225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str">
            <v>SRSCO.DPN.3.3.3.3.01</v>
          </cell>
          <cell r="N51">
            <v>50</v>
          </cell>
          <cell r="O51">
            <v>225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str">
            <v>SRSCO.DPN.4.4.4.1.01</v>
          </cell>
          <cell r="N52">
            <v>80</v>
          </cell>
          <cell r="O52">
            <v>181.3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str">
            <v>SRSCO.DPN.4.4.4.1.02</v>
          </cell>
          <cell r="N53">
            <v>80</v>
          </cell>
          <cell r="O53">
            <v>181.3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F54" t="e">
            <v>#REF!</v>
          </cell>
          <cell r="G54" t="str">
            <v>SRSCO.DPN.4.4.4.1.03</v>
          </cell>
          <cell r="N54">
            <v>80</v>
          </cell>
          <cell r="O54">
            <v>181.3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F55" t="e">
            <v>#REF!</v>
          </cell>
          <cell r="G55" t="str">
            <v>SRSCO.DPN.4.4.4.1.04</v>
          </cell>
          <cell r="N55">
            <v>80</v>
          </cell>
          <cell r="O55">
            <v>181.3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F56" t="e">
            <v>#REF!</v>
          </cell>
          <cell r="G56" t="str">
            <v>SRSCO.DPN.4.4.4.1.04</v>
          </cell>
          <cell r="N56">
            <v>800</v>
          </cell>
          <cell r="O56">
            <v>225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str">
            <v>SRSCO.DPN.4.4.4.1.04</v>
          </cell>
          <cell r="N57">
            <v>800</v>
          </cell>
          <cell r="O57">
            <v>350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str">
            <v>SRSCO.DPN.4.4.4.1.05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str">
            <v>SRSCO.DPN.4.4.4.1.06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F60" t="e">
            <v>#REF!</v>
          </cell>
          <cell r="G60" t="str">
            <v>SRSCO.DGC.3.3.1.1.01</v>
          </cell>
          <cell r="N60">
            <v>240</v>
          </cell>
          <cell r="O60">
            <v>181.3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F61" t="e">
            <v>#REF!</v>
          </cell>
          <cell r="G61" t="str">
            <v>SRSCO.DGC.3.3.1.1.02</v>
          </cell>
          <cell r="N61">
            <v>172</v>
          </cell>
          <cell r="O61">
            <v>225</v>
          </cell>
        </row>
        <row r="63">
          <cell r="N63">
            <v>172</v>
          </cell>
          <cell r="O63">
            <v>225</v>
          </cell>
        </row>
        <row r="64">
          <cell r="N64">
            <v>40</v>
          </cell>
          <cell r="O64">
            <v>188.5</v>
          </cell>
        </row>
        <row r="65">
          <cell r="N65">
            <v>10</v>
          </cell>
          <cell r="O65">
            <v>188.5</v>
          </cell>
        </row>
        <row r="66">
          <cell r="N66">
            <v>45</v>
          </cell>
          <cell r="O66">
            <v>180</v>
          </cell>
        </row>
        <row r="67">
          <cell r="N67">
            <v>40</v>
          </cell>
          <cell r="O67">
            <v>181.3</v>
          </cell>
        </row>
        <row r="68">
          <cell r="N68">
            <v>30</v>
          </cell>
          <cell r="O68">
            <v>181.3</v>
          </cell>
        </row>
        <row r="69">
          <cell r="N69">
            <v>20</v>
          </cell>
          <cell r="O69">
            <v>181.3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B5" t="str">
            <v>Acabados textiles</v>
          </cell>
          <cell r="C5" t="str">
            <v>lsAcabadosTextiles</v>
          </cell>
        </row>
        <row r="6">
          <cell r="B6" t="str">
            <v>Alimentos y bebidas para personas</v>
          </cell>
          <cell r="C6" t="str">
            <v>lsAlimentosyBebidas</v>
          </cell>
        </row>
        <row r="7">
          <cell r="B7" t="str">
            <v>Artículos de plástico</v>
          </cell>
          <cell r="C7" t="str">
            <v>lsArticulosdePlastico</v>
          </cell>
        </row>
        <row r="8">
          <cell r="B8" t="str">
            <v>Electrodomésticos</v>
          </cell>
          <cell r="C8" t="str">
            <v>lsElectrodomesticos</v>
          </cell>
        </row>
        <row r="9">
          <cell r="B9" t="str">
            <v>Equipo de comunicación, telecomunicaciones y señalamiento</v>
          </cell>
          <cell r="C9" t="str">
            <v>lsTelecomunicaciones</v>
          </cell>
        </row>
        <row r="10">
          <cell r="B10" t="str">
            <v xml:space="preserve">Equipo médico y de laboratorio </v>
          </cell>
          <cell r="C10" t="str">
            <v>lsEquiposMedicos</v>
          </cell>
        </row>
        <row r="11">
          <cell r="B11" t="str">
            <v>Equipos de cómputo</v>
          </cell>
          <cell r="C11" t="str">
            <v>lsEquiposComputos</v>
          </cell>
        </row>
        <row r="12">
          <cell r="B12" t="str">
            <v>Equipos de seguridad</v>
          </cell>
          <cell r="C12" t="str">
            <v>lsEquiposSeguridad</v>
          </cell>
        </row>
        <row r="13">
          <cell r="B13" t="str">
            <v>Eventos generales</v>
          </cell>
          <cell r="C13" t="str">
            <v>lsEventosGenerales</v>
          </cell>
        </row>
        <row r="14">
          <cell r="B14" t="str">
            <v>Gasoil</v>
          </cell>
          <cell r="C14" t="str">
            <v>lsGasoil</v>
          </cell>
        </row>
        <row r="15">
          <cell r="B15" t="str">
            <v>Herramientas menores</v>
          </cell>
          <cell r="C15" t="str">
            <v>lsHerramientasMenores</v>
          </cell>
        </row>
        <row r="16">
          <cell r="B16" t="str">
            <v>Impresión y encuadernación</v>
          </cell>
          <cell r="C16" t="str">
            <v>lsImpresionyEncuadernacion</v>
          </cell>
        </row>
        <row r="17">
          <cell r="B17" t="str">
            <v>Llantas y neumáticos</v>
          </cell>
          <cell r="C17" t="str">
            <v>lsLlantasyNeumaticos</v>
          </cell>
        </row>
        <row r="18">
          <cell r="B18" t="str">
            <v>Mantenimiento y reparación de equipos de transporte, tracción y elevación</v>
          </cell>
          <cell r="C18" t="str">
            <v>lsMantenimiento</v>
          </cell>
        </row>
        <row r="19">
          <cell r="B19" t="str">
            <v>Mantenimiento y reparación de equipos para computación</v>
          </cell>
          <cell r="C19" t="str">
            <v>lsMantenimiento</v>
          </cell>
        </row>
        <row r="20">
          <cell r="B20" t="str">
            <v>Mantenimiento y reparación de equipos sanitarios y de laboratorio</v>
          </cell>
          <cell r="C20" t="str">
            <v>lsMantenimiento</v>
          </cell>
        </row>
        <row r="21">
          <cell r="B21" t="str">
            <v>Mantenimiento y reparación de maquinarias y equipos</v>
          </cell>
          <cell r="C21" t="str">
            <v>lsMantenimiento</v>
          </cell>
        </row>
        <row r="22">
          <cell r="B22" t="str">
            <v>Mantenimiento y reparación de muebles y equipos de oficina</v>
          </cell>
          <cell r="C22" t="str">
            <v>lsMantenimiento</v>
          </cell>
        </row>
        <row r="23">
          <cell r="B23" t="str">
            <v>Material para limpieza</v>
          </cell>
          <cell r="C23" t="str">
            <v>lsMaterialesdeLimpieza</v>
          </cell>
        </row>
        <row r="24">
          <cell r="B24" t="str">
            <v>Muebles de alojamiento</v>
          </cell>
          <cell r="C24" t="str">
            <v>lsMueblesdeAlojamiento</v>
          </cell>
        </row>
        <row r="25">
          <cell r="B25" t="str">
            <v>Muebles de oficina y estantería</v>
          </cell>
          <cell r="C25" t="str">
            <v>lsMueblesdeOficina</v>
          </cell>
        </row>
        <row r="26">
          <cell r="B26" t="str">
            <v>Obras menores en edificaciones</v>
          </cell>
          <cell r="C26" t="str">
            <v>lsObrasMenoresEdificaciones</v>
          </cell>
        </row>
        <row r="27">
          <cell r="B27" t="str">
            <v>Otros equipos</v>
          </cell>
          <cell r="C27" t="str">
            <v>lsOtrosEquipos</v>
          </cell>
        </row>
        <row r="28">
          <cell r="B28" t="str">
            <v>Peaje</v>
          </cell>
          <cell r="C28" t="str">
            <v>lsPeaje</v>
          </cell>
        </row>
        <row r="29">
          <cell r="B29" t="str">
            <v>Pinturas, barnices, lacas, diluyentes y absorbentes para pintura</v>
          </cell>
          <cell r="C29" t="str">
            <v>lsPinturas</v>
          </cell>
        </row>
        <row r="30">
          <cell r="B30" t="str">
            <v>Productos de artes gráficas</v>
          </cell>
          <cell r="C30" t="str">
            <v>lsProductosArtesGraficas</v>
          </cell>
        </row>
        <row r="31">
          <cell r="B31" t="str">
            <v>Productos de cemento</v>
          </cell>
          <cell r="C31" t="str">
            <v>lsProductosdeCemento</v>
          </cell>
        </row>
        <row r="32">
          <cell r="B32" t="str">
            <v>Productos de loza</v>
          </cell>
          <cell r="C32" t="str">
            <v>lsProductosdeLoza</v>
          </cell>
        </row>
        <row r="33">
          <cell r="B33" t="str">
            <v>Productos de Papel, Cartón e Impresos</v>
          </cell>
          <cell r="C33" t="str">
            <v>lsProductosdePapel</v>
          </cell>
        </row>
        <row r="34">
          <cell r="B34" t="str">
            <v>Productos de vidrio</v>
          </cell>
          <cell r="C34" t="str">
            <v>lsProductosdeVidrio</v>
          </cell>
        </row>
        <row r="35">
          <cell r="B35" t="str">
            <v>Productos eléctricos y afines</v>
          </cell>
          <cell r="C35" t="str">
            <v>lsProductosElectricos</v>
          </cell>
        </row>
        <row r="36">
          <cell r="B36" t="str">
            <v>Productos medicinales para uso humano</v>
          </cell>
          <cell r="C36" t="str">
            <v>lsProductosMedicinalesH</v>
          </cell>
        </row>
        <row r="37">
          <cell r="B37" t="str">
            <v>Productos metálicos y sus derivados</v>
          </cell>
          <cell r="C37" t="str">
            <v>lsProductosMetalicos</v>
          </cell>
        </row>
        <row r="38">
          <cell r="B38" t="str">
            <v>Productos químicos de uso personal</v>
          </cell>
          <cell r="C38" t="str">
            <v>lsProductosQuimicos</v>
          </cell>
        </row>
        <row r="39">
          <cell r="B39" t="str">
            <v>Publicidad y propaganda</v>
          </cell>
          <cell r="C39" t="str">
            <v>lsPublicidadyPropaganda</v>
          </cell>
        </row>
        <row r="40">
          <cell r="B40" t="str">
            <v>Servicios técnicos y profesionales</v>
          </cell>
          <cell r="C40" t="str">
            <v>lsServiciosTecnicosProfesionales</v>
          </cell>
        </row>
        <row r="41">
          <cell r="B41" t="str">
            <v>Sistemas de aire acondicionado, calefacción y de refrigeración industrial y comercial</v>
          </cell>
          <cell r="C41" t="str">
            <v>lsAireAcondicionado</v>
          </cell>
        </row>
        <row r="42">
          <cell r="B42" t="str">
            <v>Útiles de cocina y comedor</v>
          </cell>
          <cell r="C42" t="str">
            <v>lsUtilesdeCocina</v>
          </cell>
        </row>
        <row r="43">
          <cell r="B43" t="str">
            <v>Útiles de escritorio, oficina, informática y de enseñanza</v>
          </cell>
          <cell r="C43" t="str">
            <v>lsUtilesdeOficina</v>
          </cell>
        </row>
        <row r="44">
          <cell r="B44" t="str">
            <v>Útiles menores médico-quirúrgicos</v>
          </cell>
          <cell r="C44" t="str">
            <v>lsUtilesMenoresMQ</v>
          </cell>
        </row>
        <row r="45">
          <cell r="B45" t="str">
            <v>Viáticos dentro del país</v>
          </cell>
          <cell r="C45" t="str">
            <v>lsViaticosDP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POA 2020 Odontologia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SRSCO Matriz POA 2020 (DIAGNO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Matriz POA Odontologi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Matriz POA 2020 SRS DIVICION 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Matriz POA 2020 OAI (1)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B5" t="str">
            <v>Acabados textiles</v>
          </cell>
          <cell r="C5" t="str">
            <v>lsAcabadosTextiles</v>
          </cell>
        </row>
        <row r="6">
          <cell r="B6" t="str">
            <v>Alimentos y bebidas para personas</v>
          </cell>
          <cell r="C6" t="str">
            <v>lsAlimentosyBebidas</v>
          </cell>
        </row>
        <row r="7">
          <cell r="B7" t="str">
            <v>Artículos de plástico</v>
          </cell>
          <cell r="C7" t="str">
            <v>lsArticulosdePlastico</v>
          </cell>
        </row>
        <row r="8">
          <cell r="B8" t="str">
            <v>Electrodomésticos</v>
          </cell>
          <cell r="C8" t="str">
            <v>lsElectrodomesticos</v>
          </cell>
        </row>
        <row r="9">
          <cell r="B9" t="str">
            <v>Equipo de comunicación, telecomunicaciones y señalamiento</v>
          </cell>
          <cell r="C9" t="str">
            <v>lsTelecomunicaciones</v>
          </cell>
        </row>
        <row r="10">
          <cell r="B10" t="str">
            <v xml:space="preserve">Equipo médico y de laboratorio </v>
          </cell>
          <cell r="C10" t="str">
            <v>lsEquiposMedicos</v>
          </cell>
        </row>
        <row r="11">
          <cell r="B11" t="str">
            <v>Equipos de cómputo</v>
          </cell>
          <cell r="C11" t="str">
            <v>lsEquiposComputos</v>
          </cell>
        </row>
        <row r="12">
          <cell r="B12" t="str">
            <v>Equipos de seguridad</v>
          </cell>
          <cell r="C12" t="str">
            <v>lsEquiposSeguridad</v>
          </cell>
        </row>
        <row r="13">
          <cell r="B13" t="str">
            <v>Eventos generales</v>
          </cell>
          <cell r="C13" t="str">
            <v>lsEventosGenerales</v>
          </cell>
        </row>
        <row r="14">
          <cell r="B14" t="str">
            <v>Gasoil</v>
          </cell>
          <cell r="C14" t="str">
            <v>lsGasoil</v>
          </cell>
        </row>
        <row r="15">
          <cell r="B15" t="str">
            <v>Herramientas menores</v>
          </cell>
          <cell r="C15" t="str">
            <v>lsHerramientasMenores</v>
          </cell>
        </row>
        <row r="16">
          <cell r="B16" t="str">
            <v>Impresión y encuadernación</v>
          </cell>
          <cell r="C16" t="str">
            <v>lsImpresionyEncuadernacion</v>
          </cell>
        </row>
        <row r="17">
          <cell r="B17" t="str">
            <v>Llantas y neumáticos</v>
          </cell>
          <cell r="C17" t="str">
            <v>lsLlantasyNeumaticos</v>
          </cell>
        </row>
        <row r="18">
          <cell r="B18" t="str">
            <v>Mantenimiento y reparación de equipos de transporte, tracción y elevación</v>
          </cell>
          <cell r="C18" t="str">
            <v>lsMantenimiento</v>
          </cell>
        </row>
        <row r="19">
          <cell r="B19" t="str">
            <v>Mantenimiento y reparación de equipos para computación</v>
          </cell>
          <cell r="C19" t="str">
            <v>lsMantenimiento</v>
          </cell>
        </row>
        <row r="20">
          <cell r="B20" t="str">
            <v>Mantenimiento y reparación de equipos sanitarios y de laboratorio</v>
          </cell>
          <cell r="C20" t="str">
            <v>lsMantenimiento</v>
          </cell>
        </row>
        <row r="21">
          <cell r="B21" t="str">
            <v>Mantenimiento y reparación de maquinarias y equipos</v>
          </cell>
          <cell r="C21" t="str">
            <v>lsMantenimiento</v>
          </cell>
        </row>
        <row r="22">
          <cell r="B22" t="str">
            <v>Mantenimiento y reparación de muebles y equipos de oficina</v>
          </cell>
          <cell r="C22" t="str">
            <v>lsMantenimiento</v>
          </cell>
        </row>
        <row r="23">
          <cell r="B23" t="str">
            <v>Material para limpieza</v>
          </cell>
          <cell r="C23" t="str">
            <v>lsMaterialesdeLimpieza</v>
          </cell>
        </row>
        <row r="24">
          <cell r="B24" t="str">
            <v>Muebles de alojamiento</v>
          </cell>
          <cell r="C24" t="str">
            <v>lsMueblesdeAlojamiento</v>
          </cell>
        </row>
        <row r="25">
          <cell r="B25" t="str">
            <v>Muebles de oficina y estantería</v>
          </cell>
          <cell r="C25" t="str">
            <v>lsMueblesdeOficina</v>
          </cell>
        </row>
        <row r="26">
          <cell r="B26" t="str">
            <v>Obras menores en edificaciones</v>
          </cell>
          <cell r="C26" t="str">
            <v>lsObrasMenoresEdificaciones</v>
          </cell>
        </row>
        <row r="27">
          <cell r="B27" t="str">
            <v>Otros equipos</v>
          </cell>
          <cell r="C27" t="str">
            <v>lsOtrosEquipos</v>
          </cell>
        </row>
        <row r="28">
          <cell r="B28" t="str">
            <v>Peaje</v>
          </cell>
          <cell r="C28" t="str">
            <v>lsPeaje</v>
          </cell>
        </row>
        <row r="29">
          <cell r="B29" t="str">
            <v>Pinturas, barnices, lacas, diluyentes y absorbentes para pintura</v>
          </cell>
          <cell r="C29" t="str">
            <v>lsPinturas</v>
          </cell>
        </row>
        <row r="30">
          <cell r="B30" t="str">
            <v>Productos de artes gráficas</v>
          </cell>
          <cell r="C30" t="str">
            <v>lsProductosArtesGraficas</v>
          </cell>
        </row>
        <row r="31">
          <cell r="B31" t="str">
            <v>Productos de cemento</v>
          </cell>
          <cell r="C31" t="str">
            <v>lsProductosdeCemento</v>
          </cell>
        </row>
        <row r="32">
          <cell r="B32" t="str">
            <v>Productos de loza</v>
          </cell>
          <cell r="C32" t="str">
            <v>lsProductosdeLoza</v>
          </cell>
        </row>
        <row r="33">
          <cell r="B33" t="str">
            <v>Productos de Papel, Cartón e Impresos</v>
          </cell>
          <cell r="C33" t="str">
            <v>lsProductosdePapel</v>
          </cell>
        </row>
        <row r="34">
          <cell r="B34" t="str">
            <v>Productos de vidrio</v>
          </cell>
          <cell r="C34" t="str">
            <v>lsProductosdeVidrio</v>
          </cell>
        </row>
        <row r="35">
          <cell r="B35" t="str">
            <v>Productos eléctricos y afines</v>
          </cell>
          <cell r="C35" t="str">
            <v>lsProductosElectricos</v>
          </cell>
        </row>
        <row r="36">
          <cell r="B36" t="str">
            <v>Productos medicinales para uso humano</v>
          </cell>
          <cell r="C36" t="str">
            <v>lsProductosMedicinalesH</v>
          </cell>
        </row>
        <row r="37">
          <cell r="B37" t="str">
            <v>Productos metálicos y sus derivados</v>
          </cell>
          <cell r="C37" t="str">
            <v>lsProductosMetalicos</v>
          </cell>
        </row>
        <row r="38">
          <cell r="B38" t="str">
            <v>Productos químicos de uso personal</v>
          </cell>
          <cell r="C38" t="str">
            <v>lsProductosQuimicos</v>
          </cell>
        </row>
        <row r="39">
          <cell r="B39" t="str">
            <v>Publicidad y propaganda</v>
          </cell>
          <cell r="C39" t="str">
            <v>lsPublicidadyPropaganda</v>
          </cell>
        </row>
        <row r="40">
          <cell r="B40" t="str">
            <v>Servicios técnicos y profesionales</v>
          </cell>
          <cell r="C40" t="str">
            <v>lsServiciosTecnicosProfesionales</v>
          </cell>
        </row>
        <row r="41">
          <cell r="B41" t="str">
            <v>Sistemas de aire acondicionado, calefacción y de refrigeración industrial y comercial</v>
          </cell>
          <cell r="C41" t="str">
            <v>lsAireAcondicionado</v>
          </cell>
        </row>
        <row r="42">
          <cell r="B42" t="str">
            <v>Útiles de cocina y comedor</v>
          </cell>
          <cell r="C42" t="str">
            <v>lsUtilesdeCocina</v>
          </cell>
        </row>
        <row r="43">
          <cell r="B43" t="str">
            <v>Útiles de escritorio, oficina, informática y de enseñanza</v>
          </cell>
          <cell r="C43" t="str">
            <v>lsUtilesdeOficina</v>
          </cell>
        </row>
        <row r="44">
          <cell r="B44" t="str">
            <v>Útiles menores médico-quirúrgicos</v>
          </cell>
          <cell r="C44" t="str">
            <v>lsUtilesMenoresMQ</v>
          </cell>
        </row>
        <row r="45">
          <cell r="B45" t="str">
            <v>Viáticos dentro del país</v>
          </cell>
          <cell r="C45" t="str">
            <v>lsViaticosDP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POA 2020 RRHH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B5" t="str">
            <v>Acabados textiles</v>
          </cell>
          <cell r="C5" t="str">
            <v>lsAcabadosTextiles</v>
          </cell>
        </row>
        <row r="6">
          <cell r="B6" t="str">
            <v>Alimentos y bebidas para personas</v>
          </cell>
          <cell r="C6" t="str">
            <v>lsAlimentosyBebidas</v>
          </cell>
        </row>
        <row r="7">
          <cell r="B7" t="str">
            <v>Artículos de plástico</v>
          </cell>
          <cell r="C7" t="str">
            <v>lsArticulosdePlastico</v>
          </cell>
        </row>
        <row r="8">
          <cell r="B8" t="str">
            <v>Electrodomésticos</v>
          </cell>
          <cell r="C8" t="str">
            <v>lsElectrodomesticos</v>
          </cell>
        </row>
        <row r="9">
          <cell r="B9" t="str">
            <v>Equipo de comunicación, telecomunicaciones y señalamiento</v>
          </cell>
          <cell r="C9" t="str">
            <v>lsTelecomunicaciones</v>
          </cell>
        </row>
        <row r="10">
          <cell r="B10" t="str">
            <v xml:space="preserve">Equipo médico y de laboratorio </v>
          </cell>
          <cell r="C10" t="str">
            <v>lsEquiposMedicos</v>
          </cell>
        </row>
        <row r="11">
          <cell r="B11" t="str">
            <v>Equipos de cómputo</v>
          </cell>
          <cell r="C11" t="str">
            <v>lsEquiposComputos</v>
          </cell>
        </row>
        <row r="12">
          <cell r="B12" t="str">
            <v>Equipos de seguridad</v>
          </cell>
          <cell r="C12" t="str">
            <v>lsEquiposSeguridad</v>
          </cell>
        </row>
        <row r="13">
          <cell r="B13" t="str">
            <v>Eventos generales</v>
          </cell>
          <cell r="C13" t="str">
            <v>lsEventosGenerales</v>
          </cell>
        </row>
        <row r="14">
          <cell r="B14" t="str">
            <v>Gasoil</v>
          </cell>
          <cell r="C14" t="str">
            <v>lsGasoil</v>
          </cell>
        </row>
        <row r="15">
          <cell r="B15" t="str">
            <v>Herramientas menores</v>
          </cell>
          <cell r="C15" t="str">
            <v>lsHerramientasMenores</v>
          </cell>
        </row>
        <row r="16">
          <cell r="B16" t="str">
            <v>Impresión y encuadernación</v>
          </cell>
          <cell r="C16" t="str">
            <v>lsImpresionyEncuadernacion</v>
          </cell>
        </row>
        <row r="17">
          <cell r="B17" t="str">
            <v>Llantas y neumáticos</v>
          </cell>
          <cell r="C17" t="str">
            <v>lsLlantasyNeumaticos</v>
          </cell>
        </row>
        <row r="18">
          <cell r="B18" t="str">
            <v>Mantenimiento y reparación de equipos de transporte, tracción y elevación</v>
          </cell>
          <cell r="C18" t="str">
            <v>lsMantenimiento</v>
          </cell>
        </row>
        <row r="19">
          <cell r="B19" t="str">
            <v>Mantenimiento y reparación de equipos para computación</v>
          </cell>
          <cell r="C19" t="str">
            <v>lsMantenimiento</v>
          </cell>
        </row>
        <row r="20">
          <cell r="B20" t="str">
            <v>Mantenimiento y reparación de equipos sanitarios y de laboratorio</v>
          </cell>
          <cell r="C20" t="str">
            <v>lsMantenimiento</v>
          </cell>
        </row>
        <row r="21">
          <cell r="B21" t="str">
            <v>Mantenimiento y reparación de maquinarias y equipos</v>
          </cell>
          <cell r="C21" t="str">
            <v>lsMantenimiento</v>
          </cell>
        </row>
        <row r="22">
          <cell r="B22" t="str">
            <v>Mantenimiento y reparación de muebles y equipos de oficina</v>
          </cell>
          <cell r="C22" t="str">
            <v>lsMantenimiento</v>
          </cell>
        </row>
        <row r="23">
          <cell r="B23" t="str">
            <v>Material para limpieza</v>
          </cell>
          <cell r="C23" t="str">
            <v>lsMaterialesdeLimpieza</v>
          </cell>
        </row>
        <row r="24">
          <cell r="B24" t="str">
            <v>Muebles de alojamiento</v>
          </cell>
          <cell r="C24" t="str">
            <v>lsMueblesdeAlojamiento</v>
          </cell>
        </row>
        <row r="25">
          <cell r="B25" t="str">
            <v>Muebles de oficina y estantería</v>
          </cell>
          <cell r="C25" t="str">
            <v>lsMueblesdeOficina</v>
          </cell>
        </row>
        <row r="26">
          <cell r="B26" t="str">
            <v>Obras menores en edificaciones</v>
          </cell>
          <cell r="C26" t="str">
            <v>lsObrasMenoresEdificaciones</v>
          </cell>
        </row>
        <row r="27">
          <cell r="B27" t="str">
            <v>Otros equipos</v>
          </cell>
          <cell r="C27" t="str">
            <v>lsOtrosEquipos</v>
          </cell>
        </row>
        <row r="28">
          <cell r="B28" t="str">
            <v>Peaje</v>
          </cell>
          <cell r="C28" t="str">
            <v>lsPeaje</v>
          </cell>
        </row>
        <row r="29">
          <cell r="B29" t="str">
            <v>Pinturas, barnices, lacas, diluyentes y absorbentes para pintura</v>
          </cell>
          <cell r="C29" t="str">
            <v>lsPinturas</v>
          </cell>
        </row>
        <row r="30">
          <cell r="B30" t="str">
            <v>Productos de artes gráficas</v>
          </cell>
          <cell r="C30" t="str">
            <v>lsProductosArtesGraficas</v>
          </cell>
        </row>
        <row r="31">
          <cell r="B31" t="str">
            <v>Productos de cemento</v>
          </cell>
          <cell r="C31" t="str">
            <v>lsProductosdeCemento</v>
          </cell>
        </row>
        <row r="32">
          <cell r="B32" t="str">
            <v>Productos de loza</v>
          </cell>
          <cell r="C32" t="str">
            <v>lsProductosdeLoza</v>
          </cell>
        </row>
        <row r="33">
          <cell r="B33" t="str">
            <v>Productos de Papel, Cartón e Impresos</v>
          </cell>
          <cell r="C33" t="str">
            <v>lsProductosdePapel</v>
          </cell>
        </row>
        <row r="34">
          <cell r="B34" t="str">
            <v>Productos de vidrio</v>
          </cell>
          <cell r="C34" t="str">
            <v>lsProductosdeVidrio</v>
          </cell>
        </row>
        <row r="35">
          <cell r="B35" t="str">
            <v>Productos eléctricos y afines</v>
          </cell>
          <cell r="C35" t="str">
            <v>lsProductosElectricos</v>
          </cell>
        </row>
        <row r="36">
          <cell r="B36" t="str">
            <v>Productos medicinales para uso humano</v>
          </cell>
          <cell r="C36" t="str">
            <v>lsProductosMedicinalesH</v>
          </cell>
        </row>
        <row r="37">
          <cell r="B37" t="str">
            <v>Productos metálicos y sus derivados</v>
          </cell>
          <cell r="C37" t="str">
            <v>lsProductosMetalicos</v>
          </cell>
        </row>
        <row r="38">
          <cell r="B38" t="str">
            <v>Productos químicos de uso personal</v>
          </cell>
          <cell r="C38" t="str">
            <v>lsProductosQuimicos</v>
          </cell>
        </row>
        <row r="39">
          <cell r="B39" t="str">
            <v>Publicidad y propaganda</v>
          </cell>
          <cell r="C39" t="str">
            <v>lsPublicidadyPropaganda</v>
          </cell>
        </row>
        <row r="40">
          <cell r="B40" t="str">
            <v>Servicios técnicos y profesionales</v>
          </cell>
          <cell r="C40" t="str">
            <v>lsServiciosTecnicosProfesionales</v>
          </cell>
        </row>
        <row r="41">
          <cell r="B41" t="str">
            <v>Sistemas de aire acondicionado, calefacción y de refrigeración industrial y comercial</v>
          </cell>
          <cell r="C41" t="str">
            <v>lsAireAcondicionado</v>
          </cell>
        </row>
        <row r="42">
          <cell r="B42" t="str">
            <v>Útiles de cocina y comedor</v>
          </cell>
          <cell r="C42" t="str">
            <v>lsUtilesdeCocina</v>
          </cell>
        </row>
        <row r="43">
          <cell r="B43" t="str">
            <v>Útiles de escritorio, oficina, informática y de enseñanza</v>
          </cell>
          <cell r="C43" t="str">
            <v>lsUtilesdeOficina</v>
          </cell>
        </row>
        <row r="44">
          <cell r="B44" t="str">
            <v>Útiles menores médico-quirúrgicos</v>
          </cell>
          <cell r="C44" t="str">
            <v>lsUtilesMenoresMQ</v>
          </cell>
        </row>
        <row r="45">
          <cell r="B45" t="str">
            <v>Viáticos dentro del país</v>
          </cell>
          <cell r="C45" t="str">
            <v>lsViaticosDP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id="3" name="Tabla3" displayName="Tabla3" ref="B8:V121" headerRowDxfId="129" dataDxfId="128">
  <autoFilter ref="B8:V121"/>
  <tableColumns count="21">
    <tableColumn id="20" name="Prioridades Directivas" dataDxfId="127"/>
    <tableColumn id="13" name="POA" dataDxfId="126">
      <calculatedColumnFormula>IF(Tabla3[[#This Row],[Línea estratégica]]="","",#REF!)</calculatedColumnFormula>
    </tableColumn>
    <tableColumn id="17" name="SRS" dataDxfId="125">
      <calculatedColumnFormula>IF(Tabla3[[#This Row],[Línea estratégica]]="","",#REF!)</calculatedColumnFormula>
    </tableColumn>
    <tableColumn id="18" name="AREA" dataDxfId="124">
      <calculatedColumnFormula>IF(Tabla3[[#This Row],[Línea estratégica]]="","",#REF!)</calculatedColumnFormula>
    </tableColumn>
    <tableColumn id="19" name="TIPO" dataDxfId="123">
      <calculatedColumnFormula>IF(Tabla3[[#This Row],[Línea estratégica]]="","",#REF!)</calculatedColumnFormula>
    </tableColumn>
    <tableColumn id="1" name="Línea estratégica" totalsRowLabel="Total" dataDxfId="122" totalsRowDxfId="121"/>
    <tableColumn id="2" name="Cod_LE" dataDxfId="120" totalsRowDxfId="119">
      <calculatedColumnFormula>IFERROR(VLOOKUP(Tabla3[[#This Row],[Línea estratégica]],Obj!$B$57:$C$90,2,FALSE),"")</calculatedColumnFormula>
    </tableColumn>
    <tableColumn id="15" name="Objetivo" dataDxfId="118" totalsRowDxfId="117"/>
    <tableColumn id="16" name="Cod_Obj" dataDxfId="116" totalsRowDxfId="115">
      <calculatedColumnFormula>IFERROR(VLOOKUP($I9,Obj!$D$132:$E$147,2,FALSE),"")</calculatedColumnFormula>
    </tableColumn>
    <tableColumn id="14" name="Resultado esperado" dataDxfId="114" totalsRowDxfId="113"/>
    <tableColumn id="3" name="Productos" dataDxfId="112" totalsRowDxfId="111"/>
    <tableColumn id="4" name="Indicador" dataDxfId="110" totalsRowDxfId="109"/>
    <tableColumn id="5" name="Unidad de medida" dataDxfId="108" totalsRowDxfId="107"/>
    <tableColumn id="22" name="Línea Base" dataDxfId="106" totalsRowDxfId="105"/>
    <tableColumn id="6" name="Meta" dataDxfId="104" totalsRowDxfId="103"/>
    <tableColumn id="7" name="1er. Trimestre" totalsRowFunction="sum" dataDxfId="102" totalsRowDxfId="101"/>
    <tableColumn id="8" name="2do. Trimestre" totalsRowFunction="sum" dataDxfId="100" totalsRowDxfId="99"/>
    <tableColumn id="9" name="3er. Trimestre" totalsRowFunction="sum" dataDxfId="98" totalsRowDxfId="97"/>
    <tableColumn id="10" name="4to. Trimestre" totalsRowFunction="sum" dataDxfId="96" totalsRowDxfId="95"/>
    <tableColumn id="11" name="Supuestos" dataDxfId="94" totalsRowDxfId="93"/>
    <tableColumn id="12" name="Dependencia responsable" totalsRowFunction="count" dataDxfId="92" totalsRowDxfId="91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9:AA166" totalsRowCount="1" headerRowDxfId="90" dataDxfId="89">
  <autoFilter ref="B9:AA165"/>
  <sortState ref="B9:AA146">
    <sortCondition ref="AA8:AA224"/>
  </sortState>
  <tableColumns count="26">
    <tableColumn id="1" name="ID_Dependendencia" dataDxfId="88" totalsRowDxfId="87">
      <calculatedColumnFormula>IF([1]!Tabla1[[#This Row],[Código_Actividad]]="","",CONCATENATE([1]!Tabla1[[#This Row],[POA]],".",[1]!Tabla1[[#This Row],[SRS]],".",[1]!Tabla1[[#This Row],[AREA]],".",[1]!Tabla1[[#This Row],[TIPO]]))</calculatedColumnFormula>
    </tableColumn>
    <tableColumn id="4" name="POA" dataDxfId="86" totalsRowDxfId="85">
      <calculatedColumnFormula>IF(Tabla2[[#This Row],[Productos ]]="","",'Formulario PPGR1'!#REF!)</calculatedColumnFormula>
    </tableColumn>
    <tableColumn id="24" name="SRS" dataDxfId="84" totalsRowDxfId="83">
      <calculatedColumnFormula>IF(Tabla2[[#This Row],[Productos ]]="","",'Formulario PPGR1'!#REF!)</calculatedColumnFormula>
    </tableColumn>
    <tableColumn id="25" name="AREA" dataDxfId="82" totalsRowDxfId="81">
      <calculatedColumnFormula>IF(Tabla2[[#This Row],[Productos ]]="","",'Formulario PPGR1'!#REF!)</calculatedColumnFormula>
    </tableColumn>
    <tableColumn id="26" name="TIPO" dataDxfId="80" totalsRowDxfId="79">
      <calculatedColumnFormula>IF([1]!Tabla1[[#This Row],[Código_Actividad]]="","",'[1]Formulario PPGR1'!#REF!)</calculatedColumnFormula>
    </tableColumn>
    <tableColumn id="2" name="Productos " dataDxfId="78" totalsRowDxfId="77"/>
    <tableColumn id="3" name="Código" dataDxfId="76" totalsRowDxfId="75"/>
    <tableColumn id="23" name="Actividades Programables Presupuestables" dataDxfId="74" totalsRowDxfId="73"/>
    <tableColumn id="5" name="Ene" totalsRowFunction="sum" dataDxfId="72" totalsRowDxfId="71"/>
    <tableColumn id="6" name="Feb" totalsRowFunction="sum" dataDxfId="70" totalsRowDxfId="69"/>
    <tableColumn id="7" name="Mar" totalsRowFunction="sum" dataDxfId="68" totalsRowDxfId="67"/>
    <tableColumn id="8" name="Abr" totalsRowFunction="sum" dataDxfId="66" totalsRowDxfId="65"/>
    <tableColumn id="9" name="May" totalsRowFunction="sum" dataDxfId="64" totalsRowDxfId="63"/>
    <tableColumn id="10" name="Jun" totalsRowFunction="sum" dataDxfId="62" totalsRowDxfId="61"/>
    <tableColumn id="11" name="Jul" totalsRowFunction="sum" dataDxfId="60" totalsRowDxfId="59"/>
    <tableColumn id="12" name="Ago" totalsRowFunction="sum" dataDxfId="58" totalsRowDxfId="57"/>
    <tableColumn id="13" name="Sep" totalsRowFunction="sum" dataDxfId="56" totalsRowDxfId="55"/>
    <tableColumn id="14" name="Oct" totalsRowFunction="sum" dataDxfId="54" totalsRowDxfId="53"/>
    <tableColumn id="15" name="Nov" totalsRowFunction="sum" dataDxfId="52" totalsRowDxfId="51"/>
    <tableColumn id="16" name="Dic" totalsRowFunction="sum" dataDxfId="50" totalsRowDxfId="49"/>
    <tableColumn id="17" name="Total de Acciones " totalsRowFunction="sum" dataDxfId="48" totalsRowDxfId="47">
      <calculatedColumnFormula>IF(SUM(Tabla2[[#This Row],[Ene]:[Dic]])=0,"",SUM(Tabla2[[#This Row],[Ene]:[Dic]]))</calculatedColumnFormula>
    </tableColumn>
    <tableColumn id="18" name="Medio de Verificación 1" dataDxfId="46" totalsRowDxfId="45"/>
    <tableColumn id="19" name="Medio de Verificación 2" dataDxfId="44" totalsRowDxfId="43"/>
    <tableColumn id="20" name="Medio de Verificación 3" dataDxfId="42" totalsRowDxfId="41"/>
    <tableColumn id="21" name="Observaciones" dataDxfId="40" totalsRowDxfId="39"/>
    <tableColumn id="22" name="Responsable " dataDxfId="38" totalsRowDxfId="37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" name="Tabla1" displayName="Tabla1" ref="B8:R277" headerRowDxfId="36" dataDxfId="35" totalsRowDxfId="34">
  <autoFilter ref="B8:R277"/>
  <tableColumns count="17">
    <tableColumn id="13" name="ID_Dependendencia" dataDxfId="33" totalsRowDxfId="32">
      <calculatedColumnFormula>IF(Tabla1[[#This Row],[Código_Actividad]]="","",CONCATENATE(Tabla1[[#This Row],[POA]],".",Tabla1[[#This Row],[SRS]],".",Tabla1[[#This Row],[AREA]],".",Tabla1[[#This Row],[TIPO]]))</calculatedColumnFormula>
    </tableColumn>
    <tableColumn id="14" name="POA" dataDxfId="31" totalsRowDxfId="30">
      <calculatedColumnFormula>IF(Tabla1[[#This Row],[Código_Actividad]]="","",'Formulario PPGR1'!#REF!)</calculatedColumnFormula>
    </tableColumn>
    <tableColumn id="15" name="SRS" dataDxfId="29" totalsRowDxfId="28">
      <calculatedColumnFormula>IF(Tabla1[[#This Row],[Código_Actividad]]="","",'Formulario PPGR1'!#REF!)</calculatedColumnFormula>
    </tableColumn>
    <tableColumn id="16" name="AREA" dataDxfId="27" totalsRowDxfId="26">
      <calculatedColumnFormula>IF(Tabla1[[#This Row],[Código_Actividad]]="","",'Formulario PPGR1'!#REF!)</calculatedColumnFormula>
    </tableColumn>
    <tableColumn id="17" name="TIPO" dataDxfId="25" totalsRowDxfId="24">
      <calculatedColumnFormula>IF(Tabla1[[#This Row],[Código_Actividad]]="","",'Formulario PPGR1'!#REF!)</calculatedColumnFormula>
    </tableColumn>
    <tableColumn id="1" name="Código_Actividad" totalsRowLabel="Total" dataDxfId="23" totalsRowDxfId="22"/>
    <tableColumn id="2" name="Actividad" dataDxfId="21" totalsRowDxfId="20">
      <calculatedColumnFormula>IFERROR(VLOOKUP(Tabla1[[#This Row],[Código_Actividad]],'Formulario PPGR2'!$H$29:$I$1048576,2,FALSE),"")</calculatedColumnFormula>
    </tableColumn>
    <tableColumn id="10" name="Total de Actividades " totalsRowFunction="sum" dataDxfId="19" totalsRowDxfId="18">
      <calculatedColumnFormula>IFERROR(VLOOKUP(Tabla1[[#This Row],[Código_Actividad]],Tabla2[[Código]:[Total de Acciones ]],15,FALSE),"")</calculatedColumnFormula>
    </tableColumn>
    <tableColumn id="3" name="Insumo/Rubro" dataDxfId="17" totalsRowDxfId="16"/>
    <tableColumn id="12" name="InsumoAbrev" dataDxfId="15" totalsRowDxfId="14">
      <calculatedColumnFormula>IFERROR(VLOOKUP($J9,LSIns!$B$5:$C$45,2,FALSE),"")</calculatedColumnFormula>
    </tableColumn>
    <tableColumn id="11" name="Descripción" dataDxfId="13" totalsRowDxfId="12"/>
    <tableColumn id="4" name="Unidad de Medida" dataDxfId="11" totalsRowDxfId="10">
      <calculatedColumnFormula>IFERROR(VLOOKUP($L9,#REF!,2,FALSE),"")</calculatedColumnFormula>
    </tableColumn>
    <tableColumn id="5" name="Cantidad de Insumos" dataDxfId="9" totalsRowDxfId="8"/>
    <tableColumn id="6" name="Precio Unitario" dataDxfId="7" totalsRowDxfId="6">
      <calculatedColumnFormula>IFERROR(VLOOKUP($L9,#REF!,3,FALSE),"")</calculatedColumnFormula>
    </tableColumn>
    <tableColumn id="7" name="Valor Total" totalsRowFunction="sum" dataDxfId="5" totalsRowDxfId="4">
      <calculatedColumnFormula>+[11]!Tabla1[[#This Row],[Cantidad de Insumos]]*[11]!Tabla1[[#This Row],[Precio Unitario]]</calculatedColumnFormula>
    </tableColumn>
    <tableColumn id="8" name="Código Presupuestario" dataDxfId="3" totalsRowDxfId="2"/>
    <tableColumn id="9" name="Fuente de Financiamiento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.xml"/><Relationship Id="rId5" Type="http://schemas.openxmlformats.org/officeDocument/2006/relationships/image" Target="../media/image3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3.xml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30"/>
  <sheetViews>
    <sheetView tabSelected="1" zoomScale="95" zoomScaleNormal="95" workbookViewId="0"/>
  </sheetViews>
  <sheetFormatPr baseColWidth="10" defaultColWidth="11.42578125" defaultRowHeight="15" x14ac:dyDescent="0.25"/>
  <cols>
    <col min="1" max="1" width="47.5703125" style="6" bestFit="1" customWidth="1"/>
    <col min="2" max="3" width="16.42578125" style="6" customWidth="1"/>
    <col min="4" max="4" width="19" style="6" customWidth="1"/>
    <col min="5" max="5" width="11.42578125" style="6"/>
    <col min="6" max="6" width="14" style="6" customWidth="1"/>
    <col min="7" max="7" width="13.85546875" style="6" customWidth="1"/>
    <col min="8" max="8" width="4" style="6" customWidth="1"/>
    <col min="9" max="9" width="33.85546875" style="6" customWidth="1"/>
    <col min="10" max="10" width="3.85546875" style="6" customWidth="1"/>
    <col min="11" max="11" width="45.7109375" style="6" customWidth="1"/>
    <col min="12" max="16384" width="11.42578125" style="6"/>
  </cols>
  <sheetData>
    <row r="1" spans="1:11" ht="15.75" thickBot="1" x14ac:dyDescent="0.3">
      <c r="I1" s="237" t="s">
        <v>811</v>
      </c>
      <c r="K1" s="237" t="s">
        <v>867</v>
      </c>
    </row>
    <row r="2" spans="1:11" ht="15.75" thickBot="1" x14ac:dyDescent="0.3">
      <c r="A2" s="233" t="s">
        <v>59</v>
      </c>
      <c r="B2" s="218"/>
      <c r="C2" s="218"/>
      <c r="D2" s="219"/>
      <c r="E2" s="219"/>
      <c r="F2" s="219"/>
      <c r="G2" s="219"/>
      <c r="I2" s="240" t="s">
        <v>824</v>
      </c>
      <c r="K2" s="240" t="s">
        <v>858</v>
      </c>
    </row>
    <row r="3" spans="1:11" ht="15.75" thickBot="1" x14ac:dyDescent="0.3">
      <c r="A3" s="234" t="s">
        <v>60</v>
      </c>
      <c r="B3" s="220"/>
      <c r="C3" s="220"/>
      <c r="D3" s="219"/>
      <c r="E3" s="219"/>
      <c r="F3" s="219"/>
      <c r="G3" s="219"/>
      <c r="I3" s="241" t="s">
        <v>819</v>
      </c>
      <c r="K3" s="240" t="s">
        <v>859</v>
      </c>
    </row>
    <row r="4" spans="1:11" ht="15.75" thickBot="1" x14ac:dyDescent="0.3">
      <c r="A4" s="234"/>
      <c r="B4" s="220"/>
      <c r="C4" s="220"/>
      <c r="D4" s="219"/>
      <c r="E4" s="219"/>
      <c r="F4" s="219"/>
      <c r="G4" s="219"/>
      <c r="I4" s="241" t="s">
        <v>820</v>
      </c>
      <c r="K4" s="240" t="s">
        <v>860</v>
      </c>
    </row>
    <row r="5" spans="1:11" ht="15.75" thickBot="1" x14ac:dyDescent="0.3">
      <c r="A5" s="326" t="s">
        <v>841</v>
      </c>
      <c r="B5" s="327"/>
      <c r="I5" s="241" t="s">
        <v>835</v>
      </c>
      <c r="K5" s="240" t="s">
        <v>862</v>
      </c>
    </row>
    <row r="6" spans="1:11" ht="16.5" thickBot="1" x14ac:dyDescent="0.3">
      <c r="A6" s="216" t="s">
        <v>807</v>
      </c>
      <c r="B6" s="244">
        <f>+Tabla2[[#Totals],[Ene]]+Tabla2[[#Totals],[Feb]]+Tabla2[[#Totals],[Mar]]</f>
        <v>274</v>
      </c>
      <c r="I6" s="241" t="s">
        <v>831</v>
      </c>
      <c r="K6" s="240" t="s">
        <v>861</v>
      </c>
    </row>
    <row r="7" spans="1:11" ht="16.5" thickBot="1" x14ac:dyDescent="0.3">
      <c r="A7" s="216" t="s">
        <v>808</v>
      </c>
      <c r="B7" s="244">
        <f>+Tabla2[[#Totals],[Abr]]+Tabla2[[#Totals],[May]]+Tabla2[[#Totals],[Jun]]</f>
        <v>285</v>
      </c>
      <c r="I7" s="241" t="s">
        <v>821</v>
      </c>
      <c r="K7" s="240" t="s">
        <v>863</v>
      </c>
    </row>
    <row r="8" spans="1:11" ht="16.5" thickBot="1" x14ac:dyDescent="0.3">
      <c r="A8" s="216" t="s">
        <v>809</v>
      </c>
      <c r="B8" s="244">
        <f>+Tabla2[[#Totals],[Jul]]+Tabla2[[#Totals],[Ago]]+Tabla2[[#Totals],[Sep]]</f>
        <v>269</v>
      </c>
      <c r="I8" s="241" t="s">
        <v>822</v>
      </c>
      <c r="K8" s="240" t="s">
        <v>864</v>
      </c>
    </row>
    <row r="9" spans="1:11" ht="16.5" thickBot="1" x14ac:dyDescent="0.3">
      <c r="A9" s="216" t="s">
        <v>810</v>
      </c>
      <c r="B9" s="244">
        <f>+Tabla2[[#Totals],[Oct]]+Tabla2[[#Totals],[Nov]]+Tabla2[[#Totals],[Dic]]</f>
        <v>276</v>
      </c>
      <c r="I9" s="241" t="s">
        <v>823</v>
      </c>
      <c r="K9" s="240" t="s">
        <v>865</v>
      </c>
    </row>
    <row r="10" spans="1:11" ht="16.5" thickBot="1" x14ac:dyDescent="0.3">
      <c r="A10" s="217" t="s">
        <v>882</v>
      </c>
      <c r="B10" s="245">
        <f>SUM(B6:B9)</f>
        <v>1104</v>
      </c>
      <c r="I10" s="241" t="s">
        <v>839</v>
      </c>
      <c r="K10" s="265" t="s">
        <v>866</v>
      </c>
    </row>
    <row r="11" spans="1:11" x14ac:dyDescent="0.25">
      <c r="I11" s="241" t="s">
        <v>843</v>
      </c>
    </row>
    <row r="12" spans="1:11" x14ac:dyDescent="0.25">
      <c r="I12" s="241" t="s">
        <v>825</v>
      </c>
    </row>
    <row r="13" spans="1:11" x14ac:dyDescent="0.25">
      <c r="I13" s="241" t="s">
        <v>826</v>
      </c>
    </row>
    <row r="14" spans="1:11" ht="15.75" thickBot="1" x14ac:dyDescent="0.3">
      <c r="A14" s="328" t="s">
        <v>883</v>
      </c>
      <c r="B14" s="328"/>
      <c r="C14" s="328"/>
      <c r="D14" s="219"/>
      <c r="E14" s="219"/>
      <c r="F14" s="219"/>
      <c r="G14" s="219"/>
      <c r="I14" s="241" t="s">
        <v>838</v>
      </c>
    </row>
    <row r="15" spans="1:11" ht="29.25" thickBot="1" x14ac:dyDescent="0.3">
      <c r="A15" s="221" t="s">
        <v>812</v>
      </c>
      <c r="B15" s="222" t="s">
        <v>219</v>
      </c>
      <c r="C15" s="222" t="s">
        <v>813</v>
      </c>
      <c r="D15" s="222" t="s">
        <v>814</v>
      </c>
      <c r="E15" s="222" t="s">
        <v>818</v>
      </c>
      <c r="F15" s="222" t="s">
        <v>815</v>
      </c>
      <c r="G15" s="223" t="s">
        <v>816</v>
      </c>
      <c r="I15" s="241" t="s">
        <v>827</v>
      </c>
    </row>
    <row r="16" spans="1:11" x14ac:dyDescent="0.25">
      <c r="A16" s="307" t="s">
        <v>870</v>
      </c>
      <c r="B16" s="224">
        <v>488050</v>
      </c>
      <c r="C16" s="225">
        <v>3</v>
      </c>
      <c r="D16" s="226">
        <v>34</v>
      </c>
      <c r="E16" s="257">
        <f t="shared" ref="E16:E29" si="0">+C16/$C$30</f>
        <v>6.3829787234042548E-2</v>
      </c>
      <c r="F16" s="258">
        <f t="shared" ref="F16:F29" si="1">+D16/$D$30</f>
        <v>3.0881017257039057E-2</v>
      </c>
      <c r="G16" s="258">
        <f t="shared" ref="G16:G29" si="2">+B16/$B$30</f>
        <v>0.15356828762155589</v>
      </c>
      <c r="I16" s="241" t="s">
        <v>828</v>
      </c>
    </row>
    <row r="17" spans="1:9" x14ac:dyDescent="0.25">
      <c r="A17" s="307" t="s">
        <v>874</v>
      </c>
      <c r="B17" s="224">
        <v>92608</v>
      </c>
      <c r="C17" s="225">
        <v>4</v>
      </c>
      <c r="D17" s="229">
        <v>23</v>
      </c>
      <c r="E17" s="255">
        <f t="shared" si="0"/>
        <v>8.5106382978723402E-2</v>
      </c>
      <c r="F17" s="256">
        <f t="shared" si="1"/>
        <v>2.0890099909173478E-2</v>
      </c>
      <c r="G17" s="256">
        <f t="shared" si="2"/>
        <v>2.9139743837838433E-2</v>
      </c>
      <c r="I17" s="241" t="s">
        <v>840</v>
      </c>
    </row>
    <row r="18" spans="1:9" x14ac:dyDescent="0.25">
      <c r="A18" s="307" t="s">
        <v>879</v>
      </c>
      <c r="B18" s="224">
        <v>21756</v>
      </c>
      <c r="C18" s="225">
        <v>4</v>
      </c>
      <c r="D18" s="229">
        <v>48</v>
      </c>
      <c r="E18" s="255">
        <f t="shared" si="0"/>
        <v>8.5106382978723402E-2</v>
      </c>
      <c r="F18" s="256">
        <f t="shared" si="1"/>
        <v>4.3596730245231606E-2</v>
      </c>
      <c r="G18" s="256">
        <f t="shared" si="2"/>
        <v>6.8456749625951637E-3</v>
      </c>
      <c r="I18" s="241" t="s">
        <v>830</v>
      </c>
    </row>
    <row r="19" spans="1:9" x14ac:dyDescent="0.25">
      <c r="A19" s="307" t="s">
        <v>877</v>
      </c>
      <c r="B19" s="224">
        <v>105317</v>
      </c>
      <c r="C19" s="225">
        <v>14</v>
      </c>
      <c r="D19" s="229">
        <v>98</v>
      </c>
      <c r="E19" s="255">
        <f t="shared" si="0"/>
        <v>0.2978723404255319</v>
      </c>
      <c r="F19" s="256">
        <f t="shared" si="1"/>
        <v>8.9009990917347862E-2</v>
      </c>
      <c r="G19" s="256">
        <f t="shared" si="2"/>
        <v>3.3138718056427416E-2</v>
      </c>
      <c r="I19" s="241" t="s">
        <v>842</v>
      </c>
    </row>
    <row r="20" spans="1:9" x14ac:dyDescent="0.25">
      <c r="A20" s="307" t="s">
        <v>868</v>
      </c>
      <c r="B20" s="224">
        <v>42000</v>
      </c>
      <c r="C20" s="225">
        <v>3</v>
      </c>
      <c r="D20" s="229">
        <v>86</v>
      </c>
      <c r="E20" s="255">
        <f t="shared" si="0"/>
        <v>6.3829787234042548E-2</v>
      </c>
      <c r="F20" s="256">
        <f t="shared" si="1"/>
        <v>7.8110808356039965E-2</v>
      </c>
      <c r="G20" s="256">
        <f t="shared" si="2"/>
        <v>1.3215588730878695E-2</v>
      </c>
      <c r="I20" s="241" t="s">
        <v>829</v>
      </c>
    </row>
    <row r="21" spans="1:9" x14ac:dyDescent="0.25">
      <c r="A21" s="307" t="s">
        <v>26</v>
      </c>
      <c r="B21" s="224">
        <v>989608</v>
      </c>
      <c r="C21" s="225">
        <v>5</v>
      </c>
      <c r="D21" s="229">
        <v>109</v>
      </c>
      <c r="E21" s="255">
        <f t="shared" si="0"/>
        <v>0.10638297872340426</v>
      </c>
      <c r="F21" s="256">
        <f t="shared" si="1"/>
        <v>9.9000908265213447E-2</v>
      </c>
      <c r="G21" s="256">
        <f t="shared" si="2"/>
        <v>0.311386960304462</v>
      </c>
      <c r="I21" s="241" t="s">
        <v>837</v>
      </c>
    </row>
    <row r="22" spans="1:9" x14ac:dyDescent="0.25">
      <c r="A22" s="307" t="s">
        <v>869</v>
      </c>
      <c r="B22" s="224">
        <v>219951</v>
      </c>
      <c r="C22" s="225">
        <v>4</v>
      </c>
      <c r="D22" s="229">
        <v>157</v>
      </c>
      <c r="E22" s="255">
        <f t="shared" si="0"/>
        <v>8.5106382978723402E-2</v>
      </c>
      <c r="F22" s="256">
        <f t="shared" si="1"/>
        <v>0.14259763851044505</v>
      </c>
      <c r="G22" s="256">
        <f t="shared" si="2"/>
        <v>6.9209094212988098E-2</v>
      </c>
      <c r="I22" s="241" t="s">
        <v>884</v>
      </c>
    </row>
    <row r="23" spans="1:9" x14ac:dyDescent="0.25">
      <c r="A23" s="307" t="s">
        <v>878</v>
      </c>
      <c r="B23" s="224">
        <v>267166</v>
      </c>
      <c r="C23" s="225">
        <v>1</v>
      </c>
      <c r="D23" s="229">
        <v>176</v>
      </c>
      <c r="E23" s="255">
        <f t="shared" si="0"/>
        <v>2.1276595744680851E-2</v>
      </c>
      <c r="F23" s="256">
        <f t="shared" si="1"/>
        <v>0.15985467756584923</v>
      </c>
      <c r="G23" s="256">
        <f t="shared" si="2"/>
        <v>8.4065618544617554E-2</v>
      </c>
      <c r="I23" s="241" t="s">
        <v>836</v>
      </c>
    </row>
    <row r="24" spans="1:9" x14ac:dyDescent="0.25">
      <c r="A24" s="307" t="s">
        <v>184</v>
      </c>
      <c r="B24" s="224">
        <v>42262</v>
      </c>
      <c r="C24" s="225">
        <v>1</v>
      </c>
      <c r="D24" s="229">
        <v>27</v>
      </c>
      <c r="E24" s="255">
        <f t="shared" si="0"/>
        <v>2.1276595744680851E-2</v>
      </c>
      <c r="F24" s="256">
        <f t="shared" si="1"/>
        <v>2.4523160762942781E-2</v>
      </c>
      <c r="G24" s="256">
        <f t="shared" si="2"/>
        <v>1.3298028832009414E-2</v>
      </c>
      <c r="I24" s="241" t="s">
        <v>184</v>
      </c>
    </row>
    <row r="25" spans="1:9" x14ac:dyDescent="0.25">
      <c r="A25" s="307" t="s">
        <v>875</v>
      </c>
      <c r="B25" s="224">
        <v>726086</v>
      </c>
      <c r="C25" s="225">
        <v>2</v>
      </c>
      <c r="D25" s="229">
        <v>41</v>
      </c>
      <c r="E25" s="255">
        <f t="shared" si="0"/>
        <v>4.2553191489361701E-2</v>
      </c>
      <c r="F25" s="256">
        <f t="shared" si="1"/>
        <v>3.7238873751135333E-2</v>
      </c>
      <c r="G25" s="256">
        <f t="shared" si="2"/>
        <v>0.22846795141068543</v>
      </c>
      <c r="I25" s="241" t="s">
        <v>832</v>
      </c>
    </row>
    <row r="26" spans="1:9" x14ac:dyDescent="0.25">
      <c r="A26" s="307" t="s">
        <v>208</v>
      </c>
      <c r="B26" s="227">
        <v>27000</v>
      </c>
      <c r="C26" s="228">
        <v>1</v>
      </c>
      <c r="D26" s="228">
        <v>29</v>
      </c>
      <c r="E26" s="255">
        <f t="shared" si="0"/>
        <v>2.1276595744680851E-2</v>
      </c>
      <c r="F26" s="256">
        <f t="shared" si="1"/>
        <v>2.633969118982743E-2</v>
      </c>
      <c r="G26" s="256">
        <f t="shared" si="2"/>
        <v>8.4957356127077326E-3</v>
      </c>
      <c r="I26" s="238" t="s">
        <v>844</v>
      </c>
    </row>
    <row r="27" spans="1:9" x14ac:dyDescent="0.25">
      <c r="A27" s="307" t="s">
        <v>873</v>
      </c>
      <c r="B27" s="227">
        <v>53660</v>
      </c>
      <c r="C27" s="228">
        <v>2</v>
      </c>
      <c r="D27" s="228">
        <v>218</v>
      </c>
      <c r="E27" s="255">
        <f t="shared" si="0"/>
        <v>4.2553191489361701E-2</v>
      </c>
      <c r="F27" s="256">
        <f t="shared" si="1"/>
        <v>0.19800181653042689</v>
      </c>
      <c r="G27" s="256">
        <f t="shared" si="2"/>
        <v>1.6884487888070256E-2</v>
      </c>
      <c r="I27" s="238" t="s">
        <v>834</v>
      </c>
    </row>
    <row r="28" spans="1:9" x14ac:dyDescent="0.25">
      <c r="A28" s="307" t="s">
        <v>876</v>
      </c>
      <c r="B28" s="227">
        <v>8325</v>
      </c>
      <c r="C28" s="228">
        <v>2</v>
      </c>
      <c r="D28" s="228">
        <v>50</v>
      </c>
      <c r="E28" s="255">
        <f t="shared" si="0"/>
        <v>4.2553191489361701E-2</v>
      </c>
      <c r="F28" s="256">
        <f t="shared" si="1"/>
        <v>4.5413260672116255E-2</v>
      </c>
      <c r="G28" s="256">
        <f t="shared" si="2"/>
        <v>2.6195184805848843E-3</v>
      </c>
      <c r="I28" s="238" t="s">
        <v>833</v>
      </c>
    </row>
    <row r="29" spans="1:9" ht="15.75" thickBot="1" x14ac:dyDescent="0.3">
      <c r="A29" s="307" t="s">
        <v>880</v>
      </c>
      <c r="B29" s="227">
        <v>94276</v>
      </c>
      <c r="C29" s="228">
        <v>1</v>
      </c>
      <c r="D29" s="228">
        <v>5</v>
      </c>
      <c r="E29" s="255">
        <f t="shared" si="0"/>
        <v>2.1276595744680851E-2</v>
      </c>
      <c r="F29" s="256">
        <f t="shared" si="1"/>
        <v>4.5413260672116261E-3</v>
      </c>
      <c r="G29" s="256">
        <f t="shared" si="2"/>
        <v>2.9664591504579046E-2</v>
      </c>
      <c r="I29" s="239" t="s">
        <v>845</v>
      </c>
    </row>
    <row r="30" spans="1:9" ht="15.75" thickBot="1" x14ac:dyDescent="0.3">
      <c r="A30" s="230" t="s">
        <v>817</v>
      </c>
      <c r="B30" s="231">
        <f t="shared" ref="B30:G30" si="3">SUM(B16:B29)</f>
        <v>3178065</v>
      </c>
      <c r="C30" s="232">
        <f t="shared" si="3"/>
        <v>47</v>
      </c>
      <c r="D30" s="232">
        <f t="shared" si="3"/>
        <v>1101</v>
      </c>
      <c r="E30" s="242">
        <f t="shared" si="3"/>
        <v>1</v>
      </c>
      <c r="F30" s="243">
        <f t="shared" si="3"/>
        <v>1</v>
      </c>
      <c r="G30" s="259">
        <f t="shared" si="3"/>
        <v>1</v>
      </c>
    </row>
  </sheetData>
  <mergeCells count="2">
    <mergeCell ref="A5:B5"/>
    <mergeCell ref="A14:C14"/>
  </mergeCells>
  <dataValidations count="1">
    <dataValidation type="list" allowBlank="1" showInputMessage="1" showErrorMessage="1" sqref="A16:A29">
      <formula1>Ls_DepartamentosSRS</formula1>
    </dataValidation>
  </dataValidations>
  <pageMargins left="0.7" right="0.7" top="0.75" bottom="0.75" header="0.3" footer="0.3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U121"/>
  <sheetViews>
    <sheetView topLeftCell="H1" workbookViewId="0">
      <selection activeCell="O9" sqref="O9"/>
    </sheetView>
  </sheetViews>
  <sheetFormatPr baseColWidth="10" defaultColWidth="11.42578125" defaultRowHeight="15" x14ac:dyDescent="0.25"/>
  <cols>
    <col min="1" max="1" width="3.42578125" customWidth="1"/>
    <col min="2" max="2" width="19.7109375" customWidth="1"/>
    <col min="3" max="3" width="8.5703125" hidden="1" customWidth="1"/>
    <col min="4" max="4" width="7" hidden="1" customWidth="1"/>
    <col min="5" max="6" width="10.5703125" hidden="1" customWidth="1"/>
    <col min="7" max="7" width="44.140625" style="2" customWidth="1"/>
    <col min="8" max="8" width="9.85546875" style="2" customWidth="1"/>
    <col min="9" max="9" width="40.85546875" style="2" customWidth="1"/>
    <col min="10" max="10" width="11.5703125" style="2" customWidth="1"/>
    <col min="11" max="11" width="30" style="2" customWidth="1"/>
    <col min="12" max="12" width="20.85546875" style="2" customWidth="1"/>
    <col min="13" max="13" width="19.85546875" style="2" customWidth="1"/>
    <col min="14" max="14" width="14.42578125" style="2" customWidth="1"/>
    <col min="15" max="15" width="14.42578125" style="49" customWidth="1"/>
    <col min="16" max="16" width="13.5703125" style="2" customWidth="1"/>
    <col min="17" max="18" width="9.5703125" style="2" hidden="1" customWidth="1"/>
    <col min="19" max="19" width="10.85546875" style="2" hidden="1" customWidth="1"/>
    <col min="20" max="20" width="10.42578125" style="8" hidden="1" customWidth="1"/>
    <col min="21" max="21" width="25.42578125" style="8" hidden="1" customWidth="1"/>
    <col min="22" max="22" width="19.7109375" style="8" customWidth="1"/>
    <col min="23" max="24" width="11.42578125" style="8"/>
    <col min="25" max="25" width="25.7109375" style="7" customWidth="1"/>
    <col min="26" max="35" width="11.42578125" style="8"/>
    <col min="36" max="39" width="11.42578125" style="7"/>
    <col min="40" max="47" width="11.42578125" style="5"/>
  </cols>
  <sheetData>
    <row r="1" spans="1:47" x14ac:dyDescent="0.25">
      <c r="G1" s="72"/>
      <c r="L1" s="35"/>
      <c r="M1" s="35"/>
      <c r="N1" s="35"/>
      <c r="O1" s="212"/>
      <c r="P1" s="35"/>
    </row>
    <row r="2" spans="1:47" ht="15.75" x14ac:dyDescent="0.25">
      <c r="A2" s="2"/>
      <c r="B2" s="2"/>
      <c r="C2" s="2"/>
      <c r="D2" s="2"/>
      <c r="E2" s="2"/>
      <c r="F2" s="2"/>
      <c r="G2" s="33"/>
      <c r="H2" s="34" t="s">
        <v>59</v>
      </c>
      <c r="L2" s="35"/>
      <c r="M2" s="66" t="s">
        <v>369</v>
      </c>
      <c r="N2" s="329">
        <v>2020</v>
      </c>
      <c r="O2" s="329"/>
      <c r="P2" s="329"/>
      <c r="Q2" s="329"/>
      <c r="V2" s="7"/>
    </row>
    <row r="3" spans="1:47" ht="15.75" x14ac:dyDescent="0.25">
      <c r="A3" s="2"/>
      <c r="B3" s="2"/>
      <c r="C3" s="2"/>
      <c r="D3" s="2"/>
      <c r="E3" s="2"/>
      <c r="F3" s="2"/>
      <c r="G3" s="73"/>
      <c r="H3" s="35" t="s">
        <v>60</v>
      </c>
      <c r="L3" s="35"/>
      <c r="M3" s="66" t="s">
        <v>200</v>
      </c>
      <c r="N3" s="331" t="s">
        <v>99</v>
      </c>
      <c r="O3" s="331"/>
      <c r="P3" s="331"/>
      <c r="Q3" s="331"/>
      <c r="V3" s="177" t="str">
        <f>VLOOKUP(N3,Catalogo!$B$10:$C$19,2,FALSE)</f>
        <v>Ls_DependenciasSRS</v>
      </c>
    </row>
    <row r="4" spans="1:47" x14ac:dyDescent="0.25">
      <c r="A4" s="2"/>
      <c r="B4" s="2"/>
      <c r="C4" s="2"/>
      <c r="D4" s="2"/>
      <c r="E4" s="2"/>
      <c r="F4" s="2"/>
      <c r="G4" s="74"/>
      <c r="H4" s="36"/>
      <c r="L4" s="35"/>
      <c r="M4" s="66" t="s">
        <v>229</v>
      </c>
      <c r="N4" s="331" t="s">
        <v>183</v>
      </c>
      <c r="O4" s="331"/>
      <c r="P4" s="331"/>
      <c r="Q4" s="331"/>
      <c r="V4" s="177" t="str">
        <f>IF(V3="Ls_Estructura",VLOOKUP(N4,Catalogo!B23:C27,2,FALSE),VLOOKUP(N4,Catalogo!$B$97:$C$101,2,FALSE))</f>
        <v>Ls_OficinasSRS</v>
      </c>
    </row>
    <row r="5" spans="1:47" x14ac:dyDescent="0.25">
      <c r="A5" s="2"/>
      <c r="B5" s="2"/>
      <c r="C5" s="2"/>
      <c r="D5" s="2"/>
      <c r="E5" s="2"/>
      <c r="F5" s="2"/>
      <c r="G5" s="33"/>
      <c r="H5" s="36" t="s">
        <v>805</v>
      </c>
      <c r="L5" s="36"/>
      <c r="M5" s="66" t="str">
        <f>IF(V3="Ls_Estructura",VLOOKUP($N$4,Catalogo!$B$23:$D$28,3,FALSE),VLOOKUP($N$4,Catalogo!$B$97:$D$101,3,FALSE))</f>
        <v xml:space="preserve">Oficinas:  </v>
      </c>
      <c r="N5" s="330" t="s">
        <v>244</v>
      </c>
      <c r="O5" s="330"/>
      <c r="P5" s="330"/>
      <c r="Q5" s="330"/>
      <c r="V5" s="7"/>
    </row>
    <row r="6" spans="1:47" x14ac:dyDescent="0.25">
      <c r="A6" s="2"/>
      <c r="B6" s="2"/>
      <c r="C6" s="2"/>
      <c r="D6" s="2"/>
      <c r="E6" s="2"/>
      <c r="F6" s="2"/>
      <c r="G6" s="33"/>
      <c r="H6" s="33"/>
      <c r="I6" s="33"/>
      <c r="J6" s="33"/>
      <c r="K6" s="33"/>
      <c r="L6" s="33"/>
      <c r="M6" s="33"/>
      <c r="N6" s="8"/>
      <c r="O6" s="213"/>
      <c r="P6" s="8"/>
      <c r="Q6" s="8"/>
      <c r="R6" s="8"/>
      <c r="S6" s="8"/>
    </row>
    <row r="7" spans="1:47" x14ac:dyDescent="0.25">
      <c r="A7" s="2"/>
      <c r="B7" s="2"/>
      <c r="C7" s="2"/>
      <c r="D7" s="2"/>
      <c r="E7" s="2"/>
      <c r="F7" s="2"/>
      <c r="G7" s="14"/>
      <c r="H7" s="14"/>
      <c r="I7" s="14"/>
      <c r="J7" s="14"/>
      <c r="K7" s="14"/>
      <c r="L7" s="14"/>
      <c r="M7" s="14"/>
      <c r="N7" s="8"/>
      <c r="O7" s="213"/>
      <c r="P7" s="8"/>
      <c r="Q7" s="8"/>
      <c r="R7" s="8"/>
      <c r="S7" s="8"/>
    </row>
    <row r="8" spans="1:47" s="124" customFormat="1" ht="24" x14ac:dyDescent="0.25">
      <c r="B8" s="176" t="s">
        <v>846</v>
      </c>
      <c r="C8" s="176" t="s">
        <v>793</v>
      </c>
      <c r="D8" s="176" t="s">
        <v>90</v>
      </c>
      <c r="E8" s="176" t="s">
        <v>794</v>
      </c>
      <c r="F8" s="176" t="s">
        <v>795</v>
      </c>
      <c r="G8" s="67" t="s">
        <v>362</v>
      </c>
      <c r="H8" s="120" t="s">
        <v>435</v>
      </c>
      <c r="I8" s="120" t="s">
        <v>438</v>
      </c>
      <c r="J8" s="120" t="s">
        <v>439</v>
      </c>
      <c r="K8" s="67" t="s">
        <v>361</v>
      </c>
      <c r="L8" s="67" t="s">
        <v>62</v>
      </c>
      <c r="M8" s="67" t="s">
        <v>61</v>
      </c>
      <c r="N8" s="67" t="s">
        <v>363</v>
      </c>
      <c r="O8" s="67" t="s">
        <v>806</v>
      </c>
      <c r="P8" s="67" t="s">
        <v>0</v>
      </c>
      <c r="Q8" s="67" t="s">
        <v>21</v>
      </c>
      <c r="R8" s="67" t="s">
        <v>20</v>
      </c>
      <c r="S8" s="67" t="s">
        <v>19</v>
      </c>
      <c r="T8" s="67" t="s">
        <v>18</v>
      </c>
      <c r="U8" s="67" t="s">
        <v>359</v>
      </c>
      <c r="V8" s="67" t="s">
        <v>360</v>
      </c>
      <c r="W8" s="125"/>
      <c r="X8" s="125"/>
      <c r="Y8" s="126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6"/>
      <c r="AK8" s="126"/>
      <c r="AL8" s="126"/>
      <c r="AM8" s="126"/>
      <c r="AN8" s="127"/>
      <c r="AO8" s="127"/>
      <c r="AP8" s="127"/>
      <c r="AQ8" s="127"/>
      <c r="AR8" s="127"/>
      <c r="AS8" s="127"/>
      <c r="AT8" s="127"/>
      <c r="AU8" s="127"/>
    </row>
    <row r="9" spans="1:47" s="6" customFormat="1" ht="90" x14ac:dyDescent="0.25">
      <c r="B9" s="188" t="s">
        <v>850</v>
      </c>
      <c r="C9" s="187" t="e">
        <f>IF(Tabla3[[#This Row],[Línea estratégica]]="","",#REF!)</f>
        <v>#REF!</v>
      </c>
      <c r="D9" s="187" t="e">
        <f>IF(Tabla3[[#This Row],[Línea estratégica]]="","",#REF!)</f>
        <v>#REF!</v>
      </c>
      <c r="E9" s="187" t="e">
        <f>IF(Tabla3[[#This Row],[Línea estratégica]]="","",#REF!)</f>
        <v>#REF!</v>
      </c>
      <c r="F9" s="187" t="e">
        <f>IF(Tabla3[[#This Row],[Línea estratégica]]="","",#REF!)</f>
        <v>#REF!</v>
      </c>
      <c r="G9" s="188" t="s">
        <v>373</v>
      </c>
      <c r="H9" s="189" t="str">
        <f>IFERROR(VLOOKUP(Tabla3[[#This Row],[Línea estratégica]],Obj!$B$57:$C$90,2,FALSE),"")</f>
        <v>Le.1</v>
      </c>
      <c r="I9" s="188" t="s">
        <v>442</v>
      </c>
      <c r="J9" s="189" t="str">
        <f>IFERROR(VLOOKUP($I9,Obj!$D$132:$E$147,2,FALSE),"")</f>
        <v>Obj1.1</v>
      </c>
      <c r="K9" s="188" t="s">
        <v>380</v>
      </c>
      <c r="L9" s="209" t="s">
        <v>885</v>
      </c>
      <c r="M9" s="123"/>
      <c r="N9" s="123"/>
      <c r="O9" s="123"/>
      <c r="P9" s="123"/>
      <c r="Q9" s="315" t="s">
        <v>1321</v>
      </c>
      <c r="R9" s="315" t="s">
        <v>1321</v>
      </c>
      <c r="S9" s="315" t="s">
        <v>1321</v>
      </c>
      <c r="T9" s="315" t="s">
        <v>1321</v>
      </c>
      <c r="U9" s="315" t="s">
        <v>1321</v>
      </c>
      <c r="V9" s="123"/>
      <c r="W9" s="8"/>
      <c r="X9" s="8"/>
      <c r="Y9" s="7" t="s">
        <v>847</v>
      </c>
      <c r="Z9" s="8"/>
      <c r="AA9" s="8"/>
      <c r="AB9" s="8"/>
      <c r="AC9" s="8"/>
      <c r="AD9" s="8"/>
      <c r="AE9" s="8"/>
      <c r="AF9" s="8"/>
      <c r="AG9" s="8"/>
      <c r="AH9" s="8"/>
      <c r="AI9" s="8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s="6" customFormat="1" ht="90" x14ac:dyDescent="0.25">
      <c r="B10" s="188" t="s">
        <v>850</v>
      </c>
      <c r="C10" s="195" t="e">
        <f>IF(Tabla3[[#This Row],[Línea estratégica]]="","",#REF!)</f>
        <v>#REF!</v>
      </c>
      <c r="D10" s="195" t="e">
        <f>IF(Tabla3[[#This Row],[Línea estratégica]]="","",#REF!)</f>
        <v>#REF!</v>
      </c>
      <c r="E10" s="195" t="e">
        <f>IF(Tabla3[[#This Row],[Línea estratégica]]="","",#REF!)</f>
        <v>#REF!</v>
      </c>
      <c r="F10" s="195" t="e">
        <f>IF(Tabla3[[#This Row],[Línea estratégica]]="","",#REF!)</f>
        <v>#REF!</v>
      </c>
      <c r="G10" s="123" t="s">
        <v>373</v>
      </c>
      <c r="H10" s="171" t="str">
        <f>IFERROR(VLOOKUP(Tabla3[[#This Row],[Línea estratégica]],Obj!$B$57:$C$90,2,FALSE),"")</f>
        <v>Le.1</v>
      </c>
      <c r="I10" s="123" t="s">
        <v>442</v>
      </c>
      <c r="J10" s="171" t="str">
        <f>IFERROR(VLOOKUP($I10,Obj!$D$132:$E$147,2,FALSE),"")</f>
        <v>Obj1.1</v>
      </c>
      <c r="K10" s="123" t="s">
        <v>380</v>
      </c>
      <c r="L10" s="209" t="s">
        <v>886</v>
      </c>
      <c r="M10" s="123"/>
      <c r="N10" s="123"/>
      <c r="O10" s="186"/>
      <c r="P10" s="196"/>
      <c r="Q10" s="173"/>
      <c r="R10" s="173"/>
      <c r="S10" s="173"/>
      <c r="T10" s="174"/>
      <c r="U10" s="160"/>
      <c r="V10" s="210"/>
      <c r="W10" s="8"/>
      <c r="X10" s="8"/>
      <c r="Y10" s="7" t="s">
        <v>848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</row>
    <row r="11" spans="1:47" s="6" customFormat="1" ht="90" x14ac:dyDescent="0.25">
      <c r="B11" s="188" t="s">
        <v>850</v>
      </c>
      <c r="C11" s="175" t="e">
        <f>IF(Tabla3[[#This Row],[Línea estratégica]]="","",#REF!)</f>
        <v>#REF!</v>
      </c>
      <c r="D11" s="175" t="e">
        <f>IF(Tabla3[[#This Row],[Línea estratégica]]="","",#REF!)</f>
        <v>#REF!</v>
      </c>
      <c r="E11" s="175" t="e">
        <f>IF(Tabla3[[#This Row],[Línea estratégica]]="","",#REF!)</f>
        <v>#REF!</v>
      </c>
      <c r="F11" s="175" t="e">
        <f>IF(Tabla3[[#This Row],[Línea estratégica]]="","",#REF!)</f>
        <v>#REF!</v>
      </c>
      <c r="G11" s="123" t="s">
        <v>373</v>
      </c>
      <c r="H11" s="170" t="str">
        <f>IFERROR(VLOOKUP(Tabla3[[#This Row],[Línea estratégica]],Obj!$B$57:$C$90,2,FALSE),"")</f>
        <v>Le.1</v>
      </c>
      <c r="I11" s="123" t="s">
        <v>442</v>
      </c>
      <c r="J11" s="170" t="str">
        <f>IFERROR(VLOOKUP($I11,Obj!$D$132:$E$147,2,FALSE),"")</f>
        <v>Obj1.1</v>
      </c>
      <c r="K11" s="123" t="s">
        <v>380</v>
      </c>
      <c r="L11" s="209" t="s">
        <v>1234</v>
      </c>
      <c r="M11" s="123"/>
      <c r="N11" s="123"/>
      <c r="O11" s="186"/>
      <c r="P11" s="186"/>
      <c r="Q11" s="173"/>
      <c r="R11" s="173"/>
      <c r="S11" s="173"/>
      <c r="T11" s="174"/>
      <c r="U11" s="160"/>
      <c r="V11" s="210"/>
      <c r="W11" s="8"/>
      <c r="X11" s="8"/>
      <c r="Y11" s="7" t="s">
        <v>849</v>
      </c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s="6" customFormat="1" ht="90" x14ac:dyDescent="0.25">
      <c r="B12" s="188" t="s">
        <v>850</v>
      </c>
      <c r="C12" s="175" t="e">
        <f>IF(Tabla3[[#This Row],[Línea estratégica]]="","",#REF!)</f>
        <v>#REF!</v>
      </c>
      <c r="D12" s="175" t="e">
        <f>IF(Tabla3[[#This Row],[Línea estratégica]]="","",#REF!)</f>
        <v>#REF!</v>
      </c>
      <c r="E12" s="175" t="e">
        <f>IF(Tabla3[[#This Row],[Línea estratégica]]="","",#REF!)</f>
        <v>#REF!</v>
      </c>
      <c r="F12" s="175" t="e">
        <f>IF(Tabla3[[#This Row],[Línea estratégica]]="","",#REF!)</f>
        <v>#REF!</v>
      </c>
      <c r="G12" s="123" t="s">
        <v>373</v>
      </c>
      <c r="H12" s="170" t="str">
        <f>IFERROR(VLOOKUP(Tabla3[[#This Row],[Línea estratégica]],Obj!$B$57:$C$90,2,FALSE),"")</f>
        <v>Le.1</v>
      </c>
      <c r="I12" s="123" t="s">
        <v>442</v>
      </c>
      <c r="J12" s="170" t="str">
        <f>IFERROR(VLOOKUP($I12,Obj!$D$132:$E$147,2,FALSE),"")</f>
        <v>Obj1.1</v>
      </c>
      <c r="K12" s="123" t="s">
        <v>380</v>
      </c>
      <c r="L12" s="209" t="s">
        <v>1220</v>
      </c>
      <c r="M12" s="123"/>
      <c r="N12" s="123"/>
      <c r="O12" s="186"/>
      <c r="P12" s="186"/>
      <c r="Q12" s="173"/>
      <c r="R12" s="173"/>
      <c r="S12" s="173"/>
      <c r="T12" s="174"/>
      <c r="U12" s="160"/>
      <c r="V12" s="210"/>
      <c r="W12" s="8"/>
      <c r="X12" s="8"/>
      <c r="Y12" s="7" t="s">
        <v>850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</row>
    <row r="13" spans="1:47" s="6" customFormat="1" ht="90" x14ac:dyDescent="0.25">
      <c r="B13" s="188" t="s">
        <v>849</v>
      </c>
      <c r="C13" s="175" t="e">
        <f>IF(Tabla3[[#This Row],[Línea estratégica]]="","",#REF!)</f>
        <v>#REF!</v>
      </c>
      <c r="D13" s="175" t="e">
        <f>IF(Tabla3[[#This Row],[Línea estratégica]]="","",#REF!)</f>
        <v>#REF!</v>
      </c>
      <c r="E13" s="175" t="e">
        <f>IF(Tabla3[[#This Row],[Línea estratégica]]="","",#REF!)</f>
        <v>#REF!</v>
      </c>
      <c r="F13" s="175" t="e">
        <f>IF(Tabla3[[#This Row],[Línea estratégica]]="","",#REF!)</f>
        <v>#REF!</v>
      </c>
      <c r="G13" s="123" t="s">
        <v>373</v>
      </c>
      <c r="H13" s="170" t="str">
        <f>IFERROR(VLOOKUP(Tabla3[[#This Row],[Línea estratégica]],Obj!$B$57:$C$90,2,FALSE),"")</f>
        <v>Le.1</v>
      </c>
      <c r="I13" s="123" t="s">
        <v>447</v>
      </c>
      <c r="J13" s="170" t="str">
        <f>IFERROR(VLOOKUP($I13,Obj!$D$132:$E$147,2,FALSE),"")</f>
        <v>Obj1.6</v>
      </c>
      <c r="K13" s="123" t="s">
        <v>458</v>
      </c>
      <c r="L13" s="209" t="s">
        <v>1191</v>
      </c>
      <c r="M13" s="123"/>
      <c r="N13" s="123"/>
      <c r="O13" s="173"/>
      <c r="P13" s="186"/>
      <c r="Q13" s="173"/>
      <c r="R13" s="173"/>
      <c r="S13" s="173"/>
      <c r="T13" s="174"/>
      <c r="U13" s="160"/>
      <c r="V13" s="210"/>
      <c r="W13" s="8"/>
      <c r="X13" s="8"/>
      <c r="Y13" s="7" t="s">
        <v>851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</row>
    <row r="14" spans="1:47" s="6" customFormat="1" ht="90" x14ac:dyDescent="0.25">
      <c r="B14" s="188" t="s">
        <v>849</v>
      </c>
      <c r="C14" s="175" t="e">
        <f>IF(Tabla3[[#This Row],[Línea estratégica]]="","",#REF!)</f>
        <v>#REF!</v>
      </c>
      <c r="D14" s="175" t="e">
        <f>IF(Tabla3[[#This Row],[Línea estratégica]]="","",#REF!)</f>
        <v>#REF!</v>
      </c>
      <c r="E14" s="175" t="e">
        <f>IF(Tabla3[[#This Row],[Línea estratégica]]="","",#REF!)</f>
        <v>#REF!</v>
      </c>
      <c r="F14" s="175" t="e">
        <f>IF(Tabla3[[#This Row],[Línea estratégica]]="","",#REF!)</f>
        <v>#REF!</v>
      </c>
      <c r="G14" s="123" t="s">
        <v>373</v>
      </c>
      <c r="H14" s="170" t="str">
        <f>IFERROR(VLOOKUP(Tabla3[[#This Row],[Línea estratégica]],Obj!$B$57:$C$90,2,FALSE),"")</f>
        <v>Le.1</v>
      </c>
      <c r="I14" s="123" t="s">
        <v>447</v>
      </c>
      <c r="J14" s="170" t="str">
        <f>IFERROR(VLOOKUP($I14,Obj!$D$132:$E$147,2,FALSE),"")</f>
        <v>Obj1.6</v>
      </c>
      <c r="K14" s="123" t="s">
        <v>458</v>
      </c>
      <c r="L14" s="209" t="s">
        <v>1195</v>
      </c>
      <c r="M14" s="123"/>
      <c r="N14" s="123"/>
      <c r="O14" s="186"/>
      <c r="P14" s="186"/>
      <c r="Q14" s="173"/>
      <c r="R14" s="173"/>
      <c r="S14" s="173"/>
      <c r="T14" s="174"/>
      <c r="U14" s="160"/>
      <c r="V14" s="210"/>
      <c r="W14" s="8"/>
      <c r="X14" s="8"/>
      <c r="Y14" s="7" t="s">
        <v>852</v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s="6" customFormat="1" ht="90" x14ac:dyDescent="0.25">
      <c r="B15" s="188" t="s">
        <v>849</v>
      </c>
      <c r="C15" s="175" t="e">
        <f>IF(Tabla3[[#This Row],[Línea estratégica]]="","",#REF!)</f>
        <v>#REF!</v>
      </c>
      <c r="D15" s="175" t="e">
        <f>IF(Tabla3[[#This Row],[Línea estratégica]]="","",#REF!)</f>
        <v>#REF!</v>
      </c>
      <c r="E15" s="175" t="e">
        <f>IF(Tabla3[[#This Row],[Línea estratégica]]="","",#REF!)</f>
        <v>#REF!</v>
      </c>
      <c r="F15" s="175" t="e">
        <f>IF(Tabla3[[#This Row],[Línea estratégica]]="","",#REF!)</f>
        <v>#REF!</v>
      </c>
      <c r="G15" s="123" t="s">
        <v>373</v>
      </c>
      <c r="H15" s="170" t="str">
        <f>IFERROR(VLOOKUP(Tabla3[[#This Row],[Línea estratégica]],Obj!$B$57:$C$90,2,FALSE),"")</f>
        <v>Le.1</v>
      </c>
      <c r="I15" s="123" t="s">
        <v>447</v>
      </c>
      <c r="J15" s="170" t="str">
        <f>IFERROR(VLOOKUP($I15,Obj!$D$132:$E$147,2,FALSE),"")</f>
        <v>Obj1.6</v>
      </c>
      <c r="K15" s="123" t="s">
        <v>458</v>
      </c>
      <c r="L15" s="209" t="s">
        <v>1199</v>
      </c>
      <c r="M15" s="123"/>
      <c r="N15" s="123"/>
      <c r="O15" s="186"/>
      <c r="P15" s="186"/>
      <c r="Q15" s="173"/>
      <c r="R15" s="173"/>
      <c r="S15" s="173"/>
      <c r="T15" s="174"/>
      <c r="U15" s="160"/>
      <c r="V15" s="210"/>
      <c r="W15" s="8"/>
      <c r="X15" s="8"/>
      <c r="Y15" s="7" t="s">
        <v>853</v>
      </c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 s="6" customFormat="1" ht="90" x14ac:dyDescent="0.25">
      <c r="B16" s="188" t="s">
        <v>847</v>
      </c>
      <c r="C16" s="195" t="e">
        <f>IF(Tabla3[[#This Row],[Línea estratégica]]="","",#REF!)</f>
        <v>#REF!</v>
      </c>
      <c r="D16" s="195" t="e">
        <f>IF(Tabla3[[#This Row],[Línea estratégica]]="","",#REF!)</f>
        <v>#REF!</v>
      </c>
      <c r="E16" s="195" t="e">
        <f>IF(Tabla3[[#This Row],[Línea estratégica]]="","",#REF!)</f>
        <v>#REF!</v>
      </c>
      <c r="F16" s="195" t="e">
        <f>IF(Tabla3[[#This Row],[Línea estratégica]]="","",#REF!)</f>
        <v>#REF!</v>
      </c>
      <c r="G16" s="123" t="s">
        <v>375</v>
      </c>
      <c r="H16" s="171" t="str">
        <f>IFERROR(VLOOKUP(Tabla3[[#This Row],[Línea estratégica]],Obj!$B$57:$C$90,2,FALSE),"")</f>
        <v>Le.3</v>
      </c>
      <c r="I16" s="123" t="s">
        <v>455</v>
      </c>
      <c r="J16" s="171" t="str">
        <f>IFERROR(VLOOKUP($I16,Obj!$D$132:$E$147,2,FALSE),"")</f>
        <v>Obj3.3</v>
      </c>
      <c r="K16" s="123" t="s">
        <v>423</v>
      </c>
      <c r="L16" s="209" t="s">
        <v>888</v>
      </c>
      <c r="M16" s="123"/>
      <c r="N16" s="123"/>
      <c r="O16" s="186"/>
      <c r="P16" s="186"/>
      <c r="Q16" s="173"/>
      <c r="R16" s="173"/>
      <c r="S16" s="173"/>
      <c r="T16" s="174"/>
      <c r="U16" s="160"/>
      <c r="V16" s="210"/>
      <c r="W16" s="8"/>
      <c r="X16" s="8"/>
      <c r="Y16" s="7" t="s">
        <v>854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2:47" s="6" customFormat="1" ht="90" x14ac:dyDescent="0.25">
      <c r="B17" s="188" t="s">
        <v>847</v>
      </c>
      <c r="C17" s="175" t="e">
        <f>IF(Tabla3[[#This Row],[Línea estratégica]]="","",#REF!)</f>
        <v>#REF!</v>
      </c>
      <c r="D17" s="175" t="e">
        <f>IF(Tabla3[[#This Row],[Línea estratégica]]="","",#REF!)</f>
        <v>#REF!</v>
      </c>
      <c r="E17" s="175" t="e">
        <f>IF(Tabla3[[#This Row],[Línea estratégica]]="","",#REF!)</f>
        <v>#REF!</v>
      </c>
      <c r="F17" s="175" t="e">
        <f>IF(Tabla3[[#This Row],[Línea estratégica]]="","",#REF!)</f>
        <v>#REF!</v>
      </c>
      <c r="G17" s="123" t="s">
        <v>373</v>
      </c>
      <c r="H17" s="170" t="str">
        <f>IFERROR(VLOOKUP(Tabla3[[#This Row],[Línea estratégica]],Obj!$B$57:$C$90,2,FALSE),"")</f>
        <v>Le.1</v>
      </c>
      <c r="I17" s="123" t="s">
        <v>444</v>
      </c>
      <c r="J17" s="170" t="str">
        <f>IFERROR(VLOOKUP($I17,Obj!$D$132:$E$147,2,FALSE),"")</f>
        <v>Obj1.3</v>
      </c>
      <c r="K17" s="123" t="s">
        <v>389</v>
      </c>
      <c r="L17" s="209" t="s">
        <v>889</v>
      </c>
      <c r="M17" s="123"/>
      <c r="N17" s="123"/>
      <c r="O17" s="173"/>
      <c r="P17" s="186"/>
      <c r="Q17" s="173"/>
      <c r="R17" s="173"/>
      <c r="S17" s="173"/>
      <c r="T17" s="174"/>
      <c r="U17" s="160"/>
      <c r="V17" s="210"/>
      <c r="W17" s="8"/>
      <c r="X17" s="8"/>
      <c r="Y17" s="7" t="s">
        <v>855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2:47" s="6" customFormat="1" ht="105" x14ac:dyDescent="0.25">
      <c r="B18" s="188" t="s">
        <v>847</v>
      </c>
      <c r="C18" s="175" t="e">
        <f>IF(Tabla3[[#This Row],[Línea estratégica]]="","",#REF!)</f>
        <v>#REF!</v>
      </c>
      <c r="D18" s="175" t="e">
        <f>IF(Tabla3[[#This Row],[Línea estratégica]]="","",#REF!)</f>
        <v>#REF!</v>
      </c>
      <c r="E18" s="175" t="e">
        <f>IF(Tabla3[[#This Row],[Línea estratégica]]="","",#REF!)</f>
        <v>#REF!</v>
      </c>
      <c r="F18" s="175" t="e">
        <f>IF(Tabla3[[#This Row],[Línea estratégica]]="","",#REF!)</f>
        <v>#REF!</v>
      </c>
      <c r="G18" s="123" t="s">
        <v>373</v>
      </c>
      <c r="H18" s="170" t="str">
        <f>IFERROR(VLOOKUP(Tabla3[[#This Row],[Línea estratégica]],Obj!$B$57:$C$90,2,FALSE),"")</f>
        <v>Le.1</v>
      </c>
      <c r="I18" s="123" t="s">
        <v>444</v>
      </c>
      <c r="J18" s="170" t="str">
        <f>IFERROR(VLOOKUP($I18,Obj!$D$132:$E$147,2,FALSE),"")</f>
        <v>Obj1.3</v>
      </c>
      <c r="K18" s="123" t="s">
        <v>388</v>
      </c>
      <c r="L18" s="209" t="s">
        <v>890</v>
      </c>
      <c r="M18" s="123"/>
      <c r="N18" s="123"/>
      <c r="O18" s="173"/>
      <c r="P18" s="186"/>
      <c r="Q18" s="173"/>
      <c r="R18" s="173"/>
      <c r="S18" s="173"/>
      <c r="T18" s="174"/>
      <c r="U18" s="160"/>
      <c r="V18" s="210"/>
      <c r="W18" s="8"/>
      <c r="X18" s="8"/>
      <c r="Y18" s="7" t="s">
        <v>856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2:47" s="6" customFormat="1" ht="105" x14ac:dyDescent="0.25">
      <c r="B19" s="188" t="s">
        <v>847</v>
      </c>
      <c r="C19" s="187" t="e">
        <f>IF(Tabla3[[#This Row],[Línea estratégica]]="","",#REF!)</f>
        <v>#REF!</v>
      </c>
      <c r="D19" s="187" t="e">
        <f>IF(Tabla3[[#This Row],[Línea estratégica]]="","",#REF!)</f>
        <v>#REF!</v>
      </c>
      <c r="E19" s="187" t="e">
        <f>IF(Tabla3[[#This Row],[Línea estratégica]]="","",#REF!)</f>
        <v>#REF!</v>
      </c>
      <c r="F19" s="187" t="e">
        <f>IF(Tabla3[[#This Row],[Línea estratégica]]="","",#REF!)</f>
        <v>#REF!</v>
      </c>
      <c r="G19" s="188" t="s">
        <v>373</v>
      </c>
      <c r="H19" s="189" t="str">
        <f>IFERROR(VLOOKUP(Tabla3[[#This Row],[Línea estratégica]],Obj!$B$57:$C$90,2,FALSE),"")</f>
        <v>Le.1</v>
      </c>
      <c r="I19" s="188" t="s">
        <v>444</v>
      </c>
      <c r="J19" s="189" t="str">
        <f>IFERROR(VLOOKUP($I19,Obj!$D$132:$E$147,2,FALSE),"")</f>
        <v>Obj1.3</v>
      </c>
      <c r="K19" s="188" t="s">
        <v>388</v>
      </c>
      <c r="L19" s="209" t="s">
        <v>891</v>
      </c>
      <c r="M19" s="123"/>
      <c r="N19" s="188"/>
      <c r="O19" s="173"/>
      <c r="P19" s="211"/>
      <c r="Q19" s="190"/>
      <c r="R19" s="190"/>
      <c r="S19" s="190"/>
      <c r="T19" s="191"/>
      <c r="U19" s="192"/>
      <c r="V19" s="210"/>
      <c r="W19" s="8"/>
      <c r="X19" s="8"/>
      <c r="Y19" s="7" t="s">
        <v>857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2:47" s="6" customFormat="1" ht="90" x14ac:dyDescent="0.25">
      <c r="B20" s="188" t="s">
        <v>848</v>
      </c>
      <c r="C20" s="187" t="e">
        <f>IF(Tabla3[[#This Row],[Línea estratégica]]="","",#REF!)</f>
        <v>#REF!</v>
      </c>
      <c r="D20" s="187" t="e">
        <f>IF(Tabla3[[#This Row],[Línea estratégica]]="","",#REF!)</f>
        <v>#REF!</v>
      </c>
      <c r="E20" s="187" t="e">
        <f>IF(Tabla3[[#This Row],[Línea estratégica]]="","",#REF!)</f>
        <v>#REF!</v>
      </c>
      <c r="F20" s="187" t="e">
        <f>IF(Tabla3[[#This Row],[Línea estratégica]]="","",#REF!)</f>
        <v>#REF!</v>
      </c>
      <c r="G20" s="188" t="s">
        <v>373</v>
      </c>
      <c r="H20" s="189" t="str">
        <f>IFERROR(VLOOKUP(Tabla3[[#This Row],[Línea estratégica]],Obj!$B$57:$C$90,2,FALSE),"")</f>
        <v>Le.1</v>
      </c>
      <c r="I20" s="188" t="s">
        <v>443</v>
      </c>
      <c r="J20" s="189" t="str">
        <f>IFERROR(VLOOKUP($I20,Obj!$D$132:$E$147,2,FALSE),"")</f>
        <v>Obj1.2</v>
      </c>
      <c r="K20" s="188" t="s">
        <v>385</v>
      </c>
      <c r="L20" s="209" t="s">
        <v>892</v>
      </c>
      <c r="M20" s="123"/>
      <c r="N20" s="188"/>
      <c r="O20" s="211"/>
      <c r="P20" s="211"/>
      <c r="Q20" s="190"/>
      <c r="R20" s="190"/>
      <c r="S20" s="190"/>
      <c r="T20" s="191"/>
      <c r="U20" s="192"/>
      <c r="V20" s="210"/>
      <c r="W20" s="8"/>
      <c r="X20" s="8"/>
      <c r="Y20" s="7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2:47" s="6" customFormat="1" ht="105" x14ac:dyDescent="0.25">
      <c r="B21" s="188" t="s">
        <v>857</v>
      </c>
      <c r="C21" s="187" t="e">
        <f>IF(Tabla3[[#This Row],[Línea estratégica]]="","",#REF!)</f>
        <v>#REF!</v>
      </c>
      <c r="D21" s="187" t="e">
        <f>IF(Tabla3[[#This Row],[Línea estratégica]]="","",#REF!)</f>
        <v>#REF!</v>
      </c>
      <c r="E21" s="187" t="e">
        <f>IF(Tabla3[[#This Row],[Línea estratégica]]="","",#REF!)</f>
        <v>#REF!</v>
      </c>
      <c r="F21" s="187" t="e">
        <f>IF(Tabla3[[#This Row],[Línea estratégica]]="","",#REF!)</f>
        <v>#REF!</v>
      </c>
      <c r="G21" s="188" t="s">
        <v>376</v>
      </c>
      <c r="H21" s="189" t="str">
        <f>IFERROR(VLOOKUP(Tabla3[[#This Row],[Línea estratégica]],Obj!$B$57:$C$90,2,FALSE),"")</f>
        <v>Le.4</v>
      </c>
      <c r="I21" s="188" t="s">
        <v>456</v>
      </c>
      <c r="J21" s="189" t="str">
        <f>IFERROR(VLOOKUP($I21,Obj!$D$132:$E$147,2,FALSE),"")</f>
        <v>Obj4.1</v>
      </c>
      <c r="K21" s="188" t="s">
        <v>427</v>
      </c>
      <c r="L21" s="209" t="s">
        <v>893</v>
      </c>
      <c r="M21" s="123"/>
      <c r="N21" s="188"/>
      <c r="O21" s="173"/>
      <c r="P21" s="211"/>
      <c r="Q21" s="190"/>
      <c r="R21" s="190"/>
      <c r="S21" s="190"/>
      <c r="T21" s="191"/>
      <c r="U21" s="192"/>
      <c r="V21" s="210"/>
      <c r="W21" s="8"/>
      <c r="X21" s="8"/>
      <c r="Y21" s="7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2:47" s="6" customFormat="1" ht="120" x14ac:dyDescent="0.25">
      <c r="B22" s="188" t="s">
        <v>857</v>
      </c>
      <c r="C22" s="187" t="e">
        <f>IF(Tabla3[[#This Row],[Línea estratégica]]="","",#REF!)</f>
        <v>#REF!</v>
      </c>
      <c r="D22" s="187" t="e">
        <f>IF(Tabla3[[#This Row],[Línea estratégica]]="","",#REF!)</f>
        <v>#REF!</v>
      </c>
      <c r="E22" s="187" t="e">
        <f>IF(Tabla3[[#This Row],[Línea estratégica]]="","",#REF!)</f>
        <v>#REF!</v>
      </c>
      <c r="F22" s="187" t="e">
        <f>IF(Tabla3[[#This Row],[Línea estratégica]]="","",#REF!)</f>
        <v>#REF!</v>
      </c>
      <c r="G22" s="188" t="s">
        <v>376</v>
      </c>
      <c r="H22" s="189" t="str">
        <f>IFERROR(VLOOKUP(Tabla3[[#This Row],[Línea estratégica]],Obj!$B$57:$C$90,2,FALSE),"")</f>
        <v>Le.4</v>
      </c>
      <c r="I22" s="188" t="s">
        <v>456</v>
      </c>
      <c r="J22" s="189" t="str">
        <f>IFERROR(VLOOKUP($I22,Obj!$D$132:$E$147,2,FALSE),"")</f>
        <v>Obj4.1</v>
      </c>
      <c r="K22" s="188" t="s">
        <v>428</v>
      </c>
      <c r="L22" s="209" t="s">
        <v>893</v>
      </c>
      <c r="M22" s="123"/>
      <c r="N22" s="188"/>
      <c r="O22" s="173"/>
      <c r="P22" s="211"/>
      <c r="Q22" s="190"/>
      <c r="R22" s="190"/>
      <c r="S22" s="190"/>
      <c r="T22" s="191"/>
      <c r="U22" s="192"/>
      <c r="V22" s="210"/>
      <c r="W22" s="8"/>
      <c r="X22" s="8"/>
      <c r="Y22" s="7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2:47" s="6" customFormat="1" ht="90" x14ac:dyDescent="0.25">
      <c r="B23" s="188" t="s">
        <v>857</v>
      </c>
      <c r="C23" s="187" t="e">
        <f>IF(Tabla3[[#This Row],[Línea estratégica]]="","",#REF!)</f>
        <v>#REF!</v>
      </c>
      <c r="D23" s="187" t="e">
        <f>IF(Tabla3[[#This Row],[Línea estratégica]]="","",#REF!)</f>
        <v>#REF!</v>
      </c>
      <c r="E23" s="187" t="e">
        <f>IF(Tabla3[[#This Row],[Línea estratégica]]="","",#REF!)</f>
        <v>#REF!</v>
      </c>
      <c r="F23" s="187" t="e">
        <f>IF(Tabla3[[#This Row],[Línea estratégica]]="","",#REF!)</f>
        <v>#REF!</v>
      </c>
      <c r="G23" s="188" t="s">
        <v>375</v>
      </c>
      <c r="H23" s="189" t="str">
        <f>IFERROR(VLOOKUP(Tabla3[[#This Row],[Línea estratégica]],Obj!$B$57:$C$90,2,FALSE),"")</f>
        <v>Le.3</v>
      </c>
      <c r="I23" s="188" t="s">
        <v>455</v>
      </c>
      <c r="J23" s="189" t="str">
        <f>IFERROR(VLOOKUP($I23,Obj!$D$132:$E$147,2,FALSE),"")</f>
        <v>Obj3.3</v>
      </c>
      <c r="K23" s="188" t="s">
        <v>423</v>
      </c>
      <c r="L23" s="209" t="s">
        <v>894</v>
      </c>
      <c r="M23" s="123"/>
      <c r="N23" s="188"/>
      <c r="O23" s="173"/>
      <c r="P23" s="173"/>
      <c r="Q23" s="190"/>
      <c r="R23" s="190"/>
      <c r="S23" s="190"/>
      <c r="T23" s="191"/>
      <c r="U23" s="192"/>
      <c r="V23" s="210"/>
      <c r="W23" s="8"/>
      <c r="X23" s="8"/>
      <c r="Y23" s="7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2:47" s="6" customFormat="1" ht="90" x14ac:dyDescent="0.25">
      <c r="B24" s="188" t="s">
        <v>852</v>
      </c>
      <c r="C24" s="187" t="e">
        <f>IF(Tabla3[[#This Row],[Línea estratégica]]="","",#REF!)</f>
        <v>#REF!</v>
      </c>
      <c r="D24" s="187" t="e">
        <f>IF(Tabla3[[#This Row],[Línea estratégica]]="","",#REF!)</f>
        <v>#REF!</v>
      </c>
      <c r="E24" s="187" t="e">
        <f>IF(Tabla3[[#This Row],[Línea estratégica]]="","",#REF!)</f>
        <v>#REF!</v>
      </c>
      <c r="F24" s="187" t="e">
        <f>IF(Tabla3[[#This Row],[Línea estratégica]]="","",#REF!)</f>
        <v>#REF!</v>
      </c>
      <c r="G24" s="188" t="s">
        <v>376</v>
      </c>
      <c r="H24" s="189" t="str">
        <f>IFERROR(VLOOKUP(Tabla3[[#This Row],[Línea estratégica]],Obj!$B$57:$C$90,2,FALSE),"")</f>
        <v>Le.4</v>
      </c>
      <c r="I24" s="188" t="s">
        <v>456</v>
      </c>
      <c r="J24" s="189" t="str">
        <f>IFERROR(VLOOKUP($I24,Obj!$D$132:$E$147,2,FALSE),"")</f>
        <v>Obj4.1</v>
      </c>
      <c r="K24" s="188" t="s">
        <v>426</v>
      </c>
      <c r="L24" s="209" t="s">
        <v>1215</v>
      </c>
      <c r="M24" s="123"/>
      <c r="N24" s="188"/>
      <c r="O24" s="211"/>
      <c r="P24" s="211"/>
      <c r="Q24" s="190"/>
      <c r="R24" s="190"/>
      <c r="S24" s="190"/>
      <c r="T24" s="191"/>
      <c r="U24" s="192"/>
      <c r="V24" s="210"/>
      <c r="W24" s="8"/>
      <c r="X24" s="8"/>
      <c r="Y24" s="7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2:47" s="6" customFormat="1" ht="90" x14ac:dyDescent="0.25">
      <c r="B25" s="188" t="s">
        <v>852</v>
      </c>
      <c r="C25" s="187" t="e">
        <f>IF(Tabla3[[#This Row],[Línea estratégica]]="","",#REF!)</f>
        <v>#REF!</v>
      </c>
      <c r="D25" s="187" t="e">
        <f>IF(Tabla3[[#This Row],[Línea estratégica]]="","",#REF!)</f>
        <v>#REF!</v>
      </c>
      <c r="E25" s="187" t="e">
        <f>IF(Tabla3[[#This Row],[Línea estratégica]]="","",#REF!)</f>
        <v>#REF!</v>
      </c>
      <c r="F25" s="187" t="e">
        <f>IF(Tabla3[[#This Row],[Línea estratégica]]="","",#REF!)</f>
        <v>#REF!</v>
      </c>
      <c r="G25" s="188" t="s">
        <v>376</v>
      </c>
      <c r="H25" s="189" t="str">
        <f>IFERROR(VLOOKUP(Tabla3[[#This Row],[Línea estratégica]],Obj!$B$57:$C$90,2,FALSE),"")</f>
        <v>Le.4</v>
      </c>
      <c r="I25" s="188" t="s">
        <v>456</v>
      </c>
      <c r="J25" s="189" t="str">
        <f>IFERROR(VLOOKUP($I25,Obj!$D$132:$E$147,2,FALSE),"")</f>
        <v>Obj4.1</v>
      </c>
      <c r="K25" s="188" t="s">
        <v>426</v>
      </c>
      <c r="L25" s="209" t="s">
        <v>895</v>
      </c>
      <c r="M25" s="123"/>
      <c r="N25" s="188"/>
      <c r="O25" s="173"/>
      <c r="P25" s="211"/>
      <c r="Q25" s="190"/>
      <c r="R25" s="190"/>
      <c r="S25" s="190"/>
      <c r="T25" s="191"/>
      <c r="U25" s="192"/>
      <c r="V25" s="210"/>
      <c r="W25" s="8"/>
      <c r="X25" s="8"/>
      <c r="Y25" s="7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2:47" s="6" customFormat="1" ht="240" x14ac:dyDescent="0.25">
      <c r="B26" s="188" t="s">
        <v>857</v>
      </c>
      <c r="C26" s="187" t="e">
        <f>IF(Tabla3[[#This Row],[Línea estratégica]]="","",#REF!)</f>
        <v>#REF!</v>
      </c>
      <c r="D26" s="187" t="e">
        <f>IF(Tabla3[[#This Row],[Línea estratégica]]="","",#REF!)</f>
        <v>#REF!</v>
      </c>
      <c r="E26" s="187" t="e">
        <f>IF(Tabla3[[#This Row],[Línea estratégica]]="","",#REF!)</f>
        <v>#REF!</v>
      </c>
      <c r="F26" s="187" t="e">
        <f>IF(Tabla3[[#This Row],[Línea estratégica]]="","",#REF!)</f>
        <v>#REF!</v>
      </c>
      <c r="G26" s="188" t="s">
        <v>375</v>
      </c>
      <c r="H26" s="189" t="str">
        <f>IFERROR(VLOOKUP(Tabla3[[#This Row],[Línea estratégica]],Obj!$B$57:$C$90,2,FALSE),"")</f>
        <v>Le.3</v>
      </c>
      <c r="I26" s="188" t="s">
        <v>453</v>
      </c>
      <c r="J26" s="189" t="str">
        <f>IFERROR(VLOOKUP($I26,Obj!$D$132:$E$147,2,FALSE),"")</f>
        <v>Obj3.1</v>
      </c>
      <c r="K26" s="188" t="s">
        <v>461</v>
      </c>
      <c r="L26" s="209" t="s">
        <v>896</v>
      </c>
      <c r="M26" s="123"/>
      <c r="N26" s="188"/>
      <c r="O26" s="186"/>
      <c r="P26" s="211"/>
      <c r="Q26" s="190"/>
      <c r="R26" s="190"/>
      <c r="S26" s="190"/>
      <c r="T26" s="191"/>
      <c r="U26" s="192"/>
      <c r="V26" s="210"/>
      <c r="W26" s="8"/>
      <c r="X26" s="8"/>
      <c r="Y26" s="7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2:47" s="6" customFormat="1" ht="90" x14ac:dyDescent="0.25">
      <c r="B27" s="188" t="s">
        <v>857</v>
      </c>
      <c r="C27" s="187" t="e">
        <f>IF(Tabla3[[#This Row],[Línea estratégica]]="","",#REF!)</f>
        <v>#REF!</v>
      </c>
      <c r="D27" s="187" t="e">
        <f>IF(Tabla3[[#This Row],[Línea estratégica]]="","",#REF!)</f>
        <v>#REF!</v>
      </c>
      <c r="E27" s="187" t="e">
        <f>IF(Tabla3[[#This Row],[Línea estratégica]]="","",#REF!)</f>
        <v>#REF!</v>
      </c>
      <c r="F27" s="187" t="e">
        <f>IF(Tabla3[[#This Row],[Línea estratégica]]="","",#REF!)</f>
        <v>#REF!</v>
      </c>
      <c r="G27" s="188" t="s">
        <v>375</v>
      </c>
      <c r="H27" s="189" t="str">
        <f>IFERROR(VLOOKUP(Tabla3[[#This Row],[Línea estratégica]],Obj!$B$57:$C$90,2,FALSE),"")</f>
        <v>Le.3</v>
      </c>
      <c r="I27" s="188" t="s">
        <v>455</v>
      </c>
      <c r="J27" s="189" t="str">
        <f>IFERROR(VLOOKUP($I27,Obj!$D$132:$E$147,2,FALSE),"")</f>
        <v>Obj3.3</v>
      </c>
      <c r="K27" s="188" t="s">
        <v>423</v>
      </c>
      <c r="L27" s="209" t="s">
        <v>897</v>
      </c>
      <c r="M27" s="123"/>
      <c r="N27" s="188"/>
      <c r="O27" s="173"/>
      <c r="P27" s="211"/>
      <c r="Q27" s="190"/>
      <c r="R27" s="190"/>
      <c r="S27" s="190"/>
      <c r="T27" s="191"/>
      <c r="U27" s="192"/>
      <c r="V27" s="210"/>
      <c r="W27" s="8"/>
      <c r="X27" s="8"/>
      <c r="Y27" s="7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2:47" s="6" customFormat="1" ht="90" x14ac:dyDescent="0.25">
      <c r="B28" s="188" t="s">
        <v>847</v>
      </c>
      <c r="C28" s="187" t="e">
        <f>IF(Tabla3[[#This Row],[Línea estratégica]]="","",#REF!)</f>
        <v>#REF!</v>
      </c>
      <c r="D28" s="187" t="e">
        <f>IF(Tabla3[[#This Row],[Línea estratégica]]="","",#REF!)</f>
        <v>#REF!</v>
      </c>
      <c r="E28" s="187" t="e">
        <f>IF(Tabla3[[#This Row],[Línea estratégica]]="","",#REF!)</f>
        <v>#REF!</v>
      </c>
      <c r="F28" s="187" t="e">
        <f>IF(Tabla3[[#This Row],[Línea estratégica]]="","",#REF!)</f>
        <v>#REF!</v>
      </c>
      <c r="G28" s="188" t="s">
        <v>375</v>
      </c>
      <c r="H28" s="189" t="str">
        <f>IFERROR(VLOOKUP(Tabla3[[#This Row],[Línea estratégica]],Obj!$B$57:$C$90,2,FALSE),"")</f>
        <v>Le.3</v>
      </c>
      <c r="I28" s="188" t="s">
        <v>455</v>
      </c>
      <c r="J28" s="189" t="str">
        <f>IFERROR(VLOOKUP($I28,Obj!$D$132:$E$147,2,FALSE),"")</f>
        <v>Obj3.3</v>
      </c>
      <c r="K28" s="188" t="s">
        <v>423</v>
      </c>
      <c r="L28" s="209" t="s">
        <v>898</v>
      </c>
      <c r="M28" s="123"/>
      <c r="N28" s="188"/>
      <c r="O28" s="173"/>
      <c r="P28" s="211"/>
      <c r="Q28" s="190"/>
      <c r="R28" s="190"/>
      <c r="S28" s="190"/>
      <c r="T28" s="191"/>
      <c r="U28" s="192"/>
      <c r="V28" s="210"/>
      <c r="W28" s="8"/>
      <c r="X28" s="8"/>
      <c r="Y28" s="7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2:47" s="6" customFormat="1" ht="240" x14ac:dyDescent="0.25">
      <c r="B29" s="188" t="s">
        <v>857</v>
      </c>
      <c r="C29" s="187" t="e">
        <f>IF(Tabla3[[#This Row],[Línea estratégica]]="","",#REF!)</f>
        <v>#REF!</v>
      </c>
      <c r="D29" s="187" t="e">
        <f>IF(Tabla3[[#This Row],[Línea estratégica]]="","",#REF!)</f>
        <v>#REF!</v>
      </c>
      <c r="E29" s="187" t="e">
        <f>IF(Tabla3[[#This Row],[Línea estratégica]]="","",#REF!)</f>
        <v>#REF!</v>
      </c>
      <c r="F29" s="187" t="e">
        <f>IF(Tabla3[[#This Row],[Línea estratégica]]="","",#REF!)</f>
        <v>#REF!</v>
      </c>
      <c r="G29" s="188" t="s">
        <v>375</v>
      </c>
      <c r="H29" s="189" t="str">
        <f>IFERROR(VLOOKUP(Tabla3[[#This Row],[Línea estratégica]],Obj!$B$57:$C$90,2,FALSE),"")</f>
        <v>Le.3</v>
      </c>
      <c r="I29" s="188" t="s">
        <v>453</v>
      </c>
      <c r="J29" s="189" t="str">
        <f>IFERROR(VLOOKUP($I29,Obj!$D$132:$E$147,2,FALSE),"")</f>
        <v>Obj3.1</v>
      </c>
      <c r="K29" s="188" t="s">
        <v>461</v>
      </c>
      <c r="L29" s="209" t="s">
        <v>899</v>
      </c>
      <c r="M29" s="123"/>
      <c r="N29" s="123"/>
      <c r="O29" s="173"/>
      <c r="P29" s="211"/>
      <c r="Q29" s="190"/>
      <c r="R29" s="190"/>
      <c r="S29" s="190"/>
      <c r="T29" s="191"/>
      <c r="U29" s="192"/>
      <c r="V29" s="210"/>
      <c r="W29" s="8"/>
      <c r="X29" s="8"/>
      <c r="Y29" s="7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2:47" s="6" customFormat="1" ht="90" x14ac:dyDescent="0.25">
      <c r="B30" s="188" t="s">
        <v>847</v>
      </c>
      <c r="C30" s="187" t="e">
        <f>IF(Tabla3[[#This Row],[Línea estratégica]]="","",#REF!)</f>
        <v>#REF!</v>
      </c>
      <c r="D30" s="187" t="e">
        <f>IF(Tabla3[[#This Row],[Línea estratégica]]="","",#REF!)</f>
        <v>#REF!</v>
      </c>
      <c r="E30" s="187" t="e">
        <f>IF(Tabla3[[#This Row],[Línea estratégica]]="","",#REF!)</f>
        <v>#REF!</v>
      </c>
      <c r="F30" s="187" t="e">
        <f>IF(Tabla3[[#This Row],[Línea estratégica]]="","",#REF!)</f>
        <v>#REF!</v>
      </c>
      <c r="G30" s="188" t="s">
        <v>375</v>
      </c>
      <c r="H30" s="189" t="str">
        <f>IFERROR(VLOOKUP(Tabla3[[#This Row],[Línea estratégica]],Obj!$B$57:$C$90,2,FALSE),"")</f>
        <v>Le.3</v>
      </c>
      <c r="I30" s="188" t="s">
        <v>455</v>
      </c>
      <c r="J30" s="189" t="str">
        <f>IFERROR(VLOOKUP($I30,Obj!$D$132:$E$147,2,FALSE),"")</f>
        <v>Obj3.3</v>
      </c>
      <c r="K30" s="188" t="s">
        <v>423</v>
      </c>
      <c r="L30" s="209" t="s">
        <v>1241</v>
      </c>
      <c r="M30" s="123"/>
      <c r="N30" s="188"/>
      <c r="O30" s="173"/>
      <c r="P30" s="211"/>
      <c r="Q30" s="190"/>
      <c r="R30" s="190"/>
      <c r="S30" s="190"/>
      <c r="T30" s="191"/>
      <c r="U30" s="192"/>
      <c r="V30" s="210"/>
      <c r="W30" s="8"/>
      <c r="X30" s="8"/>
      <c r="Y30" s="7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2:47" s="6" customFormat="1" ht="75" x14ac:dyDescent="0.25">
      <c r="B31" s="188" t="s">
        <v>857</v>
      </c>
      <c r="C31" s="187" t="e">
        <f>IF(Tabla3[[#This Row],[Línea estratégica]]="","",#REF!)</f>
        <v>#REF!</v>
      </c>
      <c r="D31" s="187" t="e">
        <f>IF(Tabla3[[#This Row],[Línea estratégica]]="","",#REF!)</f>
        <v>#REF!</v>
      </c>
      <c r="E31" s="187" t="e">
        <f>IF(Tabla3[[#This Row],[Línea estratégica]]="","",#REF!)</f>
        <v>#REF!</v>
      </c>
      <c r="F31" s="187" t="e">
        <f>IF(Tabla3[[#This Row],[Línea estratégica]]="","",#REF!)</f>
        <v>#REF!</v>
      </c>
      <c r="G31" s="188" t="s">
        <v>376</v>
      </c>
      <c r="H31" s="189" t="str">
        <f>IFERROR(VLOOKUP(Tabla3[[#This Row],[Línea estratégica]],Obj!$B$57:$C$90,2,FALSE),"")</f>
        <v>Le.4</v>
      </c>
      <c r="I31" s="188" t="s">
        <v>456</v>
      </c>
      <c r="J31" s="189" t="str">
        <f>IFERROR(VLOOKUP($I31,Obj!$D$132:$E$147,2,FALSE),"")</f>
        <v>Obj4.1</v>
      </c>
      <c r="K31" s="188" t="s">
        <v>425</v>
      </c>
      <c r="L31" s="209" t="s">
        <v>900</v>
      </c>
      <c r="M31" s="123"/>
      <c r="N31" s="188"/>
      <c r="O31" s="211"/>
      <c r="P31" s="211"/>
      <c r="Q31" s="190"/>
      <c r="R31" s="190"/>
      <c r="S31" s="190"/>
      <c r="T31" s="191"/>
      <c r="U31" s="192"/>
      <c r="V31" s="210"/>
      <c r="W31" s="8"/>
      <c r="X31" s="8"/>
      <c r="Y31" s="7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2:47" s="6" customFormat="1" ht="105" x14ac:dyDescent="0.25">
      <c r="B32" s="188" t="s">
        <v>853</v>
      </c>
      <c r="C32" s="187" t="e">
        <f>IF(Tabla3[[#This Row],[Línea estratégica]]="","",#REF!)</f>
        <v>#REF!</v>
      </c>
      <c r="D32" s="187" t="e">
        <f>IF(Tabla3[[#This Row],[Línea estratégica]]="","",#REF!)</f>
        <v>#REF!</v>
      </c>
      <c r="E32" s="187" t="e">
        <f>IF(Tabla3[[#This Row],[Línea estratégica]]="","",#REF!)</f>
        <v>#REF!</v>
      </c>
      <c r="F32" s="187" t="e">
        <f>IF(Tabla3[[#This Row],[Línea estratégica]]="","",#REF!)</f>
        <v>#REF!</v>
      </c>
      <c r="G32" s="188" t="s">
        <v>374</v>
      </c>
      <c r="H32" s="189" t="str">
        <f>IFERROR(VLOOKUP(Tabla3[[#This Row],[Línea estratégica]],Obj!$B$57:$C$90,2,FALSE),"")</f>
        <v>Le.2</v>
      </c>
      <c r="I32" s="188" t="s">
        <v>452</v>
      </c>
      <c r="J32" s="189" t="str">
        <f>IFERROR(VLOOKUP($I32,Obj!$D$132:$E$147,2,FALSE),"")</f>
        <v>Obj2.2</v>
      </c>
      <c r="K32" s="188" t="s">
        <v>417</v>
      </c>
      <c r="L32" s="209" t="s">
        <v>901</v>
      </c>
      <c r="M32" s="123"/>
      <c r="N32" s="188"/>
      <c r="O32" s="211"/>
      <c r="P32" s="211"/>
      <c r="Q32" s="190"/>
      <c r="R32" s="190"/>
      <c r="S32" s="190"/>
      <c r="T32" s="191"/>
      <c r="U32" s="192"/>
      <c r="V32" s="210"/>
      <c r="W32" s="8"/>
      <c r="X32" s="8"/>
      <c r="Y32" s="7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2:47" s="6" customFormat="1" ht="75" x14ac:dyDescent="0.25">
      <c r="B33" s="188" t="s">
        <v>853</v>
      </c>
      <c r="C33" s="187" t="e">
        <f>IF(Tabla3[[#This Row],[Línea estratégica]]="","",#REF!)</f>
        <v>#REF!</v>
      </c>
      <c r="D33" s="187" t="e">
        <f>IF(Tabla3[[#This Row],[Línea estratégica]]="","",#REF!)</f>
        <v>#REF!</v>
      </c>
      <c r="E33" s="187" t="e">
        <f>IF(Tabla3[[#This Row],[Línea estratégica]]="","",#REF!)</f>
        <v>#REF!</v>
      </c>
      <c r="F33" s="187" t="e">
        <f>IF(Tabla3[[#This Row],[Línea estratégica]]="","",#REF!)</f>
        <v>#REF!</v>
      </c>
      <c r="G33" s="188" t="s">
        <v>374</v>
      </c>
      <c r="H33" s="189" t="str">
        <f>IFERROR(VLOOKUP(Tabla3[[#This Row],[Línea estratégica]],Obj!$B$57:$C$90,2,FALSE),"")</f>
        <v>Le.2</v>
      </c>
      <c r="I33" s="188" t="s">
        <v>452</v>
      </c>
      <c r="J33" s="189" t="str">
        <f>IFERROR(VLOOKUP($I33,Obj!$D$132:$E$147,2,FALSE),"")</f>
        <v>Obj2.2</v>
      </c>
      <c r="K33" s="188" t="s">
        <v>459</v>
      </c>
      <c r="L33" s="209" t="s">
        <v>902</v>
      </c>
      <c r="M33" s="188"/>
      <c r="N33" s="188"/>
      <c r="O33" s="173"/>
      <c r="P33" s="211"/>
      <c r="Q33" s="190"/>
      <c r="R33" s="190"/>
      <c r="S33" s="190"/>
      <c r="T33" s="191"/>
      <c r="U33" s="192"/>
      <c r="V33" s="210"/>
      <c r="W33" s="8"/>
      <c r="X33" s="8"/>
      <c r="Y33" s="7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2:47" s="6" customFormat="1" ht="90" x14ac:dyDescent="0.25">
      <c r="B34" s="188" t="s">
        <v>854</v>
      </c>
      <c r="C34" s="187" t="e">
        <f>IF(Tabla3[[#This Row],[Línea estratégica]]="","",#REF!)</f>
        <v>#REF!</v>
      </c>
      <c r="D34" s="187" t="e">
        <f>IF(Tabla3[[#This Row],[Línea estratégica]]="","",#REF!)</f>
        <v>#REF!</v>
      </c>
      <c r="E34" s="187" t="e">
        <f>IF(Tabla3[[#This Row],[Línea estratégica]]="","",#REF!)</f>
        <v>#REF!</v>
      </c>
      <c r="F34" s="187" t="e">
        <f>IF(Tabla3[[#This Row],[Línea estratégica]]="","",#REF!)</f>
        <v>#REF!</v>
      </c>
      <c r="G34" s="188" t="s">
        <v>373</v>
      </c>
      <c r="H34" s="189" t="str">
        <f>IFERROR(VLOOKUP(Tabla3[[#This Row],[Línea estratégica]],Obj!$B$57:$C$90,2,FALSE),"")</f>
        <v>Le.1</v>
      </c>
      <c r="I34" s="188" t="s">
        <v>447</v>
      </c>
      <c r="J34" s="189" t="str">
        <f>IFERROR(VLOOKUP($I34,Obj!$D$132:$E$147,2,FALSE),"")</f>
        <v>Obj1.6</v>
      </c>
      <c r="K34" s="188" t="s">
        <v>397</v>
      </c>
      <c r="L34" s="209" t="s">
        <v>903</v>
      </c>
      <c r="M34" s="188"/>
      <c r="N34" s="188"/>
      <c r="O34" s="173"/>
      <c r="P34" s="211"/>
      <c r="Q34" s="190"/>
      <c r="R34" s="190"/>
      <c r="S34" s="190"/>
      <c r="T34" s="191"/>
      <c r="U34" s="192"/>
      <c r="V34" s="210"/>
      <c r="W34" s="8"/>
      <c r="X34" s="8"/>
      <c r="Y34" s="7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</row>
    <row r="35" spans="2:47" s="6" customFormat="1" ht="90" x14ac:dyDescent="0.25">
      <c r="B35" s="188" t="s">
        <v>847</v>
      </c>
      <c r="C35" s="187" t="e">
        <f>IF(Tabla3[[#This Row],[Línea estratégica]]="","",#REF!)</f>
        <v>#REF!</v>
      </c>
      <c r="D35" s="187" t="e">
        <f>IF(Tabla3[[#This Row],[Línea estratégica]]="","",#REF!)</f>
        <v>#REF!</v>
      </c>
      <c r="E35" s="187" t="e">
        <f>IF(Tabla3[[#This Row],[Línea estratégica]]="","",#REF!)</f>
        <v>#REF!</v>
      </c>
      <c r="F35" s="187" t="e">
        <f>IF(Tabla3[[#This Row],[Línea estratégica]]="","",#REF!)</f>
        <v>#REF!</v>
      </c>
      <c r="G35" s="188" t="s">
        <v>375</v>
      </c>
      <c r="H35" s="189" t="str">
        <f>IFERROR(VLOOKUP(Tabla3[[#This Row],[Línea estratégica]],Obj!$B$57:$C$90,2,FALSE),"")</f>
        <v>Le.3</v>
      </c>
      <c r="I35" s="188" t="s">
        <v>455</v>
      </c>
      <c r="J35" s="189" t="str">
        <f>IFERROR(VLOOKUP($I35,Obj!$D$132:$E$147,2,FALSE),"")</f>
        <v>Obj3.3</v>
      </c>
      <c r="K35" s="188" t="s">
        <v>423</v>
      </c>
      <c r="L35" s="209" t="s">
        <v>904</v>
      </c>
      <c r="M35" s="188"/>
      <c r="N35" s="188"/>
      <c r="O35" s="173"/>
      <c r="P35" s="211"/>
      <c r="Q35" s="190"/>
      <c r="R35" s="190"/>
      <c r="S35" s="190"/>
      <c r="T35" s="191"/>
      <c r="U35" s="192"/>
      <c r="V35" s="210"/>
      <c r="W35" s="8"/>
      <c r="X35" s="8"/>
      <c r="Y35" s="7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</row>
    <row r="36" spans="2:47" s="6" customFormat="1" ht="240" x14ac:dyDescent="0.25">
      <c r="B36" s="188" t="s">
        <v>847</v>
      </c>
      <c r="C36" s="187" t="e">
        <f>IF(Tabla3[[#This Row],[Línea estratégica]]="","",#REF!)</f>
        <v>#REF!</v>
      </c>
      <c r="D36" s="187" t="e">
        <f>IF(Tabla3[[#This Row],[Línea estratégica]]="","",#REF!)</f>
        <v>#REF!</v>
      </c>
      <c r="E36" s="187" t="e">
        <f>IF(Tabla3[[#This Row],[Línea estratégica]]="","",#REF!)</f>
        <v>#REF!</v>
      </c>
      <c r="F36" s="187" t="e">
        <f>IF(Tabla3[[#This Row],[Línea estratégica]]="","",#REF!)</f>
        <v>#REF!</v>
      </c>
      <c r="G36" s="188" t="s">
        <v>375</v>
      </c>
      <c r="H36" s="189" t="str">
        <f>IFERROR(VLOOKUP(Tabla3[[#This Row],[Línea estratégica]],Obj!$B$57:$C$90,2,FALSE),"")</f>
        <v>Le.3</v>
      </c>
      <c r="I36" s="188" t="s">
        <v>453</v>
      </c>
      <c r="J36" s="189" t="str">
        <f>IFERROR(VLOOKUP($I36,Obj!$D$132:$E$147,2,FALSE),"")</f>
        <v>Obj3.1</v>
      </c>
      <c r="K36" s="188" t="s">
        <v>461</v>
      </c>
      <c r="L36" s="209" t="s">
        <v>1207</v>
      </c>
      <c r="M36" s="123"/>
      <c r="N36" s="123"/>
      <c r="O36" s="173"/>
      <c r="P36" s="190"/>
      <c r="Q36" s="190"/>
      <c r="R36" s="190"/>
      <c r="S36" s="190"/>
      <c r="T36" s="191"/>
      <c r="U36" s="192"/>
      <c r="V36" s="210"/>
      <c r="W36" s="8"/>
      <c r="X36" s="8"/>
      <c r="Y36" s="7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</row>
    <row r="37" spans="2:47" s="6" customFormat="1" ht="105" x14ac:dyDescent="0.25">
      <c r="B37" s="188" t="s">
        <v>847</v>
      </c>
      <c r="C37" s="187" t="e">
        <f>IF(Tabla3[[#This Row],[Línea estratégica]]="","",#REF!)</f>
        <v>#REF!</v>
      </c>
      <c r="D37" s="187" t="e">
        <f>IF(Tabla3[[#This Row],[Línea estratégica]]="","",#REF!)</f>
        <v>#REF!</v>
      </c>
      <c r="E37" s="187" t="e">
        <f>IF(Tabla3[[#This Row],[Línea estratégica]]="","",#REF!)</f>
        <v>#REF!</v>
      </c>
      <c r="F37" s="187" t="e">
        <f>IF(Tabla3[[#This Row],[Línea estratégica]]="","",#REF!)</f>
        <v>#REF!</v>
      </c>
      <c r="G37" s="188" t="s">
        <v>373</v>
      </c>
      <c r="H37" s="189" t="str">
        <f>IFERROR(VLOOKUP(Tabla3[[#This Row],[Línea estratégica]],Obj!$B$57:$C$90,2,FALSE),"")</f>
        <v>Le.1</v>
      </c>
      <c r="I37" s="188" t="s">
        <v>444</v>
      </c>
      <c r="J37" s="189" t="str">
        <f>IFERROR(VLOOKUP($I37,Obj!$D$132:$E$147,2,FALSE),"")</f>
        <v>Obj1.3</v>
      </c>
      <c r="K37" s="188" t="s">
        <v>388</v>
      </c>
      <c r="L37" s="209" t="s">
        <v>1209</v>
      </c>
      <c r="M37" s="123"/>
      <c r="N37" s="188"/>
      <c r="O37" s="190"/>
      <c r="P37" s="211"/>
      <c r="Q37" s="190"/>
      <c r="R37" s="190"/>
      <c r="S37" s="190"/>
      <c r="T37" s="191"/>
      <c r="U37" s="192"/>
      <c r="V37" s="210"/>
      <c r="W37" s="8"/>
      <c r="X37" s="8"/>
      <c r="Y37" s="7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2:47" s="6" customFormat="1" ht="105" x14ac:dyDescent="0.25">
      <c r="B38" s="188" t="s">
        <v>847</v>
      </c>
      <c r="C38" s="187" t="e">
        <f>IF(Tabla3[[#This Row],[Línea estratégica]]="","",#REF!)</f>
        <v>#REF!</v>
      </c>
      <c r="D38" s="187" t="e">
        <f>IF(Tabla3[[#This Row],[Línea estratégica]]="","",#REF!)</f>
        <v>#REF!</v>
      </c>
      <c r="E38" s="187" t="e">
        <f>IF(Tabla3[[#This Row],[Línea estratégica]]="","",#REF!)</f>
        <v>#REF!</v>
      </c>
      <c r="F38" s="187" t="e">
        <f>IF(Tabla3[[#This Row],[Línea estratégica]]="","",#REF!)</f>
        <v>#REF!</v>
      </c>
      <c r="G38" s="188" t="s">
        <v>373</v>
      </c>
      <c r="H38" s="189" t="str">
        <f>IFERROR(VLOOKUP(Tabla3[[#This Row],[Línea estratégica]],Obj!$B$57:$C$90,2,FALSE),"")</f>
        <v>Le.1</v>
      </c>
      <c r="I38" s="188" t="s">
        <v>444</v>
      </c>
      <c r="J38" s="189" t="str">
        <f>IFERROR(VLOOKUP($I38,Obj!$D$132:$E$147,2,FALSE),"")</f>
        <v>Obj1.3</v>
      </c>
      <c r="K38" s="188" t="s">
        <v>388</v>
      </c>
      <c r="L38" s="209" t="s">
        <v>1211</v>
      </c>
      <c r="M38" s="123"/>
      <c r="N38" s="188"/>
      <c r="O38" s="214"/>
      <c r="P38" s="211"/>
      <c r="Q38" s="190"/>
      <c r="R38" s="190"/>
      <c r="S38" s="190"/>
      <c r="T38" s="191"/>
      <c r="U38" s="192"/>
      <c r="V38" s="210"/>
      <c r="W38" s="8"/>
      <c r="X38" s="8"/>
      <c r="Y38" s="7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</row>
    <row r="39" spans="2:47" s="6" customFormat="1" ht="90" x14ac:dyDescent="0.25">
      <c r="B39" s="188" t="s">
        <v>856</v>
      </c>
      <c r="C39" s="187" t="e">
        <f>IF(Tabla3[[#This Row],[Línea estratégica]]="","",#REF!)</f>
        <v>#REF!</v>
      </c>
      <c r="D39" s="187" t="e">
        <f>IF(Tabla3[[#This Row],[Línea estratégica]]="","",#REF!)</f>
        <v>#REF!</v>
      </c>
      <c r="E39" s="187" t="e">
        <f>IF(Tabla3[[#This Row],[Línea estratégica]]="","",#REF!)</f>
        <v>#REF!</v>
      </c>
      <c r="F39" s="187" t="e">
        <f>IF(Tabla3[[#This Row],[Línea estratégica]]="","",#REF!)</f>
        <v>#REF!</v>
      </c>
      <c r="G39" s="188" t="s">
        <v>373</v>
      </c>
      <c r="H39" s="189" t="str">
        <f>IFERROR(VLOOKUP(Tabla3[[#This Row],[Línea estratégica]],Obj!$B$57:$C$90,2,FALSE),"")</f>
        <v>Le.1</v>
      </c>
      <c r="I39" s="188" t="s">
        <v>443</v>
      </c>
      <c r="J39" s="189" t="str">
        <f>IFERROR(VLOOKUP($I39,Obj!$D$132:$E$147,2,FALSE),"")</f>
        <v>Obj1.2</v>
      </c>
      <c r="K39" s="188" t="s">
        <v>385</v>
      </c>
      <c r="L39" s="209" t="s">
        <v>1214</v>
      </c>
      <c r="M39" s="123"/>
      <c r="N39" s="188"/>
      <c r="O39" s="173"/>
      <c r="P39" s="211"/>
      <c r="Q39" s="190"/>
      <c r="R39" s="190"/>
      <c r="S39" s="190"/>
      <c r="T39" s="191"/>
      <c r="U39" s="192"/>
      <c r="V39" s="210"/>
      <c r="W39" s="8"/>
      <c r="X39" s="8"/>
      <c r="Y39" s="7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</row>
    <row r="40" spans="2:47" s="6" customFormat="1" ht="90" x14ac:dyDescent="0.25">
      <c r="B40" s="188" t="s">
        <v>857</v>
      </c>
      <c r="C40" s="187" t="e">
        <f>IF(Tabla3[[#This Row],[Línea estratégica]]="","",#REF!)</f>
        <v>#REF!</v>
      </c>
      <c r="D40" s="187" t="e">
        <f>IF(Tabla3[[#This Row],[Línea estratégica]]="","",#REF!)</f>
        <v>#REF!</v>
      </c>
      <c r="E40" s="187" t="e">
        <f>IF(Tabla3[[#This Row],[Línea estratégica]]="","",#REF!)</f>
        <v>#REF!</v>
      </c>
      <c r="F40" s="187" t="e">
        <f>IF(Tabla3[[#This Row],[Línea estratégica]]="","",#REF!)</f>
        <v>#REF!</v>
      </c>
      <c r="G40" s="188" t="s">
        <v>373</v>
      </c>
      <c r="H40" s="189" t="str">
        <f>IFERROR(VLOOKUP(Tabla3[[#This Row],[Línea estratégica]],Obj!$B$57:$C$90,2,FALSE),"")</f>
        <v>Le.1</v>
      </c>
      <c r="I40" s="188" t="s">
        <v>788</v>
      </c>
      <c r="J40" s="189" t="str">
        <f>IFERROR(VLOOKUP($I40,Obj!$D$132:$E$147,2,FALSE),"")</f>
        <v>Obj1.10</v>
      </c>
      <c r="K40" s="188" t="s">
        <v>787</v>
      </c>
      <c r="L40" s="209" t="s">
        <v>1218</v>
      </c>
      <c r="M40" s="123"/>
      <c r="N40" s="188"/>
      <c r="O40" s="173"/>
      <c r="P40" s="211"/>
      <c r="Q40" s="190"/>
      <c r="R40" s="190"/>
      <c r="S40" s="190"/>
      <c r="T40" s="191"/>
      <c r="U40" s="192"/>
      <c r="V40" s="210"/>
      <c r="W40" s="8"/>
      <c r="X40" s="8"/>
      <c r="Y40" s="7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</row>
    <row r="41" spans="2:47" s="6" customFormat="1" ht="90" x14ac:dyDescent="0.25">
      <c r="B41" s="188" t="s">
        <v>847</v>
      </c>
      <c r="C41" s="187" t="e">
        <f>IF(Tabla3[[#This Row],[Línea estratégica]]="","",#REF!)</f>
        <v>#REF!</v>
      </c>
      <c r="D41" s="187" t="e">
        <f>IF(Tabla3[[#This Row],[Línea estratégica]]="","",#REF!)</f>
        <v>#REF!</v>
      </c>
      <c r="E41" s="187" t="e">
        <f>IF(Tabla3[[#This Row],[Línea estratégica]]="","",#REF!)</f>
        <v>#REF!</v>
      </c>
      <c r="F41" s="187" t="e">
        <f>IF(Tabla3[[#This Row],[Línea estratégica]]="","",#REF!)</f>
        <v>#REF!</v>
      </c>
      <c r="G41" s="188" t="s">
        <v>375</v>
      </c>
      <c r="H41" s="189" t="str">
        <f>IFERROR(VLOOKUP(Tabla3[[#This Row],[Línea estratégica]],Obj!$B$57:$C$90,2,FALSE),"")</f>
        <v>Le.3</v>
      </c>
      <c r="I41" s="188" t="s">
        <v>455</v>
      </c>
      <c r="J41" s="189" t="str">
        <f>IFERROR(VLOOKUP($I41,Obj!$D$132:$E$147,2,FALSE),"")</f>
        <v>Obj3.3</v>
      </c>
      <c r="K41" s="188" t="s">
        <v>423</v>
      </c>
      <c r="L41" s="209" t="s">
        <v>1252</v>
      </c>
      <c r="M41" s="123"/>
      <c r="N41" s="188"/>
      <c r="O41" s="173"/>
      <c r="P41" s="211"/>
      <c r="Q41" s="190"/>
      <c r="R41" s="190"/>
      <c r="S41" s="190"/>
      <c r="T41" s="191"/>
      <c r="U41" s="192"/>
      <c r="V41" s="210"/>
      <c r="W41" s="8"/>
      <c r="X41" s="8"/>
      <c r="Y41" s="7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</row>
    <row r="42" spans="2:47" s="6" customFormat="1" x14ac:dyDescent="0.25">
      <c r="B42" s="188"/>
      <c r="C42" s="187" t="str">
        <f>IF(Tabla3[[#This Row],[Línea estratégica]]="","",#REF!)</f>
        <v/>
      </c>
      <c r="D42" s="187" t="str">
        <f>IF(Tabla3[[#This Row],[Línea estratégica]]="","",#REF!)</f>
        <v/>
      </c>
      <c r="E42" s="187" t="str">
        <f>IF(Tabla3[[#This Row],[Línea estratégica]]="","",#REF!)</f>
        <v/>
      </c>
      <c r="F42" s="187" t="str">
        <f>IF(Tabla3[[#This Row],[Línea estratégica]]="","",#REF!)</f>
        <v/>
      </c>
      <c r="G42" s="188"/>
      <c r="H42" s="189" t="str">
        <f>IFERROR(VLOOKUP(Tabla3[[#This Row],[Línea estratégica]],Obj!$B$57:$C$90,2,FALSE),"")</f>
        <v/>
      </c>
      <c r="I42" s="188"/>
      <c r="J42" s="189" t="str">
        <f>IFERROR(VLOOKUP($I42,Obj!$D$132:$E$147,2,FALSE),"")</f>
        <v/>
      </c>
      <c r="K42" s="188"/>
      <c r="L42" s="209"/>
      <c r="M42" s="188"/>
      <c r="N42" s="188"/>
      <c r="O42" s="173"/>
      <c r="P42" s="211"/>
      <c r="Q42" s="190"/>
      <c r="R42" s="190"/>
      <c r="S42" s="190"/>
      <c r="T42" s="191"/>
      <c r="U42" s="192"/>
      <c r="V42" s="210"/>
      <c r="W42" s="8"/>
      <c r="X42" s="8"/>
      <c r="Y42" s="7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</row>
    <row r="43" spans="2:47" s="6" customFormat="1" x14ac:dyDescent="0.25">
      <c r="B43" s="188"/>
      <c r="C43" s="187" t="str">
        <f>IF(Tabla3[[#This Row],[Línea estratégica]]="","",#REF!)</f>
        <v/>
      </c>
      <c r="D43" s="187" t="str">
        <f>IF(Tabla3[[#This Row],[Línea estratégica]]="","",#REF!)</f>
        <v/>
      </c>
      <c r="E43" s="187" t="str">
        <f>IF(Tabla3[[#This Row],[Línea estratégica]]="","",#REF!)</f>
        <v/>
      </c>
      <c r="F43" s="187" t="str">
        <f>IF(Tabla3[[#This Row],[Línea estratégica]]="","",#REF!)</f>
        <v/>
      </c>
      <c r="G43" s="188"/>
      <c r="H43" s="189" t="str">
        <f>IFERROR(VLOOKUP(Tabla3[[#This Row],[Línea estratégica]],Obj!$B$57:$C$90,2,FALSE),"")</f>
        <v/>
      </c>
      <c r="I43" s="188"/>
      <c r="J43" s="189" t="str">
        <f>IFERROR(VLOOKUP($I43,Obj!$D$132:$E$147,2,FALSE),"")</f>
        <v/>
      </c>
      <c r="K43" s="188"/>
      <c r="L43" s="209"/>
      <c r="M43" s="123"/>
      <c r="N43" s="188"/>
      <c r="O43" s="173"/>
      <c r="P43" s="211"/>
      <c r="Q43" s="190"/>
      <c r="R43" s="190"/>
      <c r="S43" s="190"/>
      <c r="T43" s="191"/>
      <c r="U43" s="192"/>
      <c r="V43" s="210"/>
      <c r="W43" s="8"/>
      <c r="X43" s="8"/>
      <c r="Y43" s="7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</row>
    <row r="44" spans="2:47" s="6" customFormat="1" x14ac:dyDescent="0.25">
      <c r="B44" s="188"/>
      <c r="C44" s="187" t="str">
        <f>IF(Tabla3[[#This Row],[Línea estratégica]]="","",#REF!)</f>
        <v/>
      </c>
      <c r="D44" s="187" t="str">
        <f>IF(Tabla3[[#This Row],[Línea estratégica]]="","",#REF!)</f>
        <v/>
      </c>
      <c r="E44" s="187" t="str">
        <f>IF(Tabla3[[#This Row],[Línea estratégica]]="","",#REF!)</f>
        <v/>
      </c>
      <c r="F44" s="187" t="str">
        <f>IF(Tabla3[[#This Row],[Línea estratégica]]="","",#REF!)</f>
        <v/>
      </c>
      <c r="G44" s="188"/>
      <c r="H44" s="189" t="str">
        <f>IFERROR(VLOOKUP(Tabla3[[#This Row],[Línea estratégica]],Obj!$B$57:$C$90,2,FALSE),"")</f>
        <v/>
      </c>
      <c r="I44" s="188"/>
      <c r="J44" s="189" t="str">
        <f>IFERROR(VLOOKUP($I44,Obj!$D$132:$E$147,2,FALSE),"")</f>
        <v/>
      </c>
      <c r="K44" s="188"/>
      <c r="L44" s="209"/>
      <c r="M44" s="188"/>
      <c r="N44" s="188"/>
      <c r="O44" s="173"/>
      <c r="P44" s="211"/>
      <c r="Q44" s="190"/>
      <c r="R44" s="190"/>
      <c r="S44" s="190"/>
      <c r="T44" s="191"/>
      <c r="U44" s="192"/>
      <c r="V44" s="210"/>
      <c r="W44" s="8"/>
      <c r="X44" s="8"/>
      <c r="Y44" s="7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</row>
    <row r="45" spans="2:47" s="6" customFormat="1" x14ac:dyDescent="0.25">
      <c r="B45" s="188"/>
      <c r="C45" s="195" t="str">
        <f>IF(Tabla3[[#This Row],[Línea estratégica]]="","",#REF!)</f>
        <v/>
      </c>
      <c r="D45" s="195" t="str">
        <f>IF(Tabla3[[#This Row],[Línea estratégica]]="","",#REF!)</f>
        <v/>
      </c>
      <c r="E45" s="195" t="str">
        <f>IF(Tabla3[[#This Row],[Línea estratégica]]="","",#REF!)</f>
        <v/>
      </c>
      <c r="F45" s="195" t="str">
        <f>IF(Tabla3[[#This Row],[Línea estratégica]]="","",#REF!)</f>
        <v/>
      </c>
      <c r="G45" s="123"/>
      <c r="H45" s="171" t="str">
        <f>IFERROR(VLOOKUP(Tabla3[[#This Row],[Línea estratégica]],Obj!$B$57:$C$90,2,FALSE),"")</f>
        <v/>
      </c>
      <c r="I45" s="123"/>
      <c r="J45" s="171" t="str">
        <f>IFERROR(VLOOKUP($I45,Obj!$D$132:$E$147,2,FALSE),"")</f>
        <v/>
      </c>
      <c r="K45" s="123"/>
      <c r="L45" s="209"/>
      <c r="M45" s="123"/>
      <c r="N45" s="123"/>
      <c r="O45" s="173"/>
      <c r="P45" s="186"/>
      <c r="Q45" s="173"/>
      <c r="R45" s="173"/>
      <c r="S45" s="173"/>
      <c r="T45" s="174"/>
      <c r="U45" s="160"/>
      <c r="V45" s="210"/>
      <c r="W45" s="8"/>
      <c r="X45" s="8"/>
      <c r="Y45" s="7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</row>
    <row r="46" spans="2:47" s="6" customFormat="1" x14ac:dyDescent="0.25">
      <c r="B46" s="188"/>
      <c r="C46" s="195" t="str">
        <f>IF(Tabla3[[#This Row],[Línea estratégica]]="","",#REF!)</f>
        <v/>
      </c>
      <c r="D46" s="195" t="str">
        <f>IF(Tabla3[[#This Row],[Línea estratégica]]="","",#REF!)</f>
        <v/>
      </c>
      <c r="E46" s="195" t="str">
        <f>IF(Tabla3[[#This Row],[Línea estratégica]]="","",#REF!)</f>
        <v/>
      </c>
      <c r="F46" s="195" t="str">
        <f>IF(Tabla3[[#This Row],[Línea estratégica]]="","",#REF!)</f>
        <v/>
      </c>
      <c r="G46" s="123"/>
      <c r="H46" s="171" t="str">
        <f>IFERROR(VLOOKUP(Tabla3[[#This Row],[Línea estratégica]],Obj!$B$57:$C$90,2,FALSE),"")</f>
        <v/>
      </c>
      <c r="I46" s="123"/>
      <c r="J46" s="171" t="str">
        <f>IFERROR(VLOOKUP($I46,Obj!$D$132:$E$147,2,FALSE),"")</f>
        <v/>
      </c>
      <c r="K46" s="123"/>
      <c r="L46" s="209"/>
      <c r="M46" s="123"/>
      <c r="N46" s="123"/>
      <c r="O46" s="186"/>
      <c r="P46" s="186"/>
      <c r="Q46" s="173"/>
      <c r="R46" s="173"/>
      <c r="S46" s="173"/>
      <c r="T46" s="174"/>
      <c r="U46" s="160"/>
      <c r="V46" s="210"/>
      <c r="W46" s="8"/>
      <c r="X46" s="8"/>
      <c r="Y46" s="7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</row>
    <row r="47" spans="2:47" s="6" customFormat="1" x14ac:dyDescent="0.25">
      <c r="B47" s="188"/>
      <c r="C47" s="195" t="str">
        <f>IF(Tabla3[[#This Row],[Línea estratégica]]="","",#REF!)</f>
        <v/>
      </c>
      <c r="D47" s="195" t="str">
        <f>IF(Tabla3[[#This Row],[Línea estratégica]]="","",#REF!)</f>
        <v/>
      </c>
      <c r="E47" s="195" t="str">
        <f>IF(Tabla3[[#This Row],[Línea estratégica]]="","",#REF!)</f>
        <v/>
      </c>
      <c r="F47" s="195" t="str">
        <f>IF(Tabla3[[#This Row],[Línea estratégica]]="","",#REF!)</f>
        <v/>
      </c>
      <c r="G47" s="123"/>
      <c r="H47" s="171" t="str">
        <f>IFERROR(VLOOKUP(Tabla3[[#This Row],[Línea estratégica]],Obj!$B$57:$C$90,2,FALSE),"")</f>
        <v/>
      </c>
      <c r="I47" s="123"/>
      <c r="J47" s="171" t="str">
        <f>IFERROR(VLOOKUP($I47,Obj!$D$132:$E$147,2,FALSE),"")</f>
        <v/>
      </c>
      <c r="K47" s="123"/>
      <c r="L47" s="209"/>
      <c r="M47" s="123"/>
      <c r="N47" s="123"/>
      <c r="O47" s="173"/>
      <c r="P47" s="186"/>
      <c r="Q47" s="173"/>
      <c r="R47" s="173"/>
      <c r="S47" s="173"/>
      <c r="T47" s="174"/>
      <c r="U47" s="160"/>
      <c r="V47" s="210"/>
      <c r="W47" s="8"/>
      <c r="X47" s="8"/>
      <c r="Y47" s="7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</row>
    <row r="48" spans="2:47" s="6" customFormat="1" x14ac:dyDescent="0.25">
      <c r="B48" s="188"/>
      <c r="C48" s="187" t="str">
        <f>IF(Tabla3[[#This Row],[Línea estratégica]]="","",#REF!)</f>
        <v/>
      </c>
      <c r="D48" s="187" t="str">
        <f>IF(Tabla3[[#This Row],[Línea estratégica]]="","",#REF!)</f>
        <v/>
      </c>
      <c r="E48" s="187" t="str">
        <f>IF(Tabla3[[#This Row],[Línea estratégica]]="","",#REF!)</f>
        <v/>
      </c>
      <c r="F48" s="187" t="str">
        <f>IF(Tabla3[[#This Row],[Línea estratégica]]="","",#REF!)</f>
        <v/>
      </c>
      <c r="G48" s="188"/>
      <c r="H48" s="189" t="str">
        <f>IFERROR(VLOOKUP(Tabla3[[#This Row],[Línea estratégica]],Obj!$B$57:$C$90,2,FALSE),"")</f>
        <v/>
      </c>
      <c r="I48" s="188"/>
      <c r="J48" s="189" t="str">
        <f>IFERROR(VLOOKUP($I48,Obj!$D$132:$E$147,2,FALSE),"")</f>
        <v/>
      </c>
      <c r="K48" s="188"/>
      <c r="L48" s="209"/>
      <c r="M48" s="123"/>
      <c r="N48" s="188"/>
      <c r="O48" s="173"/>
      <c r="P48" s="186"/>
      <c r="Q48" s="190"/>
      <c r="R48" s="190"/>
      <c r="S48" s="190"/>
      <c r="T48" s="191"/>
      <c r="U48" s="192"/>
      <c r="V48" s="210"/>
      <c r="W48" s="8"/>
      <c r="X48" s="8"/>
      <c r="Y48" s="7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</row>
    <row r="49" spans="2:47" s="6" customFormat="1" x14ac:dyDescent="0.25">
      <c r="B49" s="188"/>
      <c r="C49" s="187" t="str">
        <f>IF(Tabla3[[#This Row],[Línea estratégica]]="","",#REF!)</f>
        <v/>
      </c>
      <c r="D49" s="187" t="str">
        <f>IF(Tabla3[[#This Row],[Línea estratégica]]="","",#REF!)</f>
        <v/>
      </c>
      <c r="E49" s="187" t="str">
        <f>IF(Tabla3[[#This Row],[Línea estratégica]]="","",#REF!)</f>
        <v/>
      </c>
      <c r="F49" s="187" t="str">
        <f>IF(Tabla3[[#This Row],[Línea estratégica]]="","",#REF!)</f>
        <v/>
      </c>
      <c r="G49" s="188"/>
      <c r="H49" s="189" t="str">
        <f>IFERROR(VLOOKUP(Tabla3[[#This Row],[Línea estratégica]],Obj!$B$57:$C$90,2,FALSE),"")</f>
        <v/>
      </c>
      <c r="I49" s="188"/>
      <c r="J49" s="189" t="str">
        <f>IFERROR(VLOOKUP($I49,Obj!$D$132:$E$147,2,FALSE),"")</f>
        <v/>
      </c>
      <c r="K49" s="188"/>
      <c r="L49" s="209"/>
      <c r="M49" s="123"/>
      <c r="N49" s="188"/>
      <c r="O49" s="173"/>
      <c r="P49" s="211"/>
      <c r="Q49" s="190"/>
      <c r="R49" s="190"/>
      <c r="S49" s="190"/>
      <c r="T49" s="191"/>
      <c r="U49" s="192"/>
      <c r="V49" s="210"/>
      <c r="W49" s="8"/>
      <c r="X49" s="8"/>
      <c r="Y49" s="7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</row>
    <row r="50" spans="2:47" s="6" customFormat="1" x14ac:dyDescent="0.25">
      <c r="B50" s="188"/>
      <c r="C50" s="187" t="str">
        <f>IF(Tabla3[[#This Row],[Línea estratégica]]="","",#REF!)</f>
        <v/>
      </c>
      <c r="D50" s="187" t="str">
        <f>IF(Tabla3[[#This Row],[Línea estratégica]]="","",#REF!)</f>
        <v/>
      </c>
      <c r="E50" s="187" t="str">
        <f>IF(Tabla3[[#This Row],[Línea estratégica]]="","",#REF!)</f>
        <v/>
      </c>
      <c r="F50" s="187" t="str">
        <f>IF(Tabla3[[#This Row],[Línea estratégica]]="","",#REF!)</f>
        <v/>
      </c>
      <c r="G50" s="188"/>
      <c r="H50" s="189" t="str">
        <f>IFERROR(VLOOKUP(Tabla3[[#This Row],[Línea estratégica]],Obj!$B$57:$C$90,2,FALSE),"")</f>
        <v/>
      </c>
      <c r="I50" s="188"/>
      <c r="J50" s="189" t="str">
        <f>IFERROR(VLOOKUP($I50,Obj!$D$132:$E$147,2,FALSE),"")</f>
        <v/>
      </c>
      <c r="K50" s="188"/>
      <c r="L50" s="209"/>
      <c r="M50" s="123"/>
      <c r="N50" s="188"/>
      <c r="O50" s="173"/>
      <c r="P50" s="211"/>
      <c r="Q50" s="190"/>
      <c r="R50" s="190"/>
      <c r="S50" s="190"/>
      <c r="T50" s="191"/>
      <c r="U50" s="192"/>
      <c r="V50" s="210"/>
      <c r="W50" s="8"/>
      <c r="X50" s="8"/>
      <c r="Y50" s="7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2:47" s="6" customFormat="1" x14ac:dyDescent="0.25">
      <c r="B51" s="188"/>
      <c r="C51" s="187" t="str">
        <f>IF(Tabla3[[#This Row],[Línea estratégica]]="","",#REF!)</f>
        <v/>
      </c>
      <c r="D51" s="187" t="str">
        <f>IF(Tabla3[[#This Row],[Línea estratégica]]="","",#REF!)</f>
        <v/>
      </c>
      <c r="E51" s="187" t="str">
        <f>IF(Tabla3[[#This Row],[Línea estratégica]]="","",#REF!)</f>
        <v/>
      </c>
      <c r="F51" s="187" t="str">
        <f>IF(Tabla3[[#This Row],[Línea estratégica]]="","",#REF!)</f>
        <v/>
      </c>
      <c r="G51" s="188"/>
      <c r="H51" s="189" t="str">
        <f>IFERROR(VLOOKUP(Tabla3[[#This Row],[Línea estratégica]],Obj!$B$57:$C$90,2,FALSE),"")</f>
        <v/>
      </c>
      <c r="I51" s="188"/>
      <c r="J51" s="189" t="str">
        <f>IFERROR(VLOOKUP($I51,Obj!$D$132:$E$147,2,FALSE),"")</f>
        <v/>
      </c>
      <c r="K51" s="188"/>
      <c r="L51" s="209"/>
      <c r="M51" s="123"/>
      <c r="N51" s="188"/>
      <c r="O51" s="190"/>
      <c r="P51" s="211"/>
      <c r="Q51" s="190"/>
      <c r="R51" s="190"/>
      <c r="S51" s="190"/>
      <c r="T51" s="191"/>
      <c r="U51" s="192"/>
      <c r="V51" s="210"/>
      <c r="W51" s="8"/>
      <c r="X51" s="8"/>
      <c r="Y51" s="7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</row>
    <row r="52" spans="2:47" s="6" customFormat="1" x14ac:dyDescent="0.25">
      <c r="B52" s="188"/>
      <c r="C52" s="187" t="str">
        <f>IF(Tabla3[[#This Row],[Línea estratégica]]="","",#REF!)</f>
        <v/>
      </c>
      <c r="D52" s="187" t="str">
        <f>IF(Tabla3[[#This Row],[Línea estratégica]]="","",#REF!)</f>
        <v/>
      </c>
      <c r="E52" s="187" t="str">
        <f>IF(Tabla3[[#This Row],[Línea estratégica]]="","",#REF!)</f>
        <v/>
      </c>
      <c r="F52" s="187" t="str">
        <f>IF(Tabla3[[#This Row],[Línea estratégica]]="","",#REF!)</f>
        <v/>
      </c>
      <c r="G52" s="188"/>
      <c r="H52" s="189" t="str">
        <f>IFERROR(VLOOKUP(Tabla3[[#This Row],[Línea estratégica]],Obj!$B$57:$C$90,2,FALSE),"")</f>
        <v/>
      </c>
      <c r="I52" s="188"/>
      <c r="J52" s="189" t="str">
        <f>IFERROR(VLOOKUP($I52,Obj!$D$132:$E$147,2,FALSE),"")</f>
        <v/>
      </c>
      <c r="K52" s="188"/>
      <c r="L52" s="209"/>
      <c r="M52" s="123"/>
      <c r="N52" s="188"/>
      <c r="O52" s="190"/>
      <c r="P52" s="211"/>
      <c r="Q52" s="190"/>
      <c r="R52" s="190"/>
      <c r="S52" s="190"/>
      <c r="T52" s="191"/>
      <c r="U52" s="192"/>
      <c r="V52" s="210"/>
      <c r="W52" s="8"/>
      <c r="X52" s="8"/>
      <c r="Y52" s="7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</row>
    <row r="53" spans="2:47" s="6" customFormat="1" x14ac:dyDescent="0.25">
      <c r="B53" s="188"/>
      <c r="C53" s="246" t="str">
        <f>IF(Tabla3[[#This Row],[Línea estratégica]]="","",#REF!)</f>
        <v/>
      </c>
      <c r="D53" s="246" t="str">
        <f>IF(Tabla3[[#This Row],[Línea estratégica]]="","",#REF!)</f>
        <v/>
      </c>
      <c r="E53" s="246" t="str">
        <f>IF(Tabla3[[#This Row],[Línea estratégica]]="","",#REF!)</f>
        <v/>
      </c>
      <c r="F53" s="246" t="str">
        <f>IF(Tabla3[[#This Row],[Línea estratégica]]="","",#REF!)</f>
        <v/>
      </c>
      <c r="G53" s="247"/>
      <c r="H53" s="248" t="str">
        <f>IFERROR(VLOOKUP(Tabla3[[#This Row],[Línea estratégica]],Obj!$B$57:$C$90,2,FALSE),"")</f>
        <v/>
      </c>
      <c r="I53" s="247"/>
      <c r="J53" s="248" t="str">
        <f>IFERROR(VLOOKUP($I53,Obj!$D$132:$E$147,2,FALSE),"")</f>
        <v/>
      </c>
      <c r="K53" s="247"/>
      <c r="L53" s="209"/>
      <c r="M53" s="247"/>
      <c r="N53" s="247"/>
      <c r="O53" s="249"/>
      <c r="P53" s="253"/>
      <c r="Q53" s="249"/>
      <c r="R53" s="249"/>
      <c r="S53" s="249"/>
      <c r="T53" s="250"/>
      <c r="U53" s="251"/>
      <c r="V53" s="252"/>
      <c r="W53" s="8"/>
      <c r="X53" s="8"/>
      <c r="Y53" s="7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2:47" s="6" customFormat="1" x14ac:dyDescent="0.25">
      <c r="B54" s="188"/>
      <c r="C54" s="195" t="str">
        <f>IF(Tabla3[[#This Row],[Línea estratégica]]="","",#REF!)</f>
        <v/>
      </c>
      <c r="D54" s="195" t="str">
        <f>IF(Tabla3[[#This Row],[Línea estratégica]]="","",#REF!)</f>
        <v/>
      </c>
      <c r="E54" s="195" t="str">
        <f>IF(Tabla3[[#This Row],[Línea estratégica]]="","",#REF!)</f>
        <v/>
      </c>
      <c r="F54" s="195" t="str">
        <f>IF(Tabla3[[#This Row],[Línea estratégica]]="","",#REF!)</f>
        <v/>
      </c>
      <c r="G54" s="123"/>
      <c r="H54" s="171" t="str">
        <f>IFERROR(VLOOKUP(Tabla3[[#This Row],[Línea estratégica]],Obj!$B$57:$C$90,2,FALSE),"")</f>
        <v/>
      </c>
      <c r="I54" s="123"/>
      <c r="J54" s="171" t="str">
        <f>IFERROR(VLOOKUP($I54,Obj!$D$132:$E$147,2,FALSE),"")</f>
        <v/>
      </c>
      <c r="K54" s="123"/>
      <c r="L54" s="209"/>
      <c r="M54" s="123"/>
      <c r="N54" s="123"/>
      <c r="O54" s="173"/>
      <c r="P54" s="186"/>
      <c r="Q54" s="173"/>
      <c r="R54" s="173"/>
      <c r="S54" s="173"/>
      <c r="T54" s="174"/>
      <c r="U54" s="160"/>
      <c r="V54" s="210"/>
      <c r="W54" s="8"/>
      <c r="X54" s="8"/>
      <c r="Y54" s="7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5" spans="2:47" s="6" customFormat="1" x14ac:dyDescent="0.25">
      <c r="B55" s="188"/>
      <c r="C55" s="195" t="str">
        <f>IF(Tabla3[[#This Row],[Línea estratégica]]="","",#REF!)</f>
        <v/>
      </c>
      <c r="D55" s="195" t="str">
        <f>IF(Tabla3[[#This Row],[Línea estratégica]]="","",#REF!)</f>
        <v/>
      </c>
      <c r="E55" s="195" t="str">
        <f>IF(Tabla3[[#This Row],[Línea estratégica]]="","",#REF!)</f>
        <v/>
      </c>
      <c r="F55" s="195" t="str">
        <f>IF(Tabla3[[#This Row],[Línea estratégica]]="","",#REF!)</f>
        <v/>
      </c>
      <c r="G55" s="123"/>
      <c r="H55" s="171" t="str">
        <f>IFERROR(VLOOKUP(Tabla3[[#This Row],[Línea estratégica]],Obj!$B$57:$C$90,2,FALSE),"")</f>
        <v/>
      </c>
      <c r="I55" s="123"/>
      <c r="J55" s="171" t="str">
        <f>IFERROR(VLOOKUP($I55,Obj!$D$132:$E$147,2,FALSE),"")</f>
        <v/>
      </c>
      <c r="K55" s="123"/>
      <c r="L55" s="209"/>
      <c r="M55" s="123"/>
      <c r="N55" s="123"/>
      <c r="O55" s="173"/>
      <c r="P55" s="186"/>
      <c r="Q55" s="173"/>
      <c r="R55" s="173"/>
      <c r="S55" s="173"/>
      <c r="T55" s="174"/>
      <c r="U55" s="160"/>
      <c r="V55" s="210"/>
      <c r="W55" s="8"/>
      <c r="X55" s="8"/>
      <c r="Y55" s="7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2:47" s="6" customFormat="1" x14ac:dyDescent="0.25">
      <c r="B56" s="188"/>
      <c r="C56" s="187" t="str">
        <f>IF(Tabla3[[#This Row],[Línea estratégica]]="","",#REF!)</f>
        <v/>
      </c>
      <c r="D56" s="187" t="str">
        <f>IF(Tabla3[[#This Row],[Línea estratégica]]="","",#REF!)</f>
        <v/>
      </c>
      <c r="E56" s="187" t="str">
        <f>IF(Tabla3[[#This Row],[Línea estratégica]]="","",#REF!)</f>
        <v/>
      </c>
      <c r="F56" s="187" t="str">
        <f>IF(Tabla3[[#This Row],[Línea estratégica]]="","",#REF!)</f>
        <v/>
      </c>
      <c r="G56" s="188"/>
      <c r="H56" s="189" t="str">
        <f>IFERROR(VLOOKUP(Tabla3[[#This Row],[Línea estratégica]],Obj!$B$57:$C$90,2,FALSE),"")</f>
        <v/>
      </c>
      <c r="I56" s="188"/>
      <c r="J56" s="189" t="str">
        <f>IFERROR(VLOOKUP($I56,Obj!$D$132:$E$147,2,FALSE),"")</f>
        <v/>
      </c>
      <c r="K56" s="188"/>
      <c r="L56" s="209"/>
      <c r="M56" s="123"/>
      <c r="N56" s="188"/>
      <c r="O56" s="190"/>
      <c r="P56" s="211"/>
      <c r="Q56" s="190"/>
      <c r="R56" s="190"/>
      <c r="S56" s="190"/>
      <c r="T56" s="191"/>
      <c r="U56" s="192"/>
      <c r="V56" s="210"/>
      <c r="W56" s="8"/>
      <c r="X56" s="8"/>
      <c r="Y56" s="7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2:47" s="6" customFormat="1" x14ac:dyDescent="0.25">
      <c r="B57" s="188"/>
      <c r="C57" s="187" t="str">
        <f>IF(Tabla3[[#This Row],[Línea estratégica]]="","",#REF!)</f>
        <v/>
      </c>
      <c r="D57" s="187" t="str">
        <f>IF(Tabla3[[#This Row],[Línea estratégica]]="","",#REF!)</f>
        <v/>
      </c>
      <c r="E57" s="187" t="str">
        <f>IF(Tabla3[[#This Row],[Línea estratégica]]="","",#REF!)</f>
        <v/>
      </c>
      <c r="F57" s="187" t="str">
        <f>IF(Tabla3[[#This Row],[Línea estratégica]]="","",#REF!)</f>
        <v/>
      </c>
      <c r="G57" s="188"/>
      <c r="H57" s="189" t="str">
        <f>IFERROR(VLOOKUP(Tabla3[[#This Row],[Línea estratégica]],Obj!$B$57:$C$90,2,FALSE),"")</f>
        <v/>
      </c>
      <c r="I57" s="188"/>
      <c r="J57" s="189" t="str">
        <f>IFERROR(VLOOKUP($I57,Obj!$D$132:$E$147,2,FALSE),"")</f>
        <v/>
      </c>
      <c r="K57" s="188"/>
      <c r="L57" s="209"/>
      <c r="M57" s="123"/>
      <c r="N57" s="188"/>
      <c r="O57" s="190"/>
      <c r="P57" s="211"/>
      <c r="Q57" s="190"/>
      <c r="R57" s="190"/>
      <c r="S57" s="190"/>
      <c r="T57" s="191"/>
      <c r="U57" s="192"/>
      <c r="V57" s="210"/>
      <c r="W57" s="8"/>
      <c r="X57" s="8"/>
      <c r="Y57" s="7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2:47" s="6" customFormat="1" x14ac:dyDescent="0.25">
      <c r="B58" s="188"/>
      <c r="C58" s="195" t="str">
        <f>IF(Tabla3[[#This Row],[Línea estratégica]]="","",#REF!)</f>
        <v/>
      </c>
      <c r="D58" s="195" t="str">
        <f>IF(Tabla3[[#This Row],[Línea estratégica]]="","",#REF!)</f>
        <v/>
      </c>
      <c r="E58" s="195" t="str">
        <f>IF(Tabla3[[#This Row],[Línea estratégica]]="","",#REF!)</f>
        <v/>
      </c>
      <c r="F58" s="195" t="str">
        <f>IF(Tabla3[[#This Row],[Línea estratégica]]="","",#REF!)</f>
        <v/>
      </c>
      <c r="G58" s="188"/>
      <c r="H58" s="189" t="str">
        <f>IFERROR(VLOOKUP(Tabla3[[#This Row],[Línea estratégica]],Obj!$B$57:$C$90,2,FALSE),"")</f>
        <v/>
      </c>
      <c r="I58" s="188"/>
      <c r="J58" s="189" t="str">
        <f>+J57</f>
        <v/>
      </c>
      <c r="K58" s="188"/>
      <c r="L58" s="209"/>
      <c r="M58" s="123"/>
      <c r="N58" s="123"/>
      <c r="O58" s="173"/>
      <c r="P58" s="211"/>
      <c r="Q58" s="190"/>
      <c r="R58" s="190"/>
      <c r="S58" s="190"/>
      <c r="T58" s="191"/>
      <c r="U58" s="192"/>
      <c r="V58" s="210"/>
      <c r="W58" s="8"/>
      <c r="X58" s="8"/>
      <c r="Y58" s="7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  <row r="59" spans="2:47" s="6" customFormat="1" x14ac:dyDescent="0.25">
      <c r="B59" s="188"/>
      <c r="C59" s="187" t="str">
        <f>IF(Tabla3[[#This Row],[Línea estratégica]]="","",#REF!)</f>
        <v/>
      </c>
      <c r="D59" s="187" t="str">
        <f>IF(Tabla3[[#This Row],[Línea estratégica]]="","",#REF!)</f>
        <v/>
      </c>
      <c r="E59" s="187" t="str">
        <f>IF(Tabla3[[#This Row],[Línea estratégica]]="","",#REF!)</f>
        <v/>
      </c>
      <c r="F59" s="187" t="str">
        <f>IF(Tabla3[[#This Row],[Línea estratégica]]="","",#REF!)</f>
        <v/>
      </c>
      <c r="G59" s="188"/>
      <c r="H59" s="189" t="str">
        <f>IFERROR(VLOOKUP(Tabla3[[#This Row],[Línea estratégica]],Obj!$B$57:$C$90,2,FALSE),"")</f>
        <v/>
      </c>
      <c r="I59" s="188"/>
      <c r="J59" s="189" t="str">
        <f>IFERROR(VLOOKUP($I59,Obj!$D$132:$E$147,2,FALSE),"")</f>
        <v/>
      </c>
      <c r="K59" s="188"/>
      <c r="L59" s="209"/>
      <c r="M59" s="123"/>
      <c r="N59" s="188"/>
      <c r="O59" s="190"/>
      <c r="P59" s="211"/>
      <c r="Q59" s="190"/>
      <c r="R59" s="190"/>
      <c r="S59" s="190"/>
      <c r="T59" s="191"/>
      <c r="U59" s="192"/>
      <c r="V59" s="210"/>
      <c r="W59" s="8"/>
      <c r="X59" s="8"/>
      <c r="Y59" s="7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2:47" s="6" customFormat="1" x14ac:dyDescent="0.25">
      <c r="B60" s="188"/>
      <c r="C60" s="187" t="str">
        <f>IF(Tabla3[[#This Row],[Línea estratégica]]="","",#REF!)</f>
        <v/>
      </c>
      <c r="D60" s="187" t="str">
        <f>IF(Tabla3[[#This Row],[Línea estratégica]]="","",#REF!)</f>
        <v/>
      </c>
      <c r="E60" s="187" t="str">
        <f>IF(Tabla3[[#This Row],[Línea estratégica]]="","",#REF!)</f>
        <v/>
      </c>
      <c r="F60" s="187" t="str">
        <f>IF(Tabla3[[#This Row],[Línea estratégica]]="","",#REF!)</f>
        <v/>
      </c>
      <c r="G60" s="188"/>
      <c r="H60" s="189" t="str">
        <f>IFERROR(VLOOKUP(Tabla3[[#This Row],[Línea estratégica]],Obj!$B$57:$C$90,2,FALSE),"")</f>
        <v/>
      </c>
      <c r="I60" s="188"/>
      <c r="J60" s="189" t="str">
        <f>IFERROR(VLOOKUP($I60,Obj!$D$132:$E$147,2,FALSE),"")</f>
        <v/>
      </c>
      <c r="K60" s="188"/>
      <c r="L60" s="209"/>
      <c r="M60" s="123"/>
      <c r="N60" s="188"/>
      <c r="O60" s="211"/>
      <c r="P60" s="211"/>
      <c r="Q60" s="190"/>
      <c r="R60" s="190"/>
      <c r="S60" s="190"/>
      <c r="T60" s="191"/>
      <c r="U60" s="192"/>
      <c r="V60" s="210"/>
      <c r="W60" s="8"/>
      <c r="X60" s="8"/>
      <c r="Y60" s="7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1" spans="2:47" s="6" customFormat="1" x14ac:dyDescent="0.25">
      <c r="B61" s="188"/>
      <c r="C61" s="187" t="str">
        <f>IF(Tabla3[[#This Row],[Línea estratégica]]="","",#REF!)</f>
        <v/>
      </c>
      <c r="D61" s="187" t="str">
        <f>IF(Tabla3[[#This Row],[Línea estratégica]]="","",#REF!)</f>
        <v/>
      </c>
      <c r="E61" s="187" t="str">
        <f>IF(Tabla3[[#This Row],[Línea estratégica]]="","",#REF!)</f>
        <v/>
      </c>
      <c r="F61" s="187" t="str">
        <f>IF(Tabla3[[#This Row],[Línea estratégica]]="","",#REF!)</f>
        <v/>
      </c>
      <c r="G61" s="188"/>
      <c r="H61" s="189" t="str">
        <f>IFERROR(VLOOKUP(Tabla3[[#This Row],[Línea estratégica]],Obj!$B$57:$C$90,2,FALSE),"")</f>
        <v/>
      </c>
      <c r="I61" s="188"/>
      <c r="J61" s="189" t="str">
        <f>IFERROR(VLOOKUP($I61,Obj!$D$132:$E$147,2,FALSE),"")</f>
        <v/>
      </c>
      <c r="K61" s="188"/>
      <c r="L61" s="188"/>
      <c r="M61" s="123"/>
      <c r="N61" s="188"/>
      <c r="O61" s="211"/>
      <c r="P61" s="211"/>
      <c r="Q61" s="190"/>
      <c r="R61" s="190"/>
      <c r="S61" s="190"/>
      <c r="T61" s="191"/>
      <c r="U61" s="192"/>
      <c r="V61" s="215"/>
      <c r="W61" s="8"/>
      <c r="X61" s="8"/>
      <c r="Y61" s="7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</row>
    <row r="62" spans="2:47" s="6" customFormat="1" x14ac:dyDescent="0.25">
      <c r="B62" s="188"/>
      <c r="C62" s="187" t="str">
        <f>IF(Tabla3[[#This Row],[Línea estratégica]]="","",#REF!)</f>
        <v/>
      </c>
      <c r="D62" s="187" t="str">
        <f>IF(Tabla3[[#This Row],[Línea estratégica]]="","",#REF!)</f>
        <v/>
      </c>
      <c r="E62" s="187" t="str">
        <f>IF(Tabla3[[#This Row],[Línea estratégica]]="","",#REF!)</f>
        <v/>
      </c>
      <c r="F62" s="187" t="str">
        <f>IF(Tabla3[[#This Row],[Línea estratégica]]="","",#REF!)</f>
        <v/>
      </c>
      <c r="G62" s="188"/>
      <c r="H62" s="189" t="str">
        <f>IFERROR(VLOOKUP(Tabla3[[#This Row],[Línea estratégica]],Obj!$B$57:$C$90,2,FALSE),"")</f>
        <v/>
      </c>
      <c r="I62" s="188"/>
      <c r="J62" s="189" t="str">
        <f>IFERROR(VLOOKUP($I62,Obj!$D$132:$E$147,2,FALSE),"")</f>
        <v/>
      </c>
      <c r="K62" s="188"/>
      <c r="L62" s="209"/>
      <c r="M62" s="188"/>
      <c r="N62" s="188"/>
      <c r="O62" s="190"/>
      <c r="P62" s="190"/>
      <c r="Q62" s="190"/>
      <c r="R62" s="190"/>
      <c r="S62" s="190"/>
      <c r="T62" s="191"/>
      <c r="U62" s="192"/>
      <c r="V62" s="210"/>
      <c r="W62" s="8"/>
      <c r="X62" s="8"/>
      <c r="Y62" s="7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</row>
    <row r="63" spans="2:47" s="6" customFormat="1" x14ac:dyDescent="0.25">
      <c r="B63" s="188"/>
      <c r="C63" s="246" t="str">
        <f>IF(Tabla3[[#This Row],[Línea estratégica]]="","",#REF!)</f>
        <v/>
      </c>
      <c r="D63" s="246" t="str">
        <f>IF(Tabla3[[#This Row],[Línea estratégica]]="","",#REF!)</f>
        <v/>
      </c>
      <c r="E63" s="246" t="str">
        <f>IF(Tabla3[[#This Row],[Línea estratégica]]="","",#REF!)</f>
        <v/>
      </c>
      <c r="F63" s="246" t="str">
        <f>IF(Tabla3[[#This Row],[Línea estratégica]]="","",#REF!)</f>
        <v/>
      </c>
      <c r="G63" s="247"/>
      <c r="H63" s="248" t="str">
        <f>IFERROR(VLOOKUP(Tabla3[[#This Row],[Línea estratégica]],Obj!$B$57:$C$90,2,FALSE),"")</f>
        <v/>
      </c>
      <c r="I63" s="247"/>
      <c r="J63" s="248" t="str">
        <f>IFERROR(VLOOKUP($I63,Obj!$D$132:$E$147,2,FALSE),"")</f>
        <v/>
      </c>
      <c r="K63" s="247"/>
      <c r="L63" s="209"/>
      <c r="M63" s="123"/>
      <c r="N63" s="123"/>
      <c r="O63" s="190"/>
      <c r="P63" s="190"/>
      <c r="Q63" s="190"/>
      <c r="R63" s="190"/>
      <c r="S63" s="190"/>
      <c r="T63" s="191"/>
      <c r="U63" s="192"/>
      <c r="V63" s="210"/>
      <c r="W63" s="8"/>
      <c r="X63" s="8"/>
      <c r="Y63" s="7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2:47" s="6" customFormat="1" x14ac:dyDescent="0.25">
      <c r="B64" s="188"/>
      <c r="C64" s="187" t="str">
        <f>IF(Tabla3[[#This Row],[Línea estratégica]]="","",#REF!)</f>
        <v/>
      </c>
      <c r="D64" s="187" t="str">
        <f>IF(Tabla3[[#This Row],[Línea estratégica]]="","",#REF!)</f>
        <v/>
      </c>
      <c r="E64" s="187" t="str">
        <f>IF(Tabla3[[#This Row],[Línea estratégica]]="","",#REF!)</f>
        <v/>
      </c>
      <c r="F64" s="187" t="str">
        <f>IF(Tabla3[[#This Row],[Línea estratégica]]="","",#REF!)</f>
        <v/>
      </c>
      <c r="G64" s="188"/>
      <c r="H64" s="189" t="str">
        <f>IFERROR(VLOOKUP(Tabla3[[#This Row],[Línea estratégica]],Obj!$B$57:$C$90,2,FALSE),"")</f>
        <v/>
      </c>
      <c r="I64" s="188"/>
      <c r="J64" s="189" t="str">
        <f>IFERROR(VLOOKUP($I64,Obj!$D$132:$E$147,2,FALSE),"")</f>
        <v/>
      </c>
      <c r="K64" s="188"/>
      <c r="L64" s="209"/>
      <c r="M64" s="123"/>
      <c r="N64" s="123"/>
      <c r="O64" s="190"/>
      <c r="P64" s="211"/>
      <c r="Q64" s="190"/>
      <c r="R64" s="190"/>
      <c r="S64" s="190"/>
      <c r="T64" s="191"/>
      <c r="U64" s="192"/>
      <c r="V64" s="210"/>
      <c r="W64" s="8"/>
      <c r="X64" s="8"/>
      <c r="Y64" s="7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2:47" s="6" customFormat="1" x14ac:dyDescent="0.25">
      <c r="B65" s="188"/>
      <c r="C65" s="195" t="str">
        <f>IF(Tabla3[[#This Row],[Línea estratégica]]="","",#REF!)</f>
        <v/>
      </c>
      <c r="D65" s="195" t="str">
        <f>IF(Tabla3[[#This Row],[Línea estratégica]]="","",#REF!)</f>
        <v/>
      </c>
      <c r="E65" s="195" t="str">
        <f>IF(Tabla3[[#This Row],[Línea estratégica]]="","",#REF!)</f>
        <v/>
      </c>
      <c r="F65" s="195" t="str">
        <f>IF(Tabla3[[#This Row],[Línea estratégica]]="","",#REF!)</f>
        <v/>
      </c>
      <c r="G65" s="188"/>
      <c r="H65" s="189" t="str">
        <f>IFERROR(VLOOKUP(Tabla3[[#This Row],[Línea estratégica]],Obj!$B$57:$C$90,2,FALSE),"")</f>
        <v/>
      </c>
      <c r="I65" s="188"/>
      <c r="J65" s="189" t="str">
        <f>+J59</f>
        <v/>
      </c>
      <c r="K65" s="188"/>
      <c r="L65" s="209"/>
      <c r="M65" s="123"/>
      <c r="N65" s="123"/>
      <c r="O65" s="173"/>
      <c r="P65" s="211"/>
      <c r="Q65" s="190"/>
      <c r="R65" s="190"/>
      <c r="S65" s="190"/>
      <c r="T65" s="191"/>
      <c r="U65" s="192"/>
      <c r="V65" s="210"/>
      <c r="W65" s="8"/>
      <c r="X65" s="8"/>
      <c r="Y65" s="7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</row>
    <row r="66" spans="2:47" s="6" customFormat="1" x14ac:dyDescent="0.25">
      <c r="B66" s="188"/>
      <c r="C66" s="195" t="str">
        <f>IF(Tabla3[[#This Row],[Línea estratégica]]="","",#REF!)</f>
        <v/>
      </c>
      <c r="D66" s="195" t="str">
        <f>IF(Tabla3[[#This Row],[Línea estratégica]]="","",#REF!)</f>
        <v/>
      </c>
      <c r="E66" s="195" t="str">
        <f>IF(Tabla3[[#This Row],[Línea estratégica]]="","",#REF!)</f>
        <v/>
      </c>
      <c r="F66" s="195" t="str">
        <f>IF(Tabla3[[#This Row],[Línea estratégica]]="","",#REF!)</f>
        <v/>
      </c>
      <c r="G66" s="188"/>
      <c r="H66" s="189" t="str">
        <f>IFERROR(VLOOKUP(Tabla3[[#This Row],[Línea estratégica]],Obj!$B$57:$C$90,2,FALSE),"")</f>
        <v/>
      </c>
      <c r="I66" s="188"/>
      <c r="J66" s="189" t="str">
        <f t="shared" ref="J66:J121" si="0">+J60</f>
        <v/>
      </c>
      <c r="K66" s="188"/>
      <c r="L66" s="209"/>
      <c r="M66" s="123"/>
      <c r="N66" s="123"/>
      <c r="O66" s="173"/>
      <c r="P66" s="211"/>
      <c r="Q66" s="190"/>
      <c r="R66" s="190"/>
      <c r="S66" s="190"/>
      <c r="T66" s="191"/>
      <c r="U66" s="192"/>
      <c r="V66" s="210"/>
      <c r="W66" s="8"/>
      <c r="X66" s="8"/>
      <c r="Y66" s="7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</row>
    <row r="67" spans="2:47" s="6" customFormat="1" x14ac:dyDescent="0.25">
      <c r="B67" s="188"/>
      <c r="C67" s="195" t="str">
        <f>IF(Tabla3[[#This Row],[Línea estratégica]]="","",#REF!)</f>
        <v/>
      </c>
      <c r="D67" s="195" t="str">
        <f>IF(Tabla3[[#This Row],[Línea estratégica]]="","",#REF!)</f>
        <v/>
      </c>
      <c r="E67" s="195" t="str">
        <f>IF(Tabla3[[#This Row],[Línea estratégica]]="","",#REF!)</f>
        <v/>
      </c>
      <c r="F67" s="195" t="str">
        <f>IF(Tabla3[[#This Row],[Línea estratégica]]="","",#REF!)</f>
        <v/>
      </c>
      <c r="G67" s="188"/>
      <c r="H67" s="189" t="str">
        <f>IFERROR(VLOOKUP(Tabla3[[#This Row],[Línea estratégica]],Obj!$B$57:$C$90,2,FALSE),"")</f>
        <v/>
      </c>
      <c r="I67" s="188"/>
      <c r="J67" s="189" t="str">
        <f t="shared" si="0"/>
        <v/>
      </c>
      <c r="K67" s="188"/>
      <c r="L67" s="209"/>
      <c r="M67" s="123"/>
      <c r="N67" s="123"/>
      <c r="O67" s="173"/>
      <c r="P67" s="211"/>
      <c r="Q67" s="190"/>
      <c r="R67" s="190"/>
      <c r="S67" s="190"/>
      <c r="T67" s="191"/>
      <c r="U67" s="192"/>
      <c r="V67" s="210"/>
      <c r="W67" s="8"/>
      <c r="X67" s="8"/>
      <c r="Y67" s="7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</row>
    <row r="68" spans="2:47" s="6" customFormat="1" x14ac:dyDescent="0.25">
      <c r="B68" s="188"/>
      <c r="C68" s="195" t="str">
        <f>IF(Tabla3[[#This Row],[Línea estratégica]]="","",#REF!)</f>
        <v/>
      </c>
      <c r="D68" s="195" t="str">
        <f>IF(Tabla3[[#This Row],[Línea estratégica]]="","",#REF!)</f>
        <v/>
      </c>
      <c r="E68" s="195" t="str">
        <f>IF(Tabla3[[#This Row],[Línea estratégica]]="","",#REF!)</f>
        <v/>
      </c>
      <c r="F68" s="195" t="str">
        <f>IF(Tabla3[[#This Row],[Línea estratégica]]="","",#REF!)</f>
        <v/>
      </c>
      <c r="G68" s="188"/>
      <c r="H68" s="189" t="str">
        <f>IFERROR(VLOOKUP(Tabla3[[#This Row],[Línea estratégica]],Obj!$B$57:$C$90,2,FALSE),"")</f>
        <v/>
      </c>
      <c r="I68" s="188"/>
      <c r="J68" s="189" t="str">
        <f t="shared" si="0"/>
        <v/>
      </c>
      <c r="K68" s="188"/>
      <c r="L68" s="209"/>
      <c r="M68" s="123"/>
      <c r="N68" s="123"/>
      <c r="O68" s="173"/>
      <c r="P68" s="211"/>
      <c r="Q68" s="190"/>
      <c r="R68" s="190"/>
      <c r="S68" s="190"/>
      <c r="T68" s="191"/>
      <c r="U68" s="192"/>
      <c r="V68" s="210"/>
      <c r="W68" s="8"/>
      <c r="X68" s="8"/>
      <c r="Y68" s="7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</row>
    <row r="69" spans="2:47" s="6" customFormat="1" x14ac:dyDescent="0.25">
      <c r="B69" s="188"/>
      <c r="C69" s="195" t="str">
        <f>IF(Tabla3[[#This Row],[Línea estratégica]]="","",#REF!)</f>
        <v/>
      </c>
      <c r="D69" s="195" t="str">
        <f>IF(Tabla3[[#This Row],[Línea estratégica]]="","",#REF!)</f>
        <v/>
      </c>
      <c r="E69" s="195" t="str">
        <f>IF(Tabla3[[#This Row],[Línea estratégica]]="","",#REF!)</f>
        <v/>
      </c>
      <c r="F69" s="195" t="str">
        <f>IF(Tabla3[[#This Row],[Línea estratégica]]="","",#REF!)</f>
        <v/>
      </c>
      <c r="G69" s="188"/>
      <c r="H69" s="189" t="str">
        <f>IFERROR(VLOOKUP(Tabla3[[#This Row],[Línea estratégica]],Obj!$B$57:$C$90,2,FALSE),"")</f>
        <v/>
      </c>
      <c r="I69" s="188"/>
      <c r="J69" s="189" t="str">
        <f t="shared" si="0"/>
        <v/>
      </c>
      <c r="K69" s="188"/>
      <c r="L69" s="209"/>
      <c r="M69" s="123"/>
      <c r="N69" s="123"/>
      <c r="O69" s="173"/>
      <c r="P69" s="211"/>
      <c r="Q69" s="190"/>
      <c r="R69" s="190"/>
      <c r="S69" s="190"/>
      <c r="T69" s="191"/>
      <c r="U69" s="192"/>
      <c r="V69" s="210"/>
      <c r="W69" s="8"/>
      <c r="X69" s="8"/>
      <c r="Y69" s="7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</row>
    <row r="70" spans="2:47" s="6" customFormat="1" x14ac:dyDescent="0.25">
      <c r="B70" s="188"/>
      <c r="C70" s="195" t="str">
        <f>IF(Tabla3[[#This Row],[Línea estratégica]]="","",#REF!)</f>
        <v/>
      </c>
      <c r="D70" s="195" t="str">
        <f>IF(Tabla3[[#This Row],[Línea estratégica]]="","",#REF!)</f>
        <v/>
      </c>
      <c r="E70" s="195" t="str">
        <f>IF(Tabla3[[#This Row],[Línea estratégica]]="","",#REF!)</f>
        <v/>
      </c>
      <c r="F70" s="195" t="str">
        <f>IF(Tabla3[[#This Row],[Línea estratégica]]="","",#REF!)</f>
        <v/>
      </c>
      <c r="G70" s="188"/>
      <c r="H70" s="189" t="str">
        <f>IFERROR(VLOOKUP(Tabla3[[#This Row],[Línea estratégica]],Obj!$B$57:$C$90,2,FALSE),"")</f>
        <v/>
      </c>
      <c r="I70" s="188"/>
      <c r="J70" s="189" t="str">
        <f t="shared" si="0"/>
        <v/>
      </c>
      <c r="K70" s="188"/>
      <c r="L70" s="209"/>
      <c r="M70" s="123"/>
      <c r="N70" s="123"/>
      <c r="O70" s="173"/>
      <c r="P70" s="211"/>
      <c r="Q70" s="190"/>
      <c r="R70" s="190"/>
      <c r="S70" s="190"/>
      <c r="T70" s="191"/>
      <c r="U70" s="192"/>
      <c r="V70" s="210"/>
      <c r="W70" s="8"/>
      <c r="X70" s="8"/>
      <c r="Y70" s="7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</row>
    <row r="71" spans="2:47" s="6" customFormat="1" x14ac:dyDescent="0.25">
      <c r="B71" s="188"/>
      <c r="C71" s="195" t="str">
        <f>IF(Tabla3[[#This Row],[Línea estratégica]]="","",#REF!)</f>
        <v/>
      </c>
      <c r="D71" s="195" t="str">
        <f>IF(Tabla3[[#This Row],[Línea estratégica]]="","",#REF!)</f>
        <v/>
      </c>
      <c r="E71" s="195" t="str">
        <f>IF(Tabla3[[#This Row],[Línea estratégica]]="","",#REF!)</f>
        <v/>
      </c>
      <c r="F71" s="195" t="str">
        <f>IF(Tabla3[[#This Row],[Línea estratégica]]="","",#REF!)</f>
        <v/>
      </c>
      <c r="G71" s="188"/>
      <c r="H71" s="189" t="str">
        <f>IFERROR(VLOOKUP(Tabla3[[#This Row],[Línea estratégica]],Obj!$B$57:$C$90,2,FALSE),"")</f>
        <v/>
      </c>
      <c r="I71" s="188"/>
      <c r="J71" s="189" t="str">
        <f t="shared" si="0"/>
        <v/>
      </c>
      <c r="K71" s="188"/>
      <c r="L71" s="209"/>
      <c r="M71" s="123"/>
      <c r="N71" s="123"/>
      <c r="O71" s="173"/>
      <c r="P71" s="211"/>
      <c r="Q71" s="190"/>
      <c r="R71" s="190"/>
      <c r="S71" s="190"/>
      <c r="T71" s="191"/>
      <c r="U71" s="192"/>
      <c r="V71" s="210"/>
      <c r="W71" s="8"/>
      <c r="X71" s="8"/>
      <c r="Y71" s="7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2:47" s="6" customFormat="1" x14ac:dyDescent="0.25">
      <c r="B72" s="188"/>
      <c r="C72" s="195" t="str">
        <f>IF(Tabla3[[#This Row],[Línea estratégica]]="","",#REF!)</f>
        <v/>
      </c>
      <c r="D72" s="195" t="str">
        <f>IF(Tabla3[[#This Row],[Línea estratégica]]="","",#REF!)</f>
        <v/>
      </c>
      <c r="E72" s="195" t="str">
        <f>IF(Tabla3[[#This Row],[Línea estratégica]]="","",#REF!)</f>
        <v/>
      </c>
      <c r="F72" s="195" t="str">
        <f>IF(Tabla3[[#This Row],[Línea estratégica]]="","",#REF!)</f>
        <v/>
      </c>
      <c r="G72" s="188"/>
      <c r="H72" s="189" t="str">
        <f>IFERROR(VLOOKUP(Tabla3[[#This Row],[Línea estratégica]],Obj!$B$57:$C$90,2,FALSE),"")</f>
        <v/>
      </c>
      <c r="I72" s="188"/>
      <c r="J72" s="189" t="str">
        <f t="shared" si="0"/>
        <v/>
      </c>
      <c r="K72" s="188"/>
      <c r="L72" s="209"/>
      <c r="M72" s="123"/>
      <c r="N72" s="123"/>
      <c r="O72" s="173"/>
      <c r="P72" s="211"/>
      <c r="Q72" s="190"/>
      <c r="R72" s="190"/>
      <c r="S72" s="190"/>
      <c r="T72" s="191"/>
      <c r="U72" s="192"/>
      <c r="V72" s="210"/>
      <c r="W72" s="8"/>
      <c r="X72" s="8"/>
      <c r="Y72" s="7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3" spans="2:47" s="6" customFormat="1" x14ac:dyDescent="0.25">
      <c r="B73" s="188"/>
      <c r="C73" s="195" t="str">
        <f>IF(Tabla3[[#This Row],[Línea estratégica]]="","",#REF!)</f>
        <v/>
      </c>
      <c r="D73" s="195" t="str">
        <f>IF(Tabla3[[#This Row],[Línea estratégica]]="","",#REF!)</f>
        <v/>
      </c>
      <c r="E73" s="195" t="str">
        <f>IF(Tabla3[[#This Row],[Línea estratégica]]="","",#REF!)</f>
        <v/>
      </c>
      <c r="F73" s="195" t="str">
        <f>IF(Tabla3[[#This Row],[Línea estratégica]]="","",#REF!)</f>
        <v/>
      </c>
      <c r="G73" s="188"/>
      <c r="H73" s="189" t="str">
        <f>IFERROR(VLOOKUP(Tabla3[[#This Row],[Línea estratégica]],Obj!$B$57:$C$90,2,FALSE),"")</f>
        <v/>
      </c>
      <c r="I73" s="188"/>
      <c r="J73" s="189" t="str">
        <f t="shared" si="0"/>
        <v/>
      </c>
      <c r="K73" s="188"/>
      <c r="L73" s="209"/>
      <c r="M73" s="123"/>
      <c r="N73" s="123"/>
      <c r="O73" s="173"/>
      <c r="P73" s="211"/>
      <c r="Q73" s="190"/>
      <c r="R73" s="190"/>
      <c r="S73" s="190"/>
      <c r="T73" s="191"/>
      <c r="U73" s="192"/>
      <c r="V73" s="210"/>
      <c r="W73" s="8"/>
      <c r="X73" s="8"/>
      <c r="Y73" s="7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</row>
    <row r="74" spans="2:47" s="6" customFormat="1" x14ac:dyDescent="0.25">
      <c r="B74" s="188"/>
      <c r="C74" s="195" t="str">
        <f>IF(Tabla3[[#This Row],[Línea estratégica]]="","",#REF!)</f>
        <v/>
      </c>
      <c r="D74" s="195" t="str">
        <f>IF(Tabla3[[#This Row],[Línea estratégica]]="","",#REF!)</f>
        <v/>
      </c>
      <c r="E74" s="195" t="str">
        <f>IF(Tabla3[[#This Row],[Línea estratégica]]="","",#REF!)</f>
        <v/>
      </c>
      <c r="F74" s="195" t="str">
        <f>IF(Tabla3[[#This Row],[Línea estratégica]]="","",#REF!)</f>
        <v/>
      </c>
      <c r="G74" s="188"/>
      <c r="H74" s="189" t="str">
        <f>IFERROR(VLOOKUP(Tabla3[[#This Row],[Línea estratégica]],Obj!$B$57:$C$90,2,FALSE),"")</f>
        <v/>
      </c>
      <c r="I74" s="188"/>
      <c r="J74" s="189" t="str">
        <f t="shared" si="0"/>
        <v/>
      </c>
      <c r="K74" s="188"/>
      <c r="L74" s="209"/>
      <c r="M74" s="123"/>
      <c r="N74" s="123"/>
      <c r="O74" s="173"/>
      <c r="P74" s="211"/>
      <c r="Q74" s="190"/>
      <c r="R74" s="190"/>
      <c r="S74" s="190"/>
      <c r="T74" s="191"/>
      <c r="U74" s="192"/>
      <c r="V74" s="210"/>
      <c r="W74" s="8"/>
      <c r="X74" s="8"/>
      <c r="Y74" s="7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</row>
    <row r="75" spans="2:47" s="6" customFormat="1" x14ac:dyDescent="0.25">
      <c r="B75" s="188"/>
      <c r="C75" s="195" t="str">
        <f>IF(Tabla3[[#This Row],[Línea estratégica]]="","",#REF!)</f>
        <v/>
      </c>
      <c r="D75" s="195" t="str">
        <f>IF(Tabla3[[#This Row],[Línea estratégica]]="","",#REF!)</f>
        <v/>
      </c>
      <c r="E75" s="195" t="str">
        <f>IF(Tabla3[[#This Row],[Línea estratégica]]="","",#REF!)</f>
        <v/>
      </c>
      <c r="F75" s="195" t="str">
        <f>IF(Tabla3[[#This Row],[Línea estratégica]]="","",#REF!)</f>
        <v/>
      </c>
      <c r="G75" s="188"/>
      <c r="H75" s="189" t="str">
        <f>IFERROR(VLOOKUP(Tabla3[[#This Row],[Línea estratégica]],Obj!$B$57:$C$90,2,FALSE),"")</f>
        <v/>
      </c>
      <c r="I75" s="188"/>
      <c r="J75" s="189" t="str">
        <f t="shared" si="0"/>
        <v/>
      </c>
      <c r="K75" s="188"/>
      <c r="L75" s="209"/>
      <c r="M75" s="123"/>
      <c r="N75" s="123"/>
      <c r="O75" s="173"/>
      <c r="P75" s="211"/>
      <c r="Q75" s="190"/>
      <c r="R75" s="190"/>
      <c r="S75" s="190"/>
      <c r="T75" s="191"/>
      <c r="U75" s="192"/>
      <c r="V75" s="210"/>
      <c r="W75" s="8"/>
      <c r="X75" s="8"/>
      <c r="Y75" s="7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</row>
    <row r="76" spans="2:47" x14ac:dyDescent="0.25">
      <c r="B76" s="188"/>
      <c r="C76" s="195" t="str">
        <f>IF(Tabla3[[#This Row],[Línea estratégica]]="","",#REF!)</f>
        <v/>
      </c>
      <c r="D76" s="195" t="str">
        <f>IF(Tabla3[[#This Row],[Línea estratégica]]="","",#REF!)</f>
        <v/>
      </c>
      <c r="E76" s="195" t="str">
        <f>IF(Tabla3[[#This Row],[Línea estratégica]]="","",#REF!)</f>
        <v/>
      </c>
      <c r="F76" s="195" t="str">
        <f>IF(Tabla3[[#This Row],[Línea estratégica]]="","",#REF!)</f>
        <v/>
      </c>
      <c r="G76" s="188"/>
      <c r="H76" s="189" t="str">
        <f>IFERROR(VLOOKUP(Tabla3[[#This Row],[Línea estratégica]],Obj!$B$57:$C$90,2,FALSE),"")</f>
        <v/>
      </c>
      <c r="I76" s="188"/>
      <c r="J76" s="189" t="str">
        <f t="shared" si="0"/>
        <v/>
      </c>
      <c r="K76" s="188"/>
      <c r="L76" s="209"/>
      <c r="M76" s="123"/>
      <c r="N76" s="123"/>
      <c r="O76" s="173"/>
      <c r="P76" s="211"/>
      <c r="Q76" s="190"/>
      <c r="R76" s="190"/>
      <c r="S76" s="190"/>
      <c r="T76" s="191"/>
      <c r="U76" s="192"/>
      <c r="V76" s="210"/>
    </row>
    <row r="77" spans="2:47" x14ac:dyDescent="0.25">
      <c r="B77" s="188"/>
      <c r="C77" s="195" t="str">
        <f>IF(Tabla3[[#This Row],[Línea estratégica]]="","",#REF!)</f>
        <v/>
      </c>
      <c r="D77" s="195" t="str">
        <f>IF(Tabla3[[#This Row],[Línea estratégica]]="","",#REF!)</f>
        <v/>
      </c>
      <c r="E77" s="195" t="str">
        <f>IF(Tabla3[[#This Row],[Línea estratégica]]="","",#REF!)</f>
        <v/>
      </c>
      <c r="F77" s="195" t="str">
        <f>IF(Tabla3[[#This Row],[Línea estratégica]]="","",#REF!)</f>
        <v/>
      </c>
      <c r="G77" s="188"/>
      <c r="H77" s="189" t="str">
        <f>IFERROR(VLOOKUP(Tabla3[[#This Row],[Línea estratégica]],Obj!$B$57:$C$90,2,FALSE),"")</f>
        <v/>
      </c>
      <c r="I77" s="188"/>
      <c r="J77" s="189" t="str">
        <f t="shared" si="0"/>
        <v/>
      </c>
      <c r="K77" s="188"/>
      <c r="L77" s="209"/>
      <c r="M77" s="123"/>
      <c r="N77" s="123"/>
      <c r="O77" s="173"/>
      <c r="P77" s="211"/>
      <c r="Q77" s="190"/>
      <c r="R77" s="190"/>
      <c r="S77" s="190"/>
      <c r="T77" s="191"/>
      <c r="U77" s="192"/>
      <c r="V77" s="210"/>
    </row>
    <row r="78" spans="2:47" x14ac:dyDescent="0.25">
      <c r="B78" s="188"/>
      <c r="C78" s="195" t="str">
        <f>IF(Tabla3[[#This Row],[Línea estratégica]]="","",#REF!)</f>
        <v/>
      </c>
      <c r="D78" s="195" t="str">
        <f>IF(Tabla3[[#This Row],[Línea estratégica]]="","",#REF!)</f>
        <v/>
      </c>
      <c r="E78" s="195" t="str">
        <f>IF(Tabla3[[#This Row],[Línea estratégica]]="","",#REF!)</f>
        <v/>
      </c>
      <c r="F78" s="195" t="str">
        <f>IF(Tabla3[[#This Row],[Línea estratégica]]="","",#REF!)</f>
        <v/>
      </c>
      <c r="G78" s="188"/>
      <c r="H78" s="189" t="str">
        <f>IFERROR(VLOOKUP(Tabla3[[#This Row],[Línea estratégica]],Obj!$B$57:$C$90,2,FALSE),"")</f>
        <v/>
      </c>
      <c r="I78" s="188"/>
      <c r="J78" s="189" t="str">
        <f t="shared" si="0"/>
        <v/>
      </c>
      <c r="K78" s="188"/>
      <c r="L78" s="209"/>
      <c r="M78" s="123"/>
      <c r="N78" s="123"/>
      <c r="O78" s="173"/>
      <c r="P78" s="211"/>
      <c r="Q78" s="190"/>
      <c r="R78" s="190"/>
      <c r="S78" s="190"/>
      <c r="T78" s="191"/>
      <c r="U78" s="192"/>
      <c r="V78" s="210"/>
    </row>
    <row r="79" spans="2:47" x14ac:dyDescent="0.25">
      <c r="B79" s="188"/>
      <c r="C79" s="195" t="str">
        <f>IF(Tabla3[[#This Row],[Línea estratégica]]="","",#REF!)</f>
        <v/>
      </c>
      <c r="D79" s="195" t="str">
        <f>IF(Tabla3[[#This Row],[Línea estratégica]]="","",#REF!)</f>
        <v/>
      </c>
      <c r="E79" s="195" t="str">
        <f>IF(Tabla3[[#This Row],[Línea estratégica]]="","",#REF!)</f>
        <v/>
      </c>
      <c r="F79" s="195" t="str">
        <f>IF(Tabla3[[#This Row],[Línea estratégica]]="","",#REF!)</f>
        <v/>
      </c>
      <c r="G79" s="188"/>
      <c r="H79" s="189" t="str">
        <f>IFERROR(VLOOKUP(Tabla3[[#This Row],[Línea estratégica]],Obj!$B$57:$C$90,2,FALSE),"")</f>
        <v/>
      </c>
      <c r="I79" s="188"/>
      <c r="J79" s="189" t="str">
        <f t="shared" si="0"/>
        <v/>
      </c>
      <c r="K79" s="188"/>
      <c r="L79" s="209"/>
      <c r="M79" s="123"/>
      <c r="N79" s="123"/>
      <c r="O79" s="173"/>
      <c r="P79" s="211"/>
      <c r="Q79" s="190"/>
      <c r="R79" s="190"/>
      <c r="S79" s="190"/>
      <c r="T79" s="191"/>
      <c r="U79" s="192"/>
      <c r="V79" s="210"/>
    </row>
    <row r="80" spans="2:47" x14ac:dyDescent="0.25">
      <c r="B80" s="188"/>
      <c r="C80" s="195" t="str">
        <f>IF(Tabla3[[#This Row],[Línea estratégica]]="","",#REF!)</f>
        <v/>
      </c>
      <c r="D80" s="195" t="str">
        <f>IF(Tabla3[[#This Row],[Línea estratégica]]="","",#REF!)</f>
        <v/>
      </c>
      <c r="E80" s="195" t="str">
        <f>IF(Tabla3[[#This Row],[Línea estratégica]]="","",#REF!)</f>
        <v/>
      </c>
      <c r="F80" s="195" t="str">
        <f>IF(Tabla3[[#This Row],[Línea estratégica]]="","",#REF!)</f>
        <v/>
      </c>
      <c r="G80" s="188"/>
      <c r="H80" s="189" t="str">
        <f>IFERROR(VLOOKUP(Tabla3[[#This Row],[Línea estratégica]],Obj!$B$57:$C$90,2,FALSE),"")</f>
        <v/>
      </c>
      <c r="I80" s="188"/>
      <c r="J80" s="189" t="str">
        <f t="shared" si="0"/>
        <v/>
      </c>
      <c r="K80" s="188"/>
      <c r="L80" s="209"/>
      <c r="M80" s="123"/>
      <c r="N80" s="123"/>
      <c r="O80" s="173"/>
      <c r="P80" s="211"/>
      <c r="Q80" s="190"/>
      <c r="R80" s="190"/>
      <c r="S80" s="190"/>
      <c r="T80" s="191"/>
      <c r="U80" s="192"/>
      <c r="V80" s="210"/>
    </row>
    <row r="81" spans="2:22" x14ac:dyDescent="0.25">
      <c r="B81" s="188"/>
      <c r="C81" s="195" t="str">
        <f>IF(Tabla3[[#This Row],[Línea estratégica]]="","",#REF!)</f>
        <v/>
      </c>
      <c r="D81" s="195" t="str">
        <f>IF(Tabla3[[#This Row],[Línea estratégica]]="","",#REF!)</f>
        <v/>
      </c>
      <c r="E81" s="195" t="str">
        <f>IF(Tabla3[[#This Row],[Línea estratégica]]="","",#REF!)</f>
        <v/>
      </c>
      <c r="F81" s="195" t="str">
        <f>IF(Tabla3[[#This Row],[Línea estratégica]]="","",#REF!)</f>
        <v/>
      </c>
      <c r="G81" s="188"/>
      <c r="H81" s="189" t="str">
        <f>IFERROR(VLOOKUP(Tabla3[[#This Row],[Línea estratégica]],Obj!$B$57:$C$90,2,FALSE),"")</f>
        <v/>
      </c>
      <c r="I81" s="188"/>
      <c r="J81" s="189" t="str">
        <f t="shared" si="0"/>
        <v/>
      </c>
      <c r="K81" s="188"/>
      <c r="L81" s="209"/>
      <c r="M81" s="123"/>
      <c r="N81" s="123"/>
      <c r="O81" s="173"/>
      <c r="P81" s="211"/>
      <c r="Q81" s="190"/>
      <c r="R81" s="190"/>
      <c r="S81" s="190"/>
      <c r="T81" s="191"/>
      <c r="U81" s="192"/>
      <c r="V81" s="210"/>
    </row>
    <row r="82" spans="2:22" x14ac:dyDescent="0.25">
      <c r="B82" s="188"/>
      <c r="C82" s="195" t="str">
        <f>IF(Tabla3[[#This Row],[Línea estratégica]]="","",#REF!)</f>
        <v/>
      </c>
      <c r="D82" s="195" t="str">
        <f>IF(Tabla3[[#This Row],[Línea estratégica]]="","",#REF!)</f>
        <v/>
      </c>
      <c r="E82" s="195" t="str">
        <f>IF(Tabla3[[#This Row],[Línea estratégica]]="","",#REF!)</f>
        <v/>
      </c>
      <c r="F82" s="195" t="str">
        <f>IF(Tabla3[[#This Row],[Línea estratégica]]="","",#REF!)</f>
        <v/>
      </c>
      <c r="G82" s="188"/>
      <c r="H82" s="189" t="str">
        <f>IFERROR(VLOOKUP(Tabla3[[#This Row],[Línea estratégica]],Obj!$B$57:$C$90,2,FALSE),"")</f>
        <v/>
      </c>
      <c r="I82" s="188"/>
      <c r="J82" s="189" t="str">
        <f t="shared" si="0"/>
        <v/>
      </c>
      <c r="K82" s="188"/>
      <c r="L82" s="209"/>
      <c r="M82" s="123"/>
      <c r="N82" s="123"/>
      <c r="O82" s="173"/>
      <c r="P82" s="211"/>
      <c r="Q82" s="190"/>
      <c r="R82" s="190"/>
      <c r="S82" s="190"/>
      <c r="T82" s="191"/>
      <c r="U82" s="192"/>
      <c r="V82" s="210"/>
    </row>
    <row r="83" spans="2:22" x14ac:dyDescent="0.25">
      <c r="B83" s="188"/>
      <c r="C83" s="195" t="str">
        <f>IF(Tabla3[[#This Row],[Línea estratégica]]="","",#REF!)</f>
        <v/>
      </c>
      <c r="D83" s="195" t="str">
        <f>IF(Tabla3[[#This Row],[Línea estratégica]]="","",#REF!)</f>
        <v/>
      </c>
      <c r="E83" s="195" t="str">
        <f>IF(Tabla3[[#This Row],[Línea estratégica]]="","",#REF!)</f>
        <v/>
      </c>
      <c r="F83" s="195" t="str">
        <f>IF(Tabla3[[#This Row],[Línea estratégica]]="","",#REF!)</f>
        <v/>
      </c>
      <c r="G83" s="188"/>
      <c r="H83" s="189" t="str">
        <f>IFERROR(VLOOKUP(Tabla3[[#This Row],[Línea estratégica]],Obj!$B$57:$C$90,2,FALSE),"")</f>
        <v/>
      </c>
      <c r="I83" s="188"/>
      <c r="J83" s="189" t="str">
        <f t="shared" si="0"/>
        <v/>
      </c>
      <c r="K83" s="188"/>
      <c r="L83" s="209"/>
      <c r="M83" s="123"/>
      <c r="N83" s="123"/>
      <c r="O83" s="173"/>
      <c r="P83" s="211"/>
      <c r="Q83" s="190"/>
      <c r="R83" s="190"/>
      <c r="S83" s="190"/>
      <c r="T83" s="191"/>
      <c r="U83" s="192"/>
      <c r="V83" s="210"/>
    </row>
    <row r="84" spans="2:22" x14ac:dyDescent="0.25">
      <c r="B84" s="188"/>
      <c r="C84" s="195" t="str">
        <f>IF(Tabla3[[#This Row],[Línea estratégica]]="","",#REF!)</f>
        <v/>
      </c>
      <c r="D84" s="195" t="str">
        <f>IF(Tabla3[[#This Row],[Línea estratégica]]="","",#REF!)</f>
        <v/>
      </c>
      <c r="E84" s="195" t="str">
        <f>IF(Tabla3[[#This Row],[Línea estratégica]]="","",#REF!)</f>
        <v/>
      </c>
      <c r="F84" s="195" t="str">
        <f>IF(Tabla3[[#This Row],[Línea estratégica]]="","",#REF!)</f>
        <v/>
      </c>
      <c r="G84" s="188"/>
      <c r="H84" s="189" t="str">
        <f>IFERROR(VLOOKUP(Tabla3[[#This Row],[Línea estratégica]],Obj!$B$57:$C$90,2,FALSE),"")</f>
        <v/>
      </c>
      <c r="I84" s="188"/>
      <c r="J84" s="189" t="str">
        <f t="shared" si="0"/>
        <v/>
      </c>
      <c r="K84" s="188"/>
      <c r="L84" s="209"/>
      <c r="M84" s="123"/>
      <c r="N84" s="123"/>
      <c r="O84" s="173"/>
      <c r="P84" s="211"/>
      <c r="Q84" s="190"/>
      <c r="R84" s="190"/>
      <c r="S84" s="190"/>
      <c r="T84" s="191"/>
      <c r="U84" s="192"/>
      <c r="V84" s="210"/>
    </row>
    <row r="85" spans="2:22" x14ac:dyDescent="0.25">
      <c r="B85" s="188"/>
      <c r="C85" s="195" t="str">
        <f>IF(Tabla3[[#This Row],[Línea estratégica]]="","",#REF!)</f>
        <v/>
      </c>
      <c r="D85" s="195" t="str">
        <f>IF(Tabla3[[#This Row],[Línea estratégica]]="","",#REF!)</f>
        <v/>
      </c>
      <c r="E85" s="195" t="str">
        <f>IF(Tabla3[[#This Row],[Línea estratégica]]="","",#REF!)</f>
        <v/>
      </c>
      <c r="F85" s="195" t="str">
        <f>IF(Tabla3[[#This Row],[Línea estratégica]]="","",#REF!)</f>
        <v/>
      </c>
      <c r="G85" s="188"/>
      <c r="H85" s="189" t="str">
        <f>IFERROR(VLOOKUP(Tabla3[[#This Row],[Línea estratégica]],Obj!$B$57:$C$90,2,FALSE),"")</f>
        <v/>
      </c>
      <c r="I85" s="188"/>
      <c r="J85" s="189" t="str">
        <f t="shared" si="0"/>
        <v/>
      </c>
      <c r="K85" s="188"/>
      <c r="L85" s="209"/>
      <c r="M85" s="123"/>
      <c r="N85" s="123"/>
      <c r="O85" s="173"/>
      <c r="P85" s="211"/>
      <c r="Q85" s="190"/>
      <c r="R85" s="190"/>
      <c r="S85" s="190"/>
      <c r="T85" s="191"/>
      <c r="U85" s="192"/>
      <c r="V85" s="210"/>
    </row>
    <row r="86" spans="2:22" x14ac:dyDescent="0.25">
      <c r="B86" s="188"/>
      <c r="C86" s="195" t="str">
        <f>IF(Tabla3[[#This Row],[Línea estratégica]]="","",#REF!)</f>
        <v/>
      </c>
      <c r="D86" s="195" t="str">
        <f>IF(Tabla3[[#This Row],[Línea estratégica]]="","",#REF!)</f>
        <v/>
      </c>
      <c r="E86" s="195" t="str">
        <f>IF(Tabla3[[#This Row],[Línea estratégica]]="","",#REF!)</f>
        <v/>
      </c>
      <c r="F86" s="195" t="str">
        <f>IF(Tabla3[[#This Row],[Línea estratégica]]="","",#REF!)</f>
        <v/>
      </c>
      <c r="G86" s="188"/>
      <c r="H86" s="189" t="str">
        <f>IFERROR(VLOOKUP(Tabla3[[#This Row],[Línea estratégica]],Obj!$B$57:$C$90,2,FALSE),"")</f>
        <v/>
      </c>
      <c r="I86" s="188"/>
      <c r="J86" s="189" t="str">
        <f t="shared" si="0"/>
        <v/>
      </c>
      <c r="K86" s="188"/>
      <c r="L86" s="209"/>
      <c r="M86" s="123"/>
      <c r="N86" s="123"/>
      <c r="O86" s="173"/>
      <c r="P86" s="211"/>
      <c r="Q86" s="190"/>
      <c r="R86" s="190"/>
      <c r="S86" s="190"/>
      <c r="T86" s="191"/>
      <c r="U86" s="192"/>
      <c r="V86" s="210"/>
    </row>
    <row r="87" spans="2:22" x14ac:dyDescent="0.25">
      <c r="B87" s="188"/>
      <c r="C87" s="195" t="str">
        <f>IF(Tabla3[[#This Row],[Línea estratégica]]="","",#REF!)</f>
        <v/>
      </c>
      <c r="D87" s="195" t="str">
        <f>IF(Tabla3[[#This Row],[Línea estratégica]]="","",#REF!)</f>
        <v/>
      </c>
      <c r="E87" s="195" t="str">
        <f>IF(Tabla3[[#This Row],[Línea estratégica]]="","",#REF!)</f>
        <v/>
      </c>
      <c r="F87" s="195" t="str">
        <f>IF(Tabla3[[#This Row],[Línea estratégica]]="","",#REF!)</f>
        <v/>
      </c>
      <c r="G87" s="188"/>
      <c r="H87" s="189" t="str">
        <f>IFERROR(VLOOKUP(Tabla3[[#This Row],[Línea estratégica]],Obj!$B$57:$C$90,2,FALSE),"")</f>
        <v/>
      </c>
      <c r="I87" s="188"/>
      <c r="J87" s="189" t="str">
        <f t="shared" si="0"/>
        <v/>
      </c>
      <c r="K87" s="188"/>
      <c r="L87" s="209"/>
      <c r="M87" s="123"/>
      <c r="N87" s="123"/>
      <c r="O87" s="173"/>
      <c r="P87" s="211"/>
      <c r="Q87" s="190"/>
      <c r="R87" s="190"/>
      <c r="S87" s="190"/>
      <c r="T87" s="191"/>
      <c r="U87" s="192"/>
      <c r="V87" s="210"/>
    </row>
    <row r="88" spans="2:22" x14ac:dyDescent="0.25">
      <c r="B88" s="188"/>
      <c r="C88" s="195" t="str">
        <f>IF(Tabla3[[#This Row],[Línea estratégica]]="","",#REF!)</f>
        <v/>
      </c>
      <c r="D88" s="195" t="str">
        <f>IF(Tabla3[[#This Row],[Línea estratégica]]="","",#REF!)</f>
        <v/>
      </c>
      <c r="E88" s="195" t="str">
        <f>IF(Tabla3[[#This Row],[Línea estratégica]]="","",#REF!)</f>
        <v/>
      </c>
      <c r="F88" s="195" t="str">
        <f>IF(Tabla3[[#This Row],[Línea estratégica]]="","",#REF!)</f>
        <v/>
      </c>
      <c r="G88" s="188"/>
      <c r="H88" s="189" t="str">
        <f>IFERROR(VLOOKUP(Tabla3[[#This Row],[Línea estratégica]],Obj!$B$57:$C$90,2,FALSE),"")</f>
        <v/>
      </c>
      <c r="I88" s="188"/>
      <c r="J88" s="189" t="str">
        <f t="shared" si="0"/>
        <v/>
      </c>
      <c r="K88" s="188"/>
      <c r="L88" s="209"/>
      <c r="M88" s="123"/>
      <c r="N88" s="123"/>
      <c r="O88" s="173"/>
      <c r="P88" s="211"/>
      <c r="Q88" s="190"/>
      <c r="R88" s="190"/>
      <c r="S88" s="190"/>
      <c r="T88" s="191"/>
      <c r="U88" s="192"/>
      <c r="V88" s="210"/>
    </row>
    <row r="89" spans="2:22" x14ac:dyDescent="0.25">
      <c r="B89" s="188"/>
      <c r="C89" s="195" t="str">
        <f>IF(Tabla3[[#This Row],[Línea estratégica]]="","",#REF!)</f>
        <v/>
      </c>
      <c r="D89" s="195" t="str">
        <f>IF(Tabla3[[#This Row],[Línea estratégica]]="","",#REF!)</f>
        <v/>
      </c>
      <c r="E89" s="195" t="str">
        <f>IF(Tabla3[[#This Row],[Línea estratégica]]="","",#REF!)</f>
        <v/>
      </c>
      <c r="F89" s="195" t="str">
        <f>IF(Tabla3[[#This Row],[Línea estratégica]]="","",#REF!)</f>
        <v/>
      </c>
      <c r="G89" s="188"/>
      <c r="H89" s="189" t="str">
        <f>IFERROR(VLOOKUP(Tabla3[[#This Row],[Línea estratégica]],Obj!$B$57:$C$90,2,FALSE),"")</f>
        <v/>
      </c>
      <c r="I89" s="188"/>
      <c r="J89" s="189" t="str">
        <f t="shared" si="0"/>
        <v/>
      </c>
      <c r="K89" s="188"/>
      <c r="L89" s="209"/>
      <c r="M89" s="123"/>
      <c r="N89" s="123"/>
      <c r="O89" s="173"/>
      <c r="P89" s="211"/>
      <c r="Q89" s="190"/>
      <c r="R89" s="190"/>
      <c r="S89" s="190"/>
      <c r="T89" s="191"/>
      <c r="U89" s="192"/>
      <c r="V89" s="210"/>
    </row>
    <row r="90" spans="2:22" x14ac:dyDescent="0.25">
      <c r="B90" s="188"/>
      <c r="C90" s="195" t="str">
        <f>IF(Tabla3[[#This Row],[Línea estratégica]]="","",#REF!)</f>
        <v/>
      </c>
      <c r="D90" s="195" t="str">
        <f>IF(Tabla3[[#This Row],[Línea estratégica]]="","",#REF!)</f>
        <v/>
      </c>
      <c r="E90" s="195" t="str">
        <f>IF(Tabla3[[#This Row],[Línea estratégica]]="","",#REF!)</f>
        <v/>
      </c>
      <c r="F90" s="195" t="str">
        <f>IF(Tabla3[[#This Row],[Línea estratégica]]="","",#REF!)</f>
        <v/>
      </c>
      <c r="G90" s="188"/>
      <c r="H90" s="189" t="str">
        <f>IFERROR(VLOOKUP(Tabla3[[#This Row],[Línea estratégica]],Obj!$B$57:$C$90,2,FALSE),"")</f>
        <v/>
      </c>
      <c r="I90" s="188"/>
      <c r="J90" s="189" t="str">
        <f t="shared" si="0"/>
        <v/>
      </c>
      <c r="K90" s="188"/>
      <c r="L90" s="209"/>
      <c r="M90" s="123"/>
      <c r="N90" s="123"/>
      <c r="O90" s="173"/>
      <c r="P90" s="211"/>
      <c r="Q90" s="190"/>
      <c r="R90" s="190"/>
      <c r="S90" s="190"/>
      <c r="T90" s="191"/>
      <c r="U90" s="192"/>
      <c r="V90" s="210"/>
    </row>
    <row r="91" spans="2:22" x14ac:dyDescent="0.25">
      <c r="B91" s="188"/>
      <c r="C91" s="195" t="str">
        <f>IF(Tabla3[[#This Row],[Línea estratégica]]="","",#REF!)</f>
        <v/>
      </c>
      <c r="D91" s="195" t="str">
        <f>IF(Tabla3[[#This Row],[Línea estratégica]]="","",#REF!)</f>
        <v/>
      </c>
      <c r="E91" s="195" t="str">
        <f>IF(Tabla3[[#This Row],[Línea estratégica]]="","",#REF!)</f>
        <v/>
      </c>
      <c r="F91" s="195" t="str">
        <f>IF(Tabla3[[#This Row],[Línea estratégica]]="","",#REF!)</f>
        <v/>
      </c>
      <c r="G91" s="188"/>
      <c r="H91" s="189" t="str">
        <f>IFERROR(VLOOKUP(Tabla3[[#This Row],[Línea estratégica]],Obj!$B$57:$C$90,2,FALSE),"")</f>
        <v/>
      </c>
      <c r="I91" s="188"/>
      <c r="J91" s="189" t="str">
        <f t="shared" si="0"/>
        <v/>
      </c>
      <c r="K91" s="188"/>
      <c r="L91" s="209"/>
      <c r="M91" s="123"/>
      <c r="N91" s="123"/>
      <c r="O91" s="173"/>
      <c r="P91" s="211"/>
      <c r="Q91" s="190"/>
      <c r="R91" s="190"/>
      <c r="S91" s="190"/>
      <c r="T91" s="191"/>
      <c r="U91" s="192"/>
      <c r="V91" s="210"/>
    </row>
    <row r="92" spans="2:22" x14ac:dyDescent="0.25">
      <c r="B92" s="188"/>
      <c r="C92" s="195" t="str">
        <f>IF(Tabla3[[#This Row],[Línea estratégica]]="","",#REF!)</f>
        <v/>
      </c>
      <c r="D92" s="195" t="str">
        <f>IF(Tabla3[[#This Row],[Línea estratégica]]="","",#REF!)</f>
        <v/>
      </c>
      <c r="E92" s="195" t="str">
        <f>IF(Tabla3[[#This Row],[Línea estratégica]]="","",#REF!)</f>
        <v/>
      </c>
      <c r="F92" s="195" t="str">
        <f>IF(Tabla3[[#This Row],[Línea estratégica]]="","",#REF!)</f>
        <v/>
      </c>
      <c r="G92" s="188"/>
      <c r="H92" s="189" t="str">
        <f>IFERROR(VLOOKUP(Tabla3[[#This Row],[Línea estratégica]],Obj!$B$57:$C$90,2,FALSE),"")</f>
        <v/>
      </c>
      <c r="I92" s="188"/>
      <c r="J92" s="189" t="str">
        <f t="shared" si="0"/>
        <v/>
      </c>
      <c r="K92" s="188"/>
      <c r="L92" s="209"/>
      <c r="M92" s="123"/>
      <c r="N92" s="123"/>
      <c r="O92" s="173"/>
      <c r="P92" s="211"/>
      <c r="Q92" s="190"/>
      <c r="R92" s="190"/>
      <c r="S92" s="190"/>
      <c r="T92" s="191"/>
      <c r="U92" s="192"/>
      <c r="V92" s="210"/>
    </row>
    <row r="93" spans="2:22" x14ac:dyDescent="0.25">
      <c r="B93" s="188"/>
      <c r="C93" s="195" t="str">
        <f>IF(Tabla3[[#This Row],[Línea estratégica]]="","",#REF!)</f>
        <v/>
      </c>
      <c r="D93" s="195" t="str">
        <f>IF(Tabla3[[#This Row],[Línea estratégica]]="","",#REF!)</f>
        <v/>
      </c>
      <c r="E93" s="195" t="str">
        <f>IF(Tabla3[[#This Row],[Línea estratégica]]="","",#REF!)</f>
        <v/>
      </c>
      <c r="F93" s="195" t="str">
        <f>IF(Tabla3[[#This Row],[Línea estratégica]]="","",#REF!)</f>
        <v/>
      </c>
      <c r="G93" s="188"/>
      <c r="H93" s="189" t="str">
        <f>IFERROR(VLOOKUP(Tabla3[[#This Row],[Línea estratégica]],Obj!$B$57:$C$90,2,FALSE),"")</f>
        <v/>
      </c>
      <c r="I93" s="188"/>
      <c r="J93" s="189" t="str">
        <f t="shared" si="0"/>
        <v/>
      </c>
      <c r="K93" s="188"/>
      <c r="L93" s="209"/>
      <c r="M93" s="123"/>
      <c r="N93" s="123"/>
      <c r="O93" s="173"/>
      <c r="P93" s="211"/>
      <c r="Q93" s="190"/>
      <c r="R93" s="190"/>
      <c r="S93" s="190"/>
      <c r="T93" s="191"/>
      <c r="U93" s="192"/>
      <c r="V93" s="210"/>
    </row>
    <row r="94" spans="2:22" x14ac:dyDescent="0.25">
      <c r="B94" s="188"/>
      <c r="C94" s="195" t="str">
        <f>IF(Tabla3[[#This Row],[Línea estratégica]]="","",#REF!)</f>
        <v/>
      </c>
      <c r="D94" s="195" t="str">
        <f>IF(Tabla3[[#This Row],[Línea estratégica]]="","",#REF!)</f>
        <v/>
      </c>
      <c r="E94" s="195" t="str">
        <f>IF(Tabla3[[#This Row],[Línea estratégica]]="","",#REF!)</f>
        <v/>
      </c>
      <c r="F94" s="195" t="str">
        <f>IF(Tabla3[[#This Row],[Línea estratégica]]="","",#REF!)</f>
        <v/>
      </c>
      <c r="G94" s="188"/>
      <c r="H94" s="189" t="str">
        <f>IFERROR(VLOOKUP(Tabla3[[#This Row],[Línea estratégica]],Obj!$B$57:$C$90,2,FALSE),"")</f>
        <v/>
      </c>
      <c r="I94" s="188"/>
      <c r="J94" s="189" t="str">
        <f t="shared" si="0"/>
        <v/>
      </c>
      <c r="K94" s="188"/>
      <c r="L94" s="209"/>
      <c r="M94" s="123"/>
      <c r="N94" s="123"/>
      <c r="O94" s="173"/>
      <c r="P94" s="211"/>
      <c r="Q94" s="190"/>
      <c r="R94" s="190"/>
      <c r="S94" s="190"/>
      <c r="T94" s="191"/>
      <c r="U94" s="192"/>
      <c r="V94" s="210"/>
    </row>
    <row r="95" spans="2:22" x14ac:dyDescent="0.25">
      <c r="B95" s="188"/>
      <c r="C95" s="195" t="str">
        <f>IF(Tabla3[[#This Row],[Línea estratégica]]="","",#REF!)</f>
        <v/>
      </c>
      <c r="D95" s="195" t="str">
        <f>IF(Tabla3[[#This Row],[Línea estratégica]]="","",#REF!)</f>
        <v/>
      </c>
      <c r="E95" s="195" t="str">
        <f>IF(Tabla3[[#This Row],[Línea estratégica]]="","",#REF!)</f>
        <v/>
      </c>
      <c r="F95" s="195" t="str">
        <f>IF(Tabla3[[#This Row],[Línea estratégica]]="","",#REF!)</f>
        <v/>
      </c>
      <c r="G95" s="188"/>
      <c r="H95" s="189" t="str">
        <f>IFERROR(VLOOKUP(Tabla3[[#This Row],[Línea estratégica]],Obj!$B$57:$C$90,2,FALSE),"")</f>
        <v/>
      </c>
      <c r="I95" s="188"/>
      <c r="J95" s="189" t="str">
        <f t="shared" si="0"/>
        <v/>
      </c>
      <c r="K95" s="188"/>
      <c r="L95" s="209"/>
      <c r="M95" s="123"/>
      <c r="N95" s="123"/>
      <c r="O95" s="173"/>
      <c r="P95" s="211"/>
      <c r="Q95" s="190"/>
      <c r="R95" s="190"/>
      <c r="S95" s="190"/>
      <c r="T95" s="191"/>
      <c r="U95" s="192"/>
      <c r="V95" s="210"/>
    </row>
    <row r="96" spans="2:22" x14ac:dyDescent="0.25">
      <c r="B96" s="188"/>
      <c r="C96" s="195" t="str">
        <f>IF(Tabla3[[#This Row],[Línea estratégica]]="","",#REF!)</f>
        <v/>
      </c>
      <c r="D96" s="195" t="str">
        <f>IF(Tabla3[[#This Row],[Línea estratégica]]="","",#REF!)</f>
        <v/>
      </c>
      <c r="E96" s="195" t="str">
        <f>IF(Tabla3[[#This Row],[Línea estratégica]]="","",#REF!)</f>
        <v/>
      </c>
      <c r="F96" s="195" t="str">
        <f>IF(Tabla3[[#This Row],[Línea estratégica]]="","",#REF!)</f>
        <v/>
      </c>
      <c r="G96" s="188"/>
      <c r="H96" s="189" t="str">
        <f>IFERROR(VLOOKUP(Tabla3[[#This Row],[Línea estratégica]],Obj!$B$57:$C$90,2,FALSE),"")</f>
        <v/>
      </c>
      <c r="I96" s="188"/>
      <c r="J96" s="189" t="str">
        <f t="shared" si="0"/>
        <v/>
      </c>
      <c r="K96" s="188"/>
      <c r="L96" s="209"/>
      <c r="M96" s="123"/>
      <c r="N96" s="123"/>
      <c r="O96" s="173"/>
      <c r="P96" s="211"/>
      <c r="Q96" s="190"/>
      <c r="R96" s="190"/>
      <c r="S96" s="190"/>
      <c r="T96" s="191"/>
      <c r="U96" s="192"/>
      <c r="V96" s="210"/>
    </row>
    <row r="97" spans="2:22" x14ac:dyDescent="0.25">
      <c r="B97" s="188"/>
      <c r="C97" s="195" t="str">
        <f>IF(Tabla3[[#This Row],[Línea estratégica]]="","",#REF!)</f>
        <v/>
      </c>
      <c r="D97" s="195" t="str">
        <f>IF(Tabla3[[#This Row],[Línea estratégica]]="","",#REF!)</f>
        <v/>
      </c>
      <c r="E97" s="195" t="str">
        <f>IF(Tabla3[[#This Row],[Línea estratégica]]="","",#REF!)</f>
        <v/>
      </c>
      <c r="F97" s="195" t="str">
        <f>IF(Tabla3[[#This Row],[Línea estratégica]]="","",#REF!)</f>
        <v/>
      </c>
      <c r="G97" s="188"/>
      <c r="H97" s="189" t="str">
        <f>IFERROR(VLOOKUP(Tabla3[[#This Row],[Línea estratégica]],Obj!$B$57:$C$90,2,FALSE),"")</f>
        <v/>
      </c>
      <c r="I97" s="188"/>
      <c r="J97" s="189" t="str">
        <f t="shared" si="0"/>
        <v/>
      </c>
      <c r="K97" s="188"/>
      <c r="L97" s="209"/>
      <c r="M97" s="123"/>
      <c r="N97" s="123"/>
      <c r="O97" s="173"/>
      <c r="P97" s="211"/>
      <c r="Q97" s="190"/>
      <c r="R97" s="190"/>
      <c r="S97" s="190"/>
      <c r="T97" s="191"/>
      <c r="U97" s="192"/>
      <c r="V97" s="210"/>
    </row>
    <row r="98" spans="2:22" x14ac:dyDescent="0.25">
      <c r="B98" s="188"/>
      <c r="C98" s="195" t="str">
        <f>IF(Tabla3[[#This Row],[Línea estratégica]]="","",#REF!)</f>
        <v/>
      </c>
      <c r="D98" s="195" t="str">
        <f>IF(Tabla3[[#This Row],[Línea estratégica]]="","",#REF!)</f>
        <v/>
      </c>
      <c r="E98" s="195" t="str">
        <f>IF(Tabla3[[#This Row],[Línea estratégica]]="","",#REF!)</f>
        <v/>
      </c>
      <c r="F98" s="195" t="str">
        <f>IF(Tabla3[[#This Row],[Línea estratégica]]="","",#REF!)</f>
        <v/>
      </c>
      <c r="G98" s="188"/>
      <c r="H98" s="189" t="str">
        <f>IFERROR(VLOOKUP(Tabla3[[#This Row],[Línea estratégica]],Obj!$B$57:$C$90,2,FALSE),"")</f>
        <v/>
      </c>
      <c r="I98" s="188"/>
      <c r="J98" s="189" t="str">
        <f t="shared" si="0"/>
        <v/>
      </c>
      <c r="K98" s="188"/>
      <c r="L98" s="209"/>
      <c r="M98" s="123"/>
      <c r="N98" s="123"/>
      <c r="O98" s="173"/>
      <c r="P98" s="211"/>
      <c r="Q98" s="190"/>
      <c r="R98" s="190"/>
      <c r="S98" s="190"/>
      <c r="T98" s="191"/>
      <c r="U98" s="192"/>
      <c r="V98" s="210"/>
    </row>
    <row r="99" spans="2:22" x14ac:dyDescent="0.25">
      <c r="B99" s="188"/>
      <c r="C99" s="195" t="str">
        <f>IF(Tabla3[[#This Row],[Línea estratégica]]="","",#REF!)</f>
        <v/>
      </c>
      <c r="D99" s="195" t="str">
        <f>IF(Tabla3[[#This Row],[Línea estratégica]]="","",#REF!)</f>
        <v/>
      </c>
      <c r="E99" s="195" t="str">
        <f>IF(Tabla3[[#This Row],[Línea estratégica]]="","",#REF!)</f>
        <v/>
      </c>
      <c r="F99" s="195" t="str">
        <f>IF(Tabla3[[#This Row],[Línea estratégica]]="","",#REF!)</f>
        <v/>
      </c>
      <c r="G99" s="188"/>
      <c r="H99" s="189" t="str">
        <f>IFERROR(VLOOKUP(Tabla3[[#This Row],[Línea estratégica]],Obj!$B$57:$C$90,2,FALSE),"")</f>
        <v/>
      </c>
      <c r="I99" s="188"/>
      <c r="J99" s="189" t="str">
        <f t="shared" si="0"/>
        <v/>
      </c>
      <c r="K99" s="188"/>
      <c r="L99" s="209"/>
      <c r="M99" s="123"/>
      <c r="N99" s="123"/>
      <c r="O99" s="173"/>
      <c r="P99" s="211"/>
      <c r="Q99" s="190"/>
      <c r="R99" s="190"/>
      <c r="S99" s="190"/>
      <c r="T99" s="191"/>
      <c r="U99" s="192"/>
      <c r="V99" s="210"/>
    </row>
    <row r="100" spans="2:22" x14ac:dyDescent="0.25">
      <c r="B100" s="188"/>
      <c r="C100" s="195" t="str">
        <f>IF(Tabla3[[#This Row],[Línea estratégica]]="","",#REF!)</f>
        <v/>
      </c>
      <c r="D100" s="195" t="str">
        <f>IF(Tabla3[[#This Row],[Línea estratégica]]="","",#REF!)</f>
        <v/>
      </c>
      <c r="E100" s="195" t="str">
        <f>IF(Tabla3[[#This Row],[Línea estratégica]]="","",#REF!)</f>
        <v/>
      </c>
      <c r="F100" s="195" t="str">
        <f>IF(Tabla3[[#This Row],[Línea estratégica]]="","",#REF!)</f>
        <v/>
      </c>
      <c r="G100" s="188"/>
      <c r="H100" s="189" t="str">
        <f>IFERROR(VLOOKUP(Tabla3[[#This Row],[Línea estratégica]],Obj!$B$57:$C$90,2,FALSE),"")</f>
        <v/>
      </c>
      <c r="I100" s="188"/>
      <c r="J100" s="189" t="str">
        <f t="shared" si="0"/>
        <v/>
      </c>
      <c r="K100" s="188"/>
      <c r="L100" s="209"/>
      <c r="M100" s="123"/>
      <c r="N100" s="123"/>
      <c r="O100" s="173"/>
      <c r="P100" s="211"/>
      <c r="Q100" s="190"/>
      <c r="R100" s="190"/>
      <c r="S100" s="190"/>
      <c r="T100" s="191"/>
      <c r="U100" s="192"/>
      <c r="V100" s="210"/>
    </row>
    <row r="101" spans="2:22" x14ac:dyDescent="0.25">
      <c r="B101" s="188"/>
      <c r="C101" s="195" t="str">
        <f>IF(Tabla3[[#This Row],[Línea estratégica]]="","",#REF!)</f>
        <v/>
      </c>
      <c r="D101" s="195" t="str">
        <f>IF(Tabla3[[#This Row],[Línea estratégica]]="","",#REF!)</f>
        <v/>
      </c>
      <c r="E101" s="195" t="str">
        <f>IF(Tabla3[[#This Row],[Línea estratégica]]="","",#REF!)</f>
        <v/>
      </c>
      <c r="F101" s="195" t="str">
        <f>IF(Tabla3[[#This Row],[Línea estratégica]]="","",#REF!)</f>
        <v/>
      </c>
      <c r="G101" s="188"/>
      <c r="H101" s="189" t="str">
        <f>IFERROR(VLOOKUP(Tabla3[[#This Row],[Línea estratégica]],Obj!$B$57:$C$90,2,FALSE),"")</f>
        <v/>
      </c>
      <c r="I101" s="188"/>
      <c r="J101" s="189" t="str">
        <f t="shared" si="0"/>
        <v/>
      </c>
      <c r="K101" s="188"/>
      <c r="L101" s="209"/>
      <c r="M101" s="123"/>
      <c r="N101" s="123"/>
      <c r="O101" s="173"/>
      <c r="P101" s="211"/>
      <c r="Q101" s="190"/>
      <c r="R101" s="190"/>
      <c r="S101" s="190"/>
      <c r="T101" s="191"/>
      <c r="U101" s="192"/>
      <c r="V101" s="210"/>
    </row>
    <row r="102" spans="2:22" x14ac:dyDescent="0.25">
      <c r="B102" s="188"/>
      <c r="C102" s="195" t="str">
        <f>IF(Tabla3[[#This Row],[Línea estratégica]]="","",#REF!)</f>
        <v/>
      </c>
      <c r="D102" s="195" t="str">
        <f>IF(Tabla3[[#This Row],[Línea estratégica]]="","",#REF!)</f>
        <v/>
      </c>
      <c r="E102" s="195" t="str">
        <f>IF(Tabla3[[#This Row],[Línea estratégica]]="","",#REF!)</f>
        <v/>
      </c>
      <c r="F102" s="195" t="str">
        <f>IF(Tabla3[[#This Row],[Línea estratégica]]="","",#REF!)</f>
        <v/>
      </c>
      <c r="G102" s="188"/>
      <c r="H102" s="189" t="str">
        <f>IFERROR(VLOOKUP(Tabla3[[#This Row],[Línea estratégica]],Obj!$B$57:$C$90,2,FALSE),"")</f>
        <v/>
      </c>
      <c r="I102" s="188"/>
      <c r="J102" s="189" t="str">
        <f t="shared" si="0"/>
        <v/>
      </c>
      <c r="K102" s="188"/>
      <c r="L102" s="209"/>
      <c r="M102" s="123"/>
      <c r="N102" s="123"/>
      <c r="O102" s="173"/>
      <c r="P102" s="211"/>
      <c r="Q102" s="190"/>
      <c r="R102" s="190"/>
      <c r="S102" s="190"/>
      <c r="T102" s="191"/>
      <c r="U102" s="192"/>
      <c r="V102" s="210"/>
    </row>
    <row r="103" spans="2:22" x14ac:dyDescent="0.25">
      <c r="B103" s="188"/>
      <c r="C103" s="195" t="str">
        <f>IF(Tabla3[[#This Row],[Línea estratégica]]="","",#REF!)</f>
        <v/>
      </c>
      <c r="D103" s="195" t="str">
        <f>IF(Tabla3[[#This Row],[Línea estratégica]]="","",#REF!)</f>
        <v/>
      </c>
      <c r="E103" s="195" t="str">
        <f>IF(Tabla3[[#This Row],[Línea estratégica]]="","",#REF!)</f>
        <v/>
      </c>
      <c r="F103" s="195" t="str">
        <f>IF(Tabla3[[#This Row],[Línea estratégica]]="","",#REF!)</f>
        <v/>
      </c>
      <c r="G103" s="188"/>
      <c r="H103" s="189" t="str">
        <f>IFERROR(VLOOKUP(Tabla3[[#This Row],[Línea estratégica]],Obj!$B$57:$C$90,2,FALSE),"")</f>
        <v/>
      </c>
      <c r="I103" s="188"/>
      <c r="J103" s="189" t="str">
        <f t="shared" si="0"/>
        <v/>
      </c>
      <c r="K103" s="188"/>
      <c r="L103" s="209"/>
      <c r="M103" s="123"/>
      <c r="N103" s="123"/>
      <c r="O103" s="173"/>
      <c r="P103" s="211"/>
      <c r="Q103" s="190"/>
      <c r="R103" s="190"/>
      <c r="S103" s="190"/>
      <c r="T103" s="191"/>
      <c r="U103" s="192"/>
      <c r="V103" s="210"/>
    </row>
    <row r="104" spans="2:22" x14ac:dyDescent="0.25">
      <c r="B104" s="188"/>
      <c r="C104" s="195" t="str">
        <f>IF(Tabla3[[#This Row],[Línea estratégica]]="","",#REF!)</f>
        <v/>
      </c>
      <c r="D104" s="195" t="str">
        <f>IF(Tabla3[[#This Row],[Línea estratégica]]="","",#REF!)</f>
        <v/>
      </c>
      <c r="E104" s="195" t="str">
        <f>IF(Tabla3[[#This Row],[Línea estratégica]]="","",#REF!)</f>
        <v/>
      </c>
      <c r="F104" s="195" t="str">
        <f>IF(Tabla3[[#This Row],[Línea estratégica]]="","",#REF!)</f>
        <v/>
      </c>
      <c r="G104" s="188"/>
      <c r="H104" s="189" t="str">
        <f>IFERROR(VLOOKUP(Tabla3[[#This Row],[Línea estratégica]],Obj!$B$57:$C$90,2,FALSE),"")</f>
        <v/>
      </c>
      <c r="I104" s="188"/>
      <c r="J104" s="189" t="str">
        <f t="shared" si="0"/>
        <v/>
      </c>
      <c r="K104" s="188"/>
      <c r="L104" s="209"/>
      <c r="M104" s="123"/>
      <c r="N104" s="123"/>
      <c r="O104" s="173"/>
      <c r="P104" s="211"/>
      <c r="Q104" s="190"/>
      <c r="R104" s="190"/>
      <c r="S104" s="190"/>
      <c r="T104" s="191"/>
      <c r="U104" s="192"/>
      <c r="V104" s="210"/>
    </row>
    <row r="105" spans="2:22" x14ac:dyDescent="0.25">
      <c r="B105" s="188"/>
      <c r="C105" s="195" t="str">
        <f>IF(Tabla3[[#This Row],[Línea estratégica]]="","",#REF!)</f>
        <v/>
      </c>
      <c r="D105" s="195" t="str">
        <f>IF(Tabla3[[#This Row],[Línea estratégica]]="","",#REF!)</f>
        <v/>
      </c>
      <c r="E105" s="195" t="str">
        <f>IF(Tabla3[[#This Row],[Línea estratégica]]="","",#REF!)</f>
        <v/>
      </c>
      <c r="F105" s="195" t="str">
        <f>IF(Tabla3[[#This Row],[Línea estratégica]]="","",#REF!)</f>
        <v/>
      </c>
      <c r="G105" s="188"/>
      <c r="H105" s="189" t="str">
        <f>IFERROR(VLOOKUP(Tabla3[[#This Row],[Línea estratégica]],Obj!$B$57:$C$90,2,FALSE),"")</f>
        <v/>
      </c>
      <c r="I105" s="188"/>
      <c r="J105" s="189" t="str">
        <f t="shared" si="0"/>
        <v/>
      </c>
      <c r="K105" s="188"/>
      <c r="L105" s="209"/>
      <c r="M105" s="123"/>
      <c r="N105" s="123"/>
      <c r="O105" s="173"/>
      <c r="P105" s="211"/>
      <c r="Q105" s="190"/>
      <c r="R105" s="190"/>
      <c r="S105" s="190"/>
      <c r="T105" s="191"/>
      <c r="U105" s="192"/>
      <c r="V105" s="210"/>
    </row>
    <row r="106" spans="2:22" x14ac:dyDescent="0.25">
      <c r="B106" s="188"/>
      <c r="C106" s="195" t="str">
        <f>IF(Tabla3[[#This Row],[Línea estratégica]]="","",#REF!)</f>
        <v/>
      </c>
      <c r="D106" s="195" t="str">
        <f>IF(Tabla3[[#This Row],[Línea estratégica]]="","",#REF!)</f>
        <v/>
      </c>
      <c r="E106" s="195" t="str">
        <f>IF(Tabla3[[#This Row],[Línea estratégica]]="","",#REF!)</f>
        <v/>
      </c>
      <c r="F106" s="195" t="str">
        <f>IF(Tabla3[[#This Row],[Línea estratégica]]="","",#REF!)</f>
        <v/>
      </c>
      <c r="G106" s="188"/>
      <c r="H106" s="189" t="str">
        <f>IFERROR(VLOOKUP(Tabla3[[#This Row],[Línea estratégica]],Obj!$B$57:$C$90,2,FALSE),"")</f>
        <v/>
      </c>
      <c r="I106" s="188"/>
      <c r="J106" s="189" t="str">
        <f t="shared" si="0"/>
        <v/>
      </c>
      <c r="K106" s="188"/>
      <c r="L106" s="209"/>
      <c r="M106" s="123"/>
      <c r="N106" s="123"/>
      <c r="O106" s="173"/>
      <c r="P106" s="211"/>
      <c r="Q106" s="190"/>
      <c r="R106" s="190"/>
      <c r="S106" s="190"/>
      <c r="T106" s="191"/>
      <c r="U106" s="192"/>
      <c r="V106" s="210"/>
    </row>
    <row r="107" spans="2:22" x14ac:dyDescent="0.25">
      <c r="B107" s="188"/>
      <c r="C107" s="195" t="str">
        <f>IF(Tabla3[[#This Row],[Línea estratégica]]="","",#REF!)</f>
        <v/>
      </c>
      <c r="D107" s="195" t="str">
        <f>IF(Tabla3[[#This Row],[Línea estratégica]]="","",#REF!)</f>
        <v/>
      </c>
      <c r="E107" s="195" t="str">
        <f>IF(Tabla3[[#This Row],[Línea estratégica]]="","",#REF!)</f>
        <v/>
      </c>
      <c r="F107" s="195" t="str">
        <f>IF(Tabla3[[#This Row],[Línea estratégica]]="","",#REF!)</f>
        <v/>
      </c>
      <c r="G107" s="188"/>
      <c r="H107" s="189" t="str">
        <f>IFERROR(VLOOKUP(Tabla3[[#This Row],[Línea estratégica]],Obj!$B$57:$C$90,2,FALSE),"")</f>
        <v/>
      </c>
      <c r="I107" s="188"/>
      <c r="J107" s="189" t="str">
        <f t="shared" si="0"/>
        <v/>
      </c>
      <c r="K107" s="188"/>
      <c r="L107" s="209"/>
      <c r="M107" s="123"/>
      <c r="N107" s="123"/>
      <c r="O107" s="173"/>
      <c r="P107" s="211"/>
      <c r="Q107" s="190"/>
      <c r="R107" s="190"/>
      <c r="S107" s="190"/>
      <c r="T107" s="191"/>
      <c r="U107" s="192"/>
      <c r="V107" s="210"/>
    </row>
    <row r="108" spans="2:22" x14ac:dyDescent="0.25">
      <c r="B108" s="188"/>
      <c r="C108" s="195" t="str">
        <f>IF(Tabla3[[#This Row],[Línea estratégica]]="","",#REF!)</f>
        <v/>
      </c>
      <c r="D108" s="195" t="str">
        <f>IF(Tabla3[[#This Row],[Línea estratégica]]="","",#REF!)</f>
        <v/>
      </c>
      <c r="E108" s="195" t="str">
        <f>IF(Tabla3[[#This Row],[Línea estratégica]]="","",#REF!)</f>
        <v/>
      </c>
      <c r="F108" s="195" t="str">
        <f>IF(Tabla3[[#This Row],[Línea estratégica]]="","",#REF!)</f>
        <v/>
      </c>
      <c r="G108" s="188"/>
      <c r="H108" s="189" t="str">
        <f>IFERROR(VLOOKUP(Tabla3[[#This Row],[Línea estratégica]],Obj!$B$57:$C$90,2,FALSE),"")</f>
        <v/>
      </c>
      <c r="I108" s="188"/>
      <c r="J108" s="189" t="str">
        <f t="shared" si="0"/>
        <v/>
      </c>
      <c r="K108" s="188"/>
      <c r="L108" s="209"/>
      <c r="M108" s="123"/>
      <c r="N108" s="123"/>
      <c r="O108" s="173"/>
      <c r="P108" s="211"/>
      <c r="Q108" s="190"/>
      <c r="R108" s="190"/>
      <c r="S108" s="190"/>
      <c r="T108" s="191"/>
      <c r="U108" s="192"/>
      <c r="V108" s="210"/>
    </row>
    <row r="109" spans="2:22" x14ac:dyDescent="0.25">
      <c r="B109" s="188"/>
      <c r="C109" s="195" t="str">
        <f>IF(Tabla3[[#This Row],[Línea estratégica]]="","",#REF!)</f>
        <v/>
      </c>
      <c r="D109" s="195" t="str">
        <f>IF(Tabla3[[#This Row],[Línea estratégica]]="","",#REF!)</f>
        <v/>
      </c>
      <c r="E109" s="195" t="str">
        <f>IF(Tabla3[[#This Row],[Línea estratégica]]="","",#REF!)</f>
        <v/>
      </c>
      <c r="F109" s="195" t="str">
        <f>IF(Tabla3[[#This Row],[Línea estratégica]]="","",#REF!)</f>
        <v/>
      </c>
      <c r="G109" s="188"/>
      <c r="H109" s="189" t="str">
        <f>IFERROR(VLOOKUP(Tabla3[[#This Row],[Línea estratégica]],Obj!$B$57:$C$90,2,FALSE),"")</f>
        <v/>
      </c>
      <c r="I109" s="188"/>
      <c r="J109" s="189" t="str">
        <f t="shared" si="0"/>
        <v/>
      </c>
      <c r="K109" s="188"/>
      <c r="L109" s="209"/>
      <c r="M109" s="123"/>
      <c r="N109" s="123"/>
      <c r="O109" s="173"/>
      <c r="P109" s="211"/>
      <c r="Q109" s="190"/>
      <c r="R109" s="190"/>
      <c r="S109" s="190"/>
      <c r="T109" s="191"/>
      <c r="U109" s="192"/>
      <c r="V109" s="210"/>
    </row>
    <row r="110" spans="2:22" x14ac:dyDescent="0.25">
      <c r="B110" s="188"/>
      <c r="C110" s="195" t="str">
        <f>IF(Tabla3[[#This Row],[Línea estratégica]]="","",#REF!)</f>
        <v/>
      </c>
      <c r="D110" s="195" t="str">
        <f>IF(Tabla3[[#This Row],[Línea estratégica]]="","",#REF!)</f>
        <v/>
      </c>
      <c r="E110" s="195" t="str">
        <f>IF(Tabla3[[#This Row],[Línea estratégica]]="","",#REF!)</f>
        <v/>
      </c>
      <c r="F110" s="195" t="str">
        <f>IF(Tabla3[[#This Row],[Línea estratégica]]="","",#REF!)</f>
        <v/>
      </c>
      <c r="G110" s="188"/>
      <c r="H110" s="189" t="str">
        <f>IFERROR(VLOOKUP(Tabla3[[#This Row],[Línea estratégica]],Obj!$B$57:$C$90,2,FALSE),"")</f>
        <v/>
      </c>
      <c r="I110" s="188"/>
      <c r="J110" s="189" t="str">
        <f t="shared" si="0"/>
        <v/>
      </c>
      <c r="K110" s="188"/>
      <c r="L110" s="209"/>
      <c r="M110" s="123"/>
      <c r="N110" s="123"/>
      <c r="O110" s="173"/>
      <c r="P110" s="211"/>
      <c r="Q110" s="190"/>
      <c r="R110" s="190"/>
      <c r="S110" s="190"/>
      <c r="T110" s="191"/>
      <c r="U110" s="192"/>
      <c r="V110" s="210"/>
    </row>
    <row r="111" spans="2:22" x14ac:dyDescent="0.25">
      <c r="B111" s="188"/>
      <c r="C111" s="195" t="str">
        <f>IF(Tabla3[[#This Row],[Línea estratégica]]="","",#REF!)</f>
        <v/>
      </c>
      <c r="D111" s="195" t="str">
        <f>IF(Tabla3[[#This Row],[Línea estratégica]]="","",#REF!)</f>
        <v/>
      </c>
      <c r="E111" s="195" t="str">
        <f>IF(Tabla3[[#This Row],[Línea estratégica]]="","",#REF!)</f>
        <v/>
      </c>
      <c r="F111" s="195" t="str">
        <f>IF(Tabla3[[#This Row],[Línea estratégica]]="","",#REF!)</f>
        <v/>
      </c>
      <c r="G111" s="188"/>
      <c r="H111" s="189" t="str">
        <f>IFERROR(VLOOKUP(Tabla3[[#This Row],[Línea estratégica]],Obj!$B$57:$C$90,2,FALSE),"")</f>
        <v/>
      </c>
      <c r="I111" s="188"/>
      <c r="J111" s="189" t="str">
        <f t="shared" si="0"/>
        <v/>
      </c>
      <c r="K111" s="188"/>
      <c r="L111" s="209"/>
      <c r="M111" s="123"/>
      <c r="N111" s="123"/>
      <c r="O111" s="173"/>
      <c r="P111" s="211"/>
      <c r="Q111" s="190"/>
      <c r="R111" s="190"/>
      <c r="S111" s="190"/>
      <c r="T111" s="191"/>
      <c r="U111" s="192"/>
      <c r="V111" s="210"/>
    </row>
    <row r="112" spans="2:22" x14ac:dyDescent="0.25">
      <c r="B112" s="188"/>
      <c r="C112" s="195" t="str">
        <f>IF(Tabla3[[#This Row],[Línea estratégica]]="","",#REF!)</f>
        <v/>
      </c>
      <c r="D112" s="195" t="str">
        <f>IF(Tabla3[[#This Row],[Línea estratégica]]="","",#REF!)</f>
        <v/>
      </c>
      <c r="E112" s="195" t="str">
        <f>IF(Tabla3[[#This Row],[Línea estratégica]]="","",#REF!)</f>
        <v/>
      </c>
      <c r="F112" s="195" t="str">
        <f>IF(Tabla3[[#This Row],[Línea estratégica]]="","",#REF!)</f>
        <v/>
      </c>
      <c r="G112" s="188"/>
      <c r="H112" s="189" t="str">
        <f>IFERROR(VLOOKUP(Tabla3[[#This Row],[Línea estratégica]],Obj!$B$57:$C$90,2,FALSE),"")</f>
        <v/>
      </c>
      <c r="I112" s="188"/>
      <c r="J112" s="189" t="str">
        <f t="shared" si="0"/>
        <v/>
      </c>
      <c r="K112" s="188"/>
      <c r="L112" s="209"/>
      <c r="M112" s="123"/>
      <c r="N112" s="123"/>
      <c r="O112" s="173"/>
      <c r="P112" s="211"/>
      <c r="Q112" s="190"/>
      <c r="R112" s="190"/>
      <c r="S112" s="190"/>
      <c r="T112" s="191"/>
      <c r="U112" s="192"/>
      <c r="V112" s="210"/>
    </row>
    <row r="113" spans="2:22" x14ac:dyDescent="0.25">
      <c r="B113" s="188"/>
      <c r="C113" s="195" t="str">
        <f>IF(Tabla3[[#This Row],[Línea estratégica]]="","",#REF!)</f>
        <v/>
      </c>
      <c r="D113" s="195" t="str">
        <f>IF(Tabla3[[#This Row],[Línea estratégica]]="","",#REF!)</f>
        <v/>
      </c>
      <c r="E113" s="195" t="str">
        <f>IF(Tabla3[[#This Row],[Línea estratégica]]="","",#REF!)</f>
        <v/>
      </c>
      <c r="F113" s="195" t="str">
        <f>IF(Tabla3[[#This Row],[Línea estratégica]]="","",#REF!)</f>
        <v/>
      </c>
      <c r="G113" s="188"/>
      <c r="H113" s="189" t="str">
        <f>IFERROR(VLOOKUP(Tabla3[[#This Row],[Línea estratégica]],Obj!$B$57:$C$90,2,FALSE),"")</f>
        <v/>
      </c>
      <c r="I113" s="188"/>
      <c r="J113" s="189" t="str">
        <f t="shared" si="0"/>
        <v/>
      </c>
      <c r="K113" s="188"/>
      <c r="L113" s="209"/>
      <c r="M113" s="123"/>
      <c r="N113" s="123"/>
      <c r="O113" s="173"/>
      <c r="P113" s="211"/>
      <c r="Q113" s="190"/>
      <c r="R113" s="190"/>
      <c r="S113" s="190"/>
      <c r="T113" s="191"/>
      <c r="U113" s="192"/>
      <c r="V113" s="210"/>
    </row>
    <row r="114" spans="2:22" x14ac:dyDescent="0.25">
      <c r="B114" s="188"/>
      <c r="C114" s="195" t="str">
        <f>IF(Tabla3[[#This Row],[Línea estratégica]]="","",#REF!)</f>
        <v/>
      </c>
      <c r="D114" s="195" t="str">
        <f>IF(Tabla3[[#This Row],[Línea estratégica]]="","",#REF!)</f>
        <v/>
      </c>
      <c r="E114" s="195" t="str">
        <f>IF(Tabla3[[#This Row],[Línea estratégica]]="","",#REF!)</f>
        <v/>
      </c>
      <c r="F114" s="195" t="str">
        <f>IF(Tabla3[[#This Row],[Línea estratégica]]="","",#REF!)</f>
        <v/>
      </c>
      <c r="G114" s="188"/>
      <c r="H114" s="189" t="str">
        <f>IFERROR(VLOOKUP(Tabla3[[#This Row],[Línea estratégica]],Obj!$B$57:$C$90,2,FALSE),"")</f>
        <v/>
      </c>
      <c r="I114" s="188"/>
      <c r="J114" s="189" t="str">
        <f t="shared" si="0"/>
        <v/>
      </c>
      <c r="K114" s="188"/>
      <c r="L114" s="209"/>
      <c r="M114" s="123"/>
      <c r="N114" s="123"/>
      <c r="O114" s="173"/>
      <c r="P114" s="211"/>
      <c r="Q114" s="190"/>
      <c r="R114" s="190"/>
      <c r="S114" s="190"/>
      <c r="T114" s="191"/>
      <c r="U114" s="192"/>
      <c r="V114" s="210"/>
    </row>
    <row r="115" spans="2:22" x14ac:dyDescent="0.25">
      <c r="B115" s="188"/>
      <c r="C115" s="195" t="str">
        <f>IF(Tabla3[[#This Row],[Línea estratégica]]="","",#REF!)</f>
        <v/>
      </c>
      <c r="D115" s="195" t="str">
        <f>IF(Tabla3[[#This Row],[Línea estratégica]]="","",#REF!)</f>
        <v/>
      </c>
      <c r="E115" s="195" t="str">
        <f>IF(Tabla3[[#This Row],[Línea estratégica]]="","",#REF!)</f>
        <v/>
      </c>
      <c r="F115" s="195" t="str">
        <f>IF(Tabla3[[#This Row],[Línea estratégica]]="","",#REF!)</f>
        <v/>
      </c>
      <c r="G115" s="188"/>
      <c r="H115" s="189" t="str">
        <f>IFERROR(VLOOKUP(Tabla3[[#This Row],[Línea estratégica]],Obj!$B$57:$C$90,2,FALSE),"")</f>
        <v/>
      </c>
      <c r="I115" s="188"/>
      <c r="J115" s="189" t="str">
        <f t="shared" si="0"/>
        <v/>
      </c>
      <c r="K115" s="188"/>
      <c r="L115" s="209"/>
      <c r="M115" s="123"/>
      <c r="N115" s="123"/>
      <c r="O115" s="173"/>
      <c r="P115" s="211"/>
      <c r="Q115" s="190"/>
      <c r="R115" s="190"/>
      <c r="S115" s="190"/>
      <c r="T115" s="191"/>
      <c r="U115" s="192"/>
      <c r="V115" s="210"/>
    </row>
    <row r="116" spans="2:22" x14ac:dyDescent="0.25">
      <c r="B116" s="188"/>
      <c r="C116" s="195" t="str">
        <f>IF(Tabla3[[#This Row],[Línea estratégica]]="","",#REF!)</f>
        <v/>
      </c>
      <c r="D116" s="195" t="str">
        <f>IF(Tabla3[[#This Row],[Línea estratégica]]="","",#REF!)</f>
        <v/>
      </c>
      <c r="E116" s="195" t="str">
        <f>IF(Tabla3[[#This Row],[Línea estratégica]]="","",#REF!)</f>
        <v/>
      </c>
      <c r="F116" s="195" t="str">
        <f>IF(Tabla3[[#This Row],[Línea estratégica]]="","",#REF!)</f>
        <v/>
      </c>
      <c r="G116" s="188"/>
      <c r="H116" s="189" t="str">
        <f>IFERROR(VLOOKUP(Tabla3[[#This Row],[Línea estratégica]],Obj!$B$57:$C$90,2,FALSE),"")</f>
        <v/>
      </c>
      <c r="I116" s="188"/>
      <c r="J116" s="189" t="str">
        <f t="shared" si="0"/>
        <v/>
      </c>
      <c r="K116" s="188"/>
      <c r="L116" s="209"/>
      <c r="M116" s="123"/>
      <c r="N116" s="123"/>
      <c r="O116" s="173"/>
      <c r="P116" s="211"/>
      <c r="Q116" s="190"/>
      <c r="R116" s="190"/>
      <c r="S116" s="190"/>
      <c r="T116" s="191"/>
      <c r="U116" s="192"/>
      <c r="V116" s="210"/>
    </row>
    <row r="117" spans="2:22" x14ac:dyDescent="0.25">
      <c r="B117" s="188"/>
      <c r="C117" s="195" t="str">
        <f>IF(Tabla3[[#This Row],[Línea estratégica]]="","",#REF!)</f>
        <v/>
      </c>
      <c r="D117" s="195" t="str">
        <f>IF(Tabla3[[#This Row],[Línea estratégica]]="","",#REF!)</f>
        <v/>
      </c>
      <c r="E117" s="195" t="str">
        <f>IF(Tabla3[[#This Row],[Línea estratégica]]="","",#REF!)</f>
        <v/>
      </c>
      <c r="F117" s="195" t="str">
        <f>IF(Tabla3[[#This Row],[Línea estratégica]]="","",#REF!)</f>
        <v/>
      </c>
      <c r="G117" s="188"/>
      <c r="H117" s="189" t="str">
        <f>IFERROR(VLOOKUP(Tabla3[[#This Row],[Línea estratégica]],Obj!$B$57:$C$90,2,FALSE),"")</f>
        <v/>
      </c>
      <c r="I117" s="188"/>
      <c r="J117" s="189" t="str">
        <f t="shared" si="0"/>
        <v/>
      </c>
      <c r="K117" s="188"/>
      <c r="L117" s="209"/>
      <c r="M117" s="123"/>
      <c r="N117" s="123"/>
      <c r="O117" s="173"/>
      <c r="P117" s="211"/>
      <c r="Q117" s="190"/>
      <c r="R117" s="190"/>
      <c r="S117" s="190"/>
      <c r="T117" s="191"/>
      <c r="U117" s="192"/>
      <c r="V117" s="210"/>
    </row>
    <row r="118" spans="2:22" x14ac:dyDescent="0.25">
      <c r="B118" s="188"/>
      <c r="C118" s="195" t="str">
        <f>IF(Tabla3[[#This Row],[Línea estratégica]]="","",#REF!)</f>
        <v/>
      </c>
      <c r="D118" s="195" t="str">
        <f>IF(Tabla3[[#This Row],[Línea estratégica]]="","",#REF!)</f>
        <v/>
      </c>
      <c r="E118" s="195" t="str">
        <f>IF(Tabla3[[#This Row],[Línea estratégica]]="","",#REF!)</f>
        <v/>
      </c>
      <c r="F118" s="195" t="str">
        <f>IF(Tabla3[[#This Row],[Línea estratégica]]="","",#REF!)</f>
        <v/>
      </c>
      <c r="G118" s="188"/>
      <c r="H118" s="189" t="str">
        <f>IFERROR(VLOOKUP(Tabla3[[#This Row],[Línea estratégica]],Obj!$B$57:$C$90,2,FALSE),"")</f>
        <v/>
      </c>
      <c r="I118" s="188"/>
      <c r="J118" s="189" t="str">
        <f t="shared" si="0"/>
        <v/>
      </c>
      <c r="K118" s="188"/>
      <c r="L118" s="209"/>
      <c r="M118" s="123"/>
      <c r="N118" s="123"/>
      <c r="O118" s="173"/>
      <c r="P118" s="211"/>
      <c r="Q118" s="190"/>
      <c r="R118" s="190"/>
      <c r="S118" s="190"/>
      <c r="T118" s="191"/>
      <c r="U118" s="192"/>
      <c r="V118" s="210"/>
    </row>
    <row r="119" spans="2:22" x14ac:dyDescent="0.25">
      <c r="B119" s="188"/>
      <c r="C119" s="195" t="str">
        <f>IF(Tabla3[[#This Row],[Línea estratégica]]="","",#REF!)</f>
        <v/>
      </c>
      <c r="D119" s="195" t="str">
        <f>IF(Tabla3[[#This Row],[Línea estratégica]]="","",#REF!)</f>
        <v/>
      </c>
      <c r="E119" s="195" t="str">
        <f>IF(Tabla3[[#This Row],[Línea estratégica]]="","",#REF!)</f>
        <v/>
      </c>
      <c r="F119" s="195" t="str">
        <f>IF(Tabla3[[#This Row],[Línea estratégica]]="","",#REF!)</f>
        <v/>
      </c>
      <c r="G119" s="188"/>
      <c r="H119" s="189" t="str">
        <f>IFERROR(VLOOKUP(Tabla3[[#This Row],[Línea estratégica]],Obj!$B$57:$C$90,2,FALSE),"")</f>
        <v/>
      </c>
      <c r="I119" s="188"/>
      <c r="J119" s="189" t="str">
        <f t="shared" si="0"/>
        <v/>
      </c>
      <c r="K119" s="188"/>
      <c r="L119" s="209"/>
      <c r="M119" s="123"/>
      <c r="N119" s="123"/>
      <c r="O119" s="173"/>
      <c r="P119" s="211"/>
      <c r="Q119" s="190"/>
      <c r="R119" s="190"/>
      <c r="S119" s="190"/>
      <c r="T119" s="191"/>
      <c r="U119" s="192"/>
      <c r="V119" s="210"/>
    </row>
    <row r="120" spans="2:22" x14ac:dyDescent="0.25">
      <c r="B120" s="188"/>
      <c r="C120" s="195" t="str">
        <f>IF(Tabla3[[#This Row],[Línea estratégica]]="","",#REF!)</f>
        <v/>
      </c>
      <c r="D120" s="195" t="str">
        <f>IF(Tabla3[[#This Row],[Línea estratégica]]="","",#REF!)</f>
        <v/>
      </c>
      <c r="E120" s="195" t="str">
        <f>IF(Tabla3[[#This Row],[Línea estratégica]]="","",#REF!)</f>
        <v/>
      </c>
      <c r="F120" s="195" t="str">
        <f>IF(Tabla3[[#This Row],[Línea estratégica]]="","",#REF!)</f>
        <v/>
      </c>
      <c r="G120" s="188"/>
      <c r="H120" s="189" t="str">
        <f>IFERROR(VLOOKUP(Tabla3[[#This Row],[Línea estratégica]],Obj!$B$57:$C$90,2,FALSE),"")</f>
        <v/>
      </c>
      <c r="I120" s="188"/>
      <c r="J120" s="189" t="str">
        <f t="shared" si="0"/>
        <v/>
      </c>
      <c r="K120" s="188"/>
      <c r="L120" s="209"/>
      <c r="M120" s="123"/>
      <c r="N120" s="123"/>
      <c r="O120" s="173"/>
      <c r="P120" s="211"/>
      <c r="Q120" s="190"/>
      <c r="R120" s="190"/>
      <c r="S120" s="190"/>
      <c r="T120" s="191"/>
      <c r="U120" s="192"/>
      <c r="V120" s="210"/>
    </row>
    <row r="121" spans="2:22" x14ac:dyDescent="0.25">
      <c r="B121" s="188"/>
      <c r="C121" s="195" t="str">
        <f>IF(Tabla3[[#This Row],[Línea estratégica]]="","",#REF!)</f>
        <v/>
      </c>
      <c r="D121" s="195" t="str">
        <f>IF(Tabla3[[#This Row],[Línea estratégica]]="","",#REF!)</f>
        <v/>
      </c>
      <c r="E121" s="195" t="str">
        <f>IF(Tabla3[[#This Row],[Línea estratégica]]="","",#REF!)</f>
        <v/>
      </c>
      <c r="F121" s="195" t="str">
        <f>IF(Tabla3[[#This Row],[Línea estratégica]]="","",#REF!)</f>
        <v/>
      </c>
      <c r="G121" s="188"/>
      <c r="H121" s="189" t="str">
        <f>IFERROR(VLOOKUP(Tabla3[[#This Row],[Línea estratégica]],Obj!$B$57:$C$90,2,FALSE),"")</f>
        <v/>
      </c>
      <c r="I121" s="188"/>
      <c r="J121" s="189" t="str">
        <f t="shared" si="0"/>
        <v/>
      </c>
      <c r="K121" s="188"/>
      <c r="L121" s="209"/>
      <c r="M121" s="123"/>
      <c r="N121" s="123"/>
      <c r="O121" s="173"/>
      <c r="P121" s="211"/>
      <c r="Q121" s="190"/>
      <c r="R121" s="190"/>
      <c r="S121" s="190"/>
      <c r="T121" s="191"/>
      <c r="U121" s="192"/>
      <c r="V121" s="210"/>
    </row>
  </sheetData>
  <sheetProtection algorithmName="SHA-512" hashValue="XA8wyx9Ksap2IuUtxpyTAHjtGgx5CFLFNMZ90nPWBwmOMdOiHocc6nB3sXcam8nI/pjhYyfrFUMllqLOBeaXLA==" saltValue="fB7XPLSgp999vapuilMnzQ==" spinCount="100000" sheet="1" objects="1" scenarios="1"/>
  <mergeCells count="4">
    <mergeCell ref="N2:Q2"/>
    <mergeCell ref="N5:Q5"/>
    <mergeCell ref="N4:Q4"/>
    <mergeCell ref="N3:Q3"/>
  </mergeCells>
  <dataValidations count="10">
    <dataValidation type="list" allowBlank="1" showInputMessage="1" showErrorMessage="1" sqref="N3:O3">
      <formula1>ls_Regiones</formula1>
    </dataValidation>
    <dataValidation type="list" allowBlank="1" showInputMessage="1" showErrorMessage="1" sqref="N4:O4">
      <formula1>INDIRECT($V$3)</formula1>
    </dataValidation>
    <dataValidation type="list" allowBlank="1" showInputMessage="1" showErrorMessage="1" sqref="N5:O5">
      <formula1>INDIRECT($V$4)</formula1>
    </dataValidation>
    <dataValidation type="list" allowBlank="1" showInputMessage="1" showErrorMessage="1" sqref="N2:O2">
      <formula1>Periodo_POA</formula1>
    </dataValidation>
    <dataValidation type="whole" allowBlank="1" showInputMessage="1" showErrorMessage="1" sqref="Q9:T121">
      <formula1>0</formula1>
      <formula2>1000000</formula2>
    </dataValidation>
    <dataValidation type="list" allowBlank="1" showInputMessage="1" showErrorMessage="1" sqref="G9:G121">
      <formula1>Ls_LinesEstategica</formula1>
    </dataValidation>
    <dataValidation type="list" allowBlank="1" showInputMessage="1" showErrorMessage="1" sqref="I9:I121">
      <formula1>INDIRECT($H9)</formula1>
    </dataValidation>
    <dataValidation type="list" allowBlank="1" showInputMessage="1" showErrorMessage="1" sqref="K9:K57 K59:K121">
      <formula1>INDIRECT($J9)</formula1>
    </dataValidation>
    <dataValidation type="list" allowBlank="1" showInputMessage="1" showErrorMessage="1" sqref="K58">
      <formula1>INDIRECT($J65)</formula1>
    </dataValidation>
    <dataValidation type="list" allowBlank="1" showInputMessage="1" showErrorMessage="1" sqref="B9:B121">
      <formula1>$Y$9:$Y$19</formula1>
    </dataValidation>
  </dataValidations>
  <pageMargins left="0.734251969" right="0.15748031496063" top="0.616141732" bottom="0.49803149600000002" header="0.511811023622047" footer="0.31496062992126"/>
  <pageSetup scale="47" orientation="landscape" r:id="rId1"/>
  <colBreaks count="1" manualBreakCount="1">
    <brk id="22" max="125" man="1"/>
  </colBreaks>
  <ignoredErrors>
    <ignoredError sqref="H11" unlockedFormula="1"/>
    <ignoredError sqref="J65 J58" calculatedColumn="1"/>
  </ignoredErrors>
  <drawing r:id="rId2"/>
  <legacyDrawing r:id="rId3"/>
  <controls>
    <mc:AlternateContent xmlns:mc="http://schemas.openxmlformats.org/markup-compatibility/2006">
      <mc:Choice Requires="x14">
        <control shapeId="2055" r:id="rId4" name="CommandButton1">
          <controlPr defaultSize="0" autoLine="0" r:id="rId5">
            <anchor moveWithCells="1">
              <from>
                <xdr:col>6</xdr:col>
                <xdr:colOff>257175</xdr:colOff>
                <xdr:row>5</xdr:row>
                <xdr:rowOff>47625</xdr:rowOff>
              </from>
              <to>
                <xdr:col>6</xdr:col>
                <xdr:colOff>1638300</xdr:colOff>
                <xdr:row>6</xdr:row>
                <xdr:rowOff>133350</xdr:rowOff>
              </to>
            </anchor>
          </controlPr>
        </control>
      </mc:Choice>
      <mc:Fallback>
        <control shapeId="2055" r:id="rId4" name="CommandButton1"/>
      </mc:Fallback>
    </mc:AlternateContent>
  </controls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2:BC168"/>
  <sheetViews>
    <sheetView topLeftCell="G1" zoomScaleNormal="100" workbookViewId="0">
      <selection activeCell="G2" sqref="G2:AA2"/>
    </sheetView>
  </sheetViews>
  <sheetFormatPr baseColWidth="10" defaultColWidth="11.42578125" defaultRowHeight="15" x14ac:dyDescent="0.25"/>
  <cols>
    <col min="1" max="1" width="2.140625" hidden="1" customWidth="1"/>
    <col min="2" max="6" width="5.42578125" hidden="1" customWidth="1"/>
    <col min="7" max="7" width="22.7109375" customWidth="1"/>
    <col min="8" max="8" width="14.28515625" style="2" customWidth="1"/>
    <col min="9" max="9" width="36.7109375" style="2" customWidth="1"/>
    <col min="10" max="10" width="3.85546875" style="2" customWidth="1"/>
    <col min="11" max="11" width="3.5703125" style="2" customWidth="1"/>
    <col min="12" max="12" width="4.140625" style="2" customWidth="1"/>
    <col min="13" max="13" width="3.85546875" style="2" customWidth="1"/>
    <col min="14" max="14" width="4.7109375" style="2" customWidth="1"/>
    <col min="15" max="15" width="4" style="2" customWidth="1"/>
    <col min="16" max="16" width="4.140625" style="2" customWidth="1"/>
    <col min="17" max="18" width="4.85546875" style="2" customWidth="1"/>
    <col min="19" max="19" width="4.5703125" style="2" customWidth="1"/>
    <col min="20" max="20" width="4.140625" style="2" customWidth="1"/>
    <col min="21" max="21" width="4.5703125" style="49" customWidth="1"/>
    <col min="22" max="22" width="7.7109375" style="45" customWidth="1"/>
    <col min="23" max="24" width="12.140625" style="45" customWidth="1"/>
    <col min="25" max="25" width="12.140625" style="47" customWidth="1"/>
    <col min="26" max="26" width="13.42578125" style="6" customWidth="1"/>
    <col min="27" max="27" width="40.5703125" style="6" bestFit="1" customWidth="1"/>
    <col min="28" max="53" width="11.42578125" style="6"/>
  </cols>
  <sheetData>
    <row r="2" spans="2:54" s="318" customFormat="1" ht="23.25" x14ac:dyDescent="0.35">
      <c r="G2" s="332" t="str">
        <f>'Formulario PPGR1'!H2</f>
        <v>Servicio Nacional de Salud</v>
      </c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</row>
    <row r="3" spans="2:54" s="318" customFormat="1" ht="23.25" hidden="1" x14ac:dyDescent="0.35">
      <c r="H3" s="320" t="str">
        <f>'Formulario PPGR1'!H3</f>
        <v>Dirección de Planificación y Desarrollo</v>
      </c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2"/>
      <c r="V3" s="323"/>
      <c r="W3" s="323"/>
      <c r="X3" s="323"/>
      <c r="Y3" s="324"/>
      <c r="Z3" s="319"/>
      <c r="AA3" s="325" t="str">
        <f>IF('Formulario PPGR1'!$N$3="SNS - Dirección Central","ls_Departamento","Ls_DepartamentosSRS")</f>
        <v>Ls_DepartamentosSRS</v>
      </c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19"/>
      <c r="AY3" s="319"/>
      <c r="AZ3" s="319"/>
      <c r="BA3" s="319"/>
    </row>
    <row r="4" spans="2:54" s="318" customFormat="1" ht="23.25" x14ac:dyDescent="0.35">
      <c r="G4" s="332" t="s">
        <v>1327</v>
      </c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</row>
    <row r="5" spans="2:54" ht="21" x14ac:dyDescent="0.35">
      <c r="G5" s="333" t="s">
        <v>1326</v>
      </c>
      <c r="H5" s="333"/>
      <c r="I5" s="333"/>
    </row>
    <row r="6" spans="2:54" hidden="1" x14ac:dyDescent="0.25">
      <c r="H6" s="36" t="s">
        <v>732</v>
      </c>
    </row>
    <row r="7" spans="2:54" hidden="1" x14ac:dyDescent="0.25">
      <c r="H7" s="36" t="str">
        <f>'Formulario PPGR1'!$N$3</f>
        <v>R7 - SRS Cibao Occidental</v>
      </c>
      <c r="J7" s="26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</row>
    <row r="8" spans="2:54" ht="24" customHeight="1" x14ac:dyDescent="0.25"/>
    <row r="9" spans="2:54" s="132" customFormat="1" ht="51" x14ac:dyDescent="0.25">
      <c r="B9" s="179" t="s">
        <v>796</v>
      </c>
      <c r="C9" s="180" t="s">
        <v>793</v>
      </c>
      <c r="D9" s="180" t="s">
        <v>90</v>
      </c>
      <c r="E9" s="180" t="s">
        <v>794</v>
      </c>
      <c r="F9" s="181" t="s">
        <v>795</v>
      </c>
      <c r="G9" s="131" t="s">
        <v>1</v>
      </c>
      <c r="H9" s="131" t="s">
        <v>85</v>
      </c>
      <c r="I9" s="131" t="s">
        <v>83</v>
      </c>
      <c r="J9" s="131" t="s">
        <v>6</v>
      </c>
      <c r="K9" s="131" t="s">
        <v>7</v>
      </c>
      <c r="L9" s="131" t="s">
        <v>8</v>
      </c>
      <c r="M9" s="131" t="s">
        <v>9</v>
      </c>
      <c r="N9" s="131" t="s">
        <v>10</v>
      </c>
      <c r="O9" s="131" t="s">
        <v>11</v>
      </c>
      <c r="P9" s="131" t="s">
        <v>12</v>
      </c>
      <c r="Q9" s="131" t="s">
        <v>13</v>
      </c>
      <c r="R9" s="131" t="s">
        <v>14</v>
      </c>
      <c r="S9" s="131" t="s">
        <v>15</v>
      </c>
      <c r="T9" s="131" t="s">
        <v>16</v>
      </c>
      <c r="U9" s="131" t="s">
        <v>17</v>
      </c>
      <c r="V9" s="131" t="s">
        <v>23</v>
      </c>
      <c r="W9" s="131" t="s">
        <v>247</v>
      </c>
      <c r="X9" s="131" t="s">
        <v>249</v>
      </c>
      <c r="Y9" s="131" t="s">
        <v>248</v>
      </c>
      <c r="Z9" s="131" t="s">
        <v>64</v>
      </c>
      <c r="AA9" s="131" t="s">
        <v>63</v>
      </c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</row>
    <row r="10" spans="2:54" s="32" customFormat="1" ht="49.5" customHeight="1" x14ac:dyDescent="0.25">
      <c r="B10" s="194" t="e">
        <f>IF([1]!Tabla1[[#This Row],[Código_Actividad]]="","",CONCATENATE([1]!Tabla1[[#This Row],[POA]],".",[1]!Tabla1[[#This Row],[SRS]],".",[1]!Tabla1[[#This Row],[AREA]],".",[1]!Tabla1[[#This Row],[TIPO]]))</f>
        <v>#REF!</v>
      </c>
      <c r="C10" s="194" t="e">
        <f>IF(Tabla2[[#This Row],[Productos ]]="","",'Formulario PPGR1'!#REF!)</f>
        <v>#REF!</v>
      </c>
      <c r="D10" s="194" t="e">
        <f>IF(Tabla2[[#This Row],[Productos ]]="","",'Formulario PPGR1'!#REF!)</f>
        <v>#REF!</v>
      </c>
      <c r="E10" s="194" t="e">
        <f>IF(Tabla2[[#This Row],[Productos ]]="","",'Formulario PPGR1'!#REF!)</f>
        <v>#REF!</v>
      </c>
      <c r="F10" s="194" t="e">
        <f>IF([1]!Tabla1[[#This Row],[Código_Actividad]]="","",'[1]Formulario PPGR1'!#REF!)</f>
        <v>#REF!</v>
      </c>
      <c r="G10" s="134" t="s">
        <v>885</v>
      </c>
      <c r="H10" s="134" t="s">
        <v>1226</v>
      </c>
      <c r="I10" s="134" t="s">
        <v>905</v>
      </c>
      <c r="J10" s="135"/>
      <c r="K10" s="135"/>
      <c r="L10" s="135"/>
      <c r="M10" s="135"/>
      <c r="N10" s="135"/>
      <c r="O10" s="135">
        <v>1</v>
      </c>
      <c r="P10" s="135"/>
      <c r="Q10" s="135"/>
      <c r="R10" s="135"/>
      <c r="S10" s="135"/>
      <c r="T10" s="135"/>
      <c r="U10" s="135"/>
      <c r="V10" s="208">
        <f>IF(SUM(Tabla2[[#This Row],[Ene]:[Dic]])=0,"",SUM(Tabla2[[#This Row],[Ene]:[Dic]]))</f>
        <v>1</v>
      </c>
      <c r="W10" s="134" t="s">
        <v>69</v>
      </c>
      <c r="X10" s="134"/>
      <c r="Y10" s="134"/>
      <c r="Z10" s="134" t="s">
        <v>977</v>
      </c>
      <c r="AA10" s="193" t="s">
        <v>870</v>
      </c>
    </row>
    <row r="11" spans="2:54" s="266" customFormat="1" ht="30" x14ac:dyDescent="0.25">
      <c r="B11" s="194" t="e">
        <f>IF([1]!Tabla1[[#This Row],[Código_Actividad]]="","",CONCATENATE([1]!Tabla1[[#This Row],[POA]],".",[1]!Tabla1[[#This Row],[SRS]],".",[1]!Tabla1[[#This Row],[AREA]],".",[1]!Tabla1[[#This Row],[TIPO]]))</f>
        <v>#REF!</v>
      </c>
      <c r="C11" s="194" t="e">
        <f>IF(Tabla2[[#This Row],[Productos ]]="","",'Formulario PPGR1'!#REF!)</f>
        <v>#REF!</v>
      </c>
      <c r="D11" s="194" t="e">
        <f>IF(Tabla2[[#This Row],[Productos ]]="","",'Formulario PPGR1'!#REF!)</f>
        <v>#REF!</v>
      </c>
      <c r="E11" s="194" t="e">
        <f>IF(Tabla2[[#This Row],[Productos ]]="","",'Formulario PPGR1'!#REF!)</f>
        <v>#REF!</v>
      </c>
      <c r="F11" s="194" t="e">
        <f>IF([1]!Tabla1[[#This Row],[Código_Actividad]]="","",'[1]Formulario PPGR1'!#REF!)</f>
        <v>#REF!</v>
      </c>
      <c r="G11" s="134" t="s">
        <v>885</v>
      </c>
      <c r="H11" s="134" t="s">
        <v>1226</v>
      </c>
      <c r="I11" s="134" t="s">
        <v>906</v>
      </c>
      <c r="J11" s="135"/>
      <c r="K11" s="135"/>
      <c r="L11" s="135"/>
      <c r="M11" s="135"/>
      <c r="N11" s="135"/>
      <c r="O11" s="135"/>
      <c r="P11" s="135">
        <v>1</v>
      </c>
      <c r="Q11" s="135"/>
      <c r="R11" s="135"/>
      <c r="S11" s="135"/>
      <c r="T11" s="135"/>
      <c r="U11" s="135"/>
      <c r="V11" s="208">
        <f>IF(SUM(Tabla2[[#This Row],[Ene]:[Dic]])=0,"",SUM(Tabla2[[#This Row],[Ene]:[Dic]]))</f>
        <v>1</v>
      </c>
      <c r="W11" s="134" t="s">
        <v>69</v>
      </c>
      <c r="X11" s="134"/>
      <c r="Y11" s="134"/>
      <c r="Z11" s="134"/>
      <c r="AA11" s="193" t="s">
        <v>870</v>
      </c>
    </row>
    <row r="12" spans="2:54" s="266" customFormat="1" ht="30" x14ac:dyDescent="0.25">
      <c r="B12" s="194" t="e">
        <f>IF([1]!Tabla1[[#This Row],[Código_Actividad]]="","",CONCATENATE([1]!Tabla1[[#This Row],[POA]],".",[1]!Tabla1[[#This Row],[SRS]],".",[1]!Tabla1[[#This Row],[AREA]],".",[1]!Tabla1[[#This Row],[TIPO]]))</f>
        <v>#REF!</v>
      </c>
      <c r="C12" s="194" t="e">
        <f>IF(Tabla2[[#This Row],[Productos ]]="","",'Formulario PPGR1'!#REF!)</f>
        <v>#REF!</v>
      </c>
      <c r="D12" s="194" t="e">
        <f>IF(Tabla2[[#This Row],[Productos ]]="","",'Formulario PPGR1'!#REF!)</f>
        <v>#REF!</v>
      </c>
      <c r="E12" s="194" t="e">
        <f>IF(Tabla2[[#This Row],[Productos ]]="","",'Formulario PPGR1'!#REF!)</f>
        <v>#REF!</v>
      </c>
      <c r="F12" s="194" t="e">
        <f>IF([1]!Tabla1[[#This Row],[Código_Actividad]]="","",'[1]Formulario PPGR1'!#REF!)</f>
        <v>#REF!</v>
      </c>
      <c r="G12" s="134" t="s">
        <v>885</v>
      </c>
      <c r="H12" s="134" t="s">
        <v>1226</v>
      </c>
      <c r="I12" s="134" t="s">
        <v>907</v>
      </c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>
        <v>1</v>
      </c>
      <c r="U12" s="135"/>
      <c r="V12" s="208">
        <f>IF(SUM(Tabla2[[#This Row],[Ene]:[Dic]])=0,"",SUM(Tabla2[[#This Row],[Ene]:[Dic]]))</f>
        <v>1</v>
      </c>
      <c r="W12" s="134" t="s">
        <v>79</v>
      </c>
      <c r="X12" s="134"/>
      <c r="Y12" s="134"/>
      <c r="Z12" s="134"/>
      <c r="AA12" s="193" t="s">
        <v>870</v>
      </c>
    </row>
    <row r="13" spans="2:54" s="266" customFormat="1" ht="45" x14ac:dyDescent="0.25">
      <c r="B13" s="194" t="e">
        <f>IF([1]!Tabla1[[#This Row],[Código_Actividad]]="","",CONCATENATE([1]!Tabla1[[#This Row],[POA]],".",[1]!Tabla1[[#This Row],[SRS]],".",[1]!Tabla1[[#This Row],[AREA]],".",[1]!Tabla1[[#This Row],[TIPO]]))</f>
        <v>#REF!</v>
      </c>
      <c r="C13" s="194" t="e">
        <f>IF(Tabla2[[#This Row],[Productos ]]="","",'Formulario PPGR1'!#REF!)</f>
        <v>#REF!</v>
      </c>
      <c r="D13" s="194" t="e">
        <f>IF(Tabla2[[#This Row],[Productos ]]="","",'Formulario PPGR1'!#REF!)</f>
        <v>#REF!</v>
      </c>
      <c r="E13" s="194" t="e">
        <f>IF(Tabla2[[#This Row],[Productos ]]="","",'Formulario PPGR1'!#REF!)</f>
        <v>#REF!</v>
      </c>
      <c r="F13" s="194" t="e">
        <f>IF([1]!Tabla1[[#This Row],[Código_Actividad]]="","",'[1]Formulario PPGR1'!#REF!)</f>
        <v>#REF!</v>
      </c>
      <c r="G13" s="134" t="s">
        <v>885</v>
      </c>
      <c r="H13" s="134" t="s">
        <v>1226</v>
      </c>
      <c r="I13" s="134" t="s">
        <v>908</v>
      </c>
      <c r="J13" s="135"/>
      <c r="K13" s="135">
        <v>1</v>
      </c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208">
        <f>IF(SUM(Tabla2[[#This Row],[Ene]:[Dic]])=0,"",SUM(Tabla2[[#This Row],[Ene]:[Dic]]))</f>
        <v>1</v>
      </c>
      <c r="W13" s="134" t="s">
        <v>65</v>
      </c>
      <c r="X13" s="134"/>
      <c r="Y13" s="134"/>
      <c r="Z13" s="134"/>
      <c r="AA13" s="193" t="s">
        <v>870</v>
      </c>
    </row>
    <row r="14" spans="2:54" s="266" customFormat="1" ht="30" x14ac:dyDescent="0.25">
      <c r="B14" s="197" t="e">
        <f>IF([1]!Tabla1[[#This Row],[Código_Actividad]]="","",CONCATENATE([1]!Tabla1[[#This Row],[POA]],".",[1]!Tabla1[[#This Row],[SRS]],".",[1]!Tabla1[[#This Row],[AREA]],".",[1]!Tabla1[[#This Row],[TIPO]]))</f>
        <v>#REF!</v>
      </c>
      <c r="C14" s="197" t="e">
        <f>IF(Tabla2[[#This Row],[Productos ]]="","",'Formulario PPGR1'!#REF!)</f>
        <v>#REF!</v>
      </c>
      <c r="D14" s="197" t="e">
        <f>IF(Tabla2[[#This Row],[Productos ]]="","",'Formulario PPGR1'!#REF!)</f>
        <v>#REF!</v>
      </c>
      <c r="E14" s="197" t="e">
        <f>IF(Tabla2[[#This Row],[Productos ]]="","",'Formulario PPGR1'!#REF!)</f>
        <v>#REF!</v>
      </c>
      <c r="F14" s="197" t="e">
        <f>IF([1]!Tabla1[[#This Row],[Código_Actividad]]="","",'[1]Formulario PPGR1'!#REF!)</f>
        <v>#REF!</v>
      </c>
      <c r="G14" s="134" t="s">
        <v>885</v>
      </c>
      <c r="H14" s="134" t="s">
        <v>1226</v>
      </c>
      <c r="I14" s="134" t="s">
        <v>909</v>
      </c>
      <c r="J14" s="199"/>
      <c r="K14" s="199"/>
      <c r="L14" s="199"/>
      <c r="M14" s="199">
        <v>1</v>
      </c>
      <c r="N14" s="199"/>
      <c r="O14" s="199"/>
      <c r="P14" s="199">
        <v>1</v>
      </c>
      <c r="Q14" s="199"/>
      <c r="R14" s="199"/>
      <c r="S14" s="199">
        <v>1</v>
      </c>
      <c r="T14" s="199"/>
      <c r="U14" s="199"/>
      <c r="V14" s="208">
        <f>IF(SUM(Tabla2[[#This Row],[Ene]:[Dic]])=0,"",SUM(Tabla2[[#This Row],[Ene]:[Dic]]))</f>
        <v>3</v>
      </c>
      <c r="W14" s="198" t="s">
        <v>65</v>
      </c>
      <c r="X14" s="134"/>
      <c r="Y14" s="198"/>
      <c r="Z14" s="134"/>
      <c r="AA14" s="193" t="s">
        <v>870</v>
      </c>
    </row>
    <row r="15" spans="2:54" s="32" customFormat="1" ht="30" x14ac:dyDescent="0.25">
      <c r="B15" s="197" t="e">
        <f>IF([1]!Tabla1[[#This Row],[Código_Actividad]]="","",CONCATENATE([1]!Tabla1[[#This Row],[POA]],".",[1]!Tabla1[[#This Row],[SRS]],".",[1]!Tabla1[[#This Row],[AREA]],".",[1]!Tabla1[[#This Row],[TIPO]]))</f>
        <v>#REF!</v>
      </c>
      <c r="C15" s="197" t="e">
        <f>IF(Tabla2[[#This Row],[Productos ]]="","",'Formulario PPGR1'!#REF!)</f>
        <v>#REF!</v>
      </c>
      <c r="D15" s="197" t="e">
        <f>IF(Tabla2[[#This Row],[Productos ]]="","",'Formulario PPGR1'!#REF!)</f>
        <v>#REF!</v>
      </c>
      <c r="E15" s="197" t="e">
        <f>IF(Tabla2[[#This Row],[Productos ]]="","",'Formulario PPGR1'!#REF!)</f>
        <v>#REF!</v>
      </c>
      <c r="F15" s="197" t="e">
        <f>IF([1]!Tabla1[[#This Row],[Código_Actividad]]="","",'[1]Formulario PPGR1'!#REF!)</f>
        <v>#REF!</v>
      </c>
      <c r="G15" s="134" t="s">
        <v>885</v>
      </c>
      <c r="H15" s="134" t="s">
        <v>1226</v>
      </c>
      <c r="I15" s="134" t="s">
        <v>910</v>
      </c>
      <c r="J15" s="199">
        <v>1</v>
      </c>
      <c r="K15" s="199"/>
      <c r="L15" s="199"/>
      <c r="M15" s="199">
        <v>1</v>
      </c>
      <c r="N15" s="199"/>
      <c r="O15" s="199"/>
      <c r="P15" s="199">
        <v>1</v>
      </c>
      <c r="Q15" s="199"/>
      <c r="R15" s="199"/>
      <c r="S15" s="199">
        <v>1</v>
      </c>
      <c r="T15" s="199"/>
      <c r="U15" s="199"/>
      <c r="V15" s="208">
        <f>IF(SUM(Tabla2[[#This Row],[Ene]:[Dic]])=0,"",SUM(Tabla2[[#This Row],[Ene]:[Dic]]))</f>
        <v>4</v>
      </c>
      <c r="W15" s="198" t="s">
        <v>66</v>
      </c>
      <c r="X15" s="198" t="s">
        <v>75</v>
      </c>
      <c r="Y15" s="198"/>
      <c r="Z15" s="134"/>
      <c r="AA15" s="193" t="s">
        <v>870</v>
      </c>
    </row>
    <row r="16" spans="2:54" s="32" customFormat="1" ht="60" x14ac:dyDescent="0.25">
      <c r="B16" s="194" t="e">
        <f>IF([1]!Tabla1[[#This Row],[Código_Actividad]]="","",CONCATENATE([1]!Tabla1[[#This Row],[POA]],".",[1]!Tabla1[[#This Row],[SRS]],".",[1]!Tabla1[[#This Row],[AREA]],".",[1]!Tabla1[[#This Row],[TIPO]]))</f>
        <v>#REF!</v>
      </c>
      <c r="C16" s="194" t="e">
        <f>IF(Tabla2[[#This Row],[Productos ]]="","",'Formulario PPGR1'!#REF!)</f>
        <v>#REF!</v>
      </c>
      <c r="D16" s="194" t="e">
        <f>IF(Tabla2[[#This Row],[Productos ]]="","",'Formulario PPGR1'!#REF!)</f>
        <v>#REF!</v>
      </c>
      <c r="E16" s="194" t="e">
        <f>IF(Tabla2[[#This Row],[Productos ]]="","",'Formulario PPGR1'!#REF!)</f>
        <v>#REF!</v>
      </c>
      <c r="F16" s="194" t="e">
        <f>IF([1]!Tabla1[[#This Row],[Código_Actividad]]="","",'[1]Formulario PPGR1'!#REF!)</f>
        <v>#REF!</v>
      </c>
      <c r="G16" s="134" t="s">
        <v>885</v>
      </c>
      <c r="H16" s="134" t="s">
        <v>1226</v>
      </c>
      <c r="I16" s="134" t="s">
        <v>911</v>
      </c>
      <c r="J16" s="135">
        <v>1</v>
      </c>
      <c r="K16" s="135"/>
      <c r="L16" s="135"/>
      <c r="M16" s="135">
        <v>1</v>
      </c>
      <c r="N16" s="135"/>
      <c r="O16" s="135"/>
      <c r="P16" s="135">
        <v>1</v>
      </c>
      <c r="Q16" s="135"/>
      <c r="R16" s="135"/>
      <c r="S16" s="135">
        <v>1</v>
      </c>
      <c r="T16" s="135"/>
      <c r="U16" s="135"/>
      <c r="V16" s="208">
        <f>IF(SUM(Tabla2[[#This Row],[Ene]:[Dic]])=0,"",SUM(Tabla2[[#This Row],[Ene]:[Dic]]))</f>
        <v>4</v>
      </c>
      <c r="W16" s="134" t="s">
        <v>74</v>
      </c>
      <c r="X16" s="134"/>
      <c r="Y16" s="134"/>
      <c r="Z16" s="134" t="s">
        <v>976</v>
      </c>
      <c r="AA16" s="193" t="s">
        <v>870</v>
      </c>
    </row>
    <row r="17" spans="2:54" s="32" customFormat="1" ht="45" x14ac:dyDescent="0.25">
      <c r="B17" s="197" t="e">
        <f>IF([1]!Tabla1[[#This Row],[Código_Actividad]]="","",CONCATENATE([1]!Tabla1[[#This Row],[POA]],".",[1]!Tabla1[[#This Row],[SRS]],".",[1]!Tabla1[[#This Row],[AREA]],".",[1]!Tabla1[[#This Row],[TIPO]]))</f>
        <v>#REF!</v>
      </c>
      <c r="C17" s="197" t="e">
        <f>IF(Tabla2[[#This Row],[Productos ]]="","",'Formulario PPGR1'!#REF!)</f>
        <v>#REF!</v>
      </c>
      <c r="D17" s="197" t="e">
        <f>IF(Tabla2[[#This Row],[Productos ]]="","",'Formulario PPGR1'!#REF!)</f>
        <v>#REF!</v>
      </c>
      <c r="E17" s="197" t="e">
        <f>IF(Tabla2[[#This Row],[Productos ]]="","",'Formulario PPGR1'!#REF!)</f>
        <v>#REF!</v>
      </c>
      <c r="F17" s="197" t="e">
        <f>IF([1]!Tabla1[[#This Row],[Código_Actividad]]="","",'[1]Formulario PPGR1'!#REF!)</f>
        <v>#REF!</v>
      </c>
      <c r="G17" s="134" t="s">
        <v>885</v>
      </c>
      <c r="H17" s="134" t="s">
        <v>1226</v>
      </c>
      <c r="I17" s="134" t="s">
        <v>912</v>
      </c>
      <c r="J17" s="199"/>
      <c r="K17" s="199"/>
      <c r="L17" s="199"/>
      <c r="M17" s="199">
        <v>1</v>
      </c>
      <c r="N17" s="199"/>
      <c r="O17" s="199"/>
      <c r="P17" s="199">
        <v>1</v>
      </c>
      <c r="Q17" s="199"/>
      <c r="R17" s="199"/>
      <c r="S17" s="199">
        <v>1</v>
      </c>
      <c r="T17" s="199"/>
      <c r="U17" s="199"/>
      <c r="V17" s="208">
        <f>IF(SUM(Tabla2[[#This Row],[Ene]:[Dic]])=0,"",SUM(Tabla2[[#This Row],[Ene]:[Dic]]))</f>
        <v>3</v>
      </c>
      <c r="W17" s="198" t="s">
        <v>65</v>
      </c>
      <c r="X17" s="198"/>
      <c r="Y17" s="198"/>
      <c r="Z17" s="134" t="s">
        <v>975</v>
      </c>
      <c r="AA17" s="193" t="s">
        <v>870</v>
      </c>
    </row>
    <row r="18" spans="2:54" s="32" customFormat="1" ht="45" x14ac:dyDescent="0.25">
      <c r="B18" s="197" t="e">
        <f>IF([1]!Tabla1[[#This Row],[Código_Actividad]]="","",CONCATENATE([1]!Tabla1[[#This Row],[POA]],".",[1]!Tabla1[[#This Row],[SRS]],".",[1]!Tabla1[[#This Row],[AREA]],".",[1]!Tabla1[[#This Row],[TIPO]]))</f>
        <v>#REF!</v>
      </c>
      <c r="C18" s="197" t="e">
        <f>IF(Tabla2[[#This Row],[Productos ]]="","",'Formulario PPGR1'!#REF!)</f>
        <v>#REF!</v>
      </c>
      <c r="D18" s="197" t="e">
        <f>IF(Tabla2[[#This Row],[Productos ]]="","",'Formulario PPGR1'!#REF!)</f>
        <v>#REF!</v>
      </c>
      <c r="E18" s="197" t="e">
        <f>IF(Tabla2[[#This Row],[Productos ]]="","",'Formulario PPGR1'!#REF!)</f>
        <v>#REF!</v>
      </c>
      <c r="F18" s="197" t="e">
        <f>IF([1]!Tabla1[[#This Row],[Código_Actividad]]="","",'[1]Formulario PPGR1'!#REF!)</f>
        <v>#REF!</v>
      </c>
      <c r="G18" s="134" t="s">
        <v>886</v>
      </c>
      <c r="H18" s="134" t="s">
        <v>1227</v>
      </c>
      <c r="I18" s="134" t="s">
        <v>913</v>
      </c>
      <c r="J18" s="199"/>
      <c r="K18" s="199"/>
      <c r="L18" s="199">
        <v>1</v>
      </c>
      <c r="M18" s="199"/>
      <c r="N18" s="199"/>
      <c r="O18" s="199">
        <v>1</v>
      </c>
      <c r="P18" s="199"/>
      <c r="Q18" s="199"/>
      <c r="R18" s="199">
        <v>1</v>
      </c>
      <c r="S18" s="199"/>
      <c r="T18" s="199"/>
      <c r="U18" s="199">
        <v>1</v>
      </c>
      <c r="V18" s="208">
        <f>IF(SUM(Tabla2[[#This Row],[Ene]:[Dic]])=0,"",SUM(Tabla2[[#This Row],[Ene]:[Dic]]))</f>
        <v>4</v>
      </c>
      <c r="W18" s="198" t="s">
        <v>65</v>
      </c>
      <c r="X18" s="198"/>
      <c r="Y18" s="198"/>
      <c r="Z18" s="198"/>
      <c r="AA18" s="193" t="s">
        <v>870</v>
      </c>
    </row>
    <row r="19" spans="2:54" s="32" customFormat="1" ht="30" x14ac:dyDescent="0.25">
      <c r="B19" s="197" t="e">
        <f>IF([1]!Tabla1[[#This Row],[Código_Actividad]]="","",CONCATENATE([1]!Tabla1[[#This Row],[POA]],".",[1]!Tabla1[[#This Row],[SRS]],".",[1]!Tabla1[[#This Row],[AREA]],".",[1]!Tabla1[[#This Row],[TIPO]]))</f>
        <v>#REF!</v>
      </c>
      <c r="C19" s="197" t="e">
        <f>IF(Tabla2[[#This Row],[Productos ]]="","",'Formulario PPGR1'!#REF!)</f>
        <v>#REF!</v>
      </c>
      <c r="D19" s="197" t="e">
        <f>IF(Tabla2[[#This Row],[Productos ]]="","",'Formulario PPGR1'!#REF!)</f>
        <v>#REF!</v>
      </c>
      <c r="E19" s="197" t="e">
        <f>IF(Tabla2[[#This Row],[Productos ]]="","",'Formulario PPGR1'!#REF!)</f>
        <v>#REF!</v>
      </c>
      <c r="F19" s="197" t="e">
        <f>IF([1]!Tabla1[[#This Row],[Código_Actividad]]="","",'[1]Formulario PPGR1'!#REF!)</f>
        <v>#REF!</v>
      </c>
      <c r="G19" s="134" t="s">
        <v>886</v>
      </c>
      <c r="H19" s="134" t="s">
        <v>1228</v>
      </c>
      <c r="I19" s="134" t="s">
        <v>914</v>
      </c>
      <c r="J19" s="135"/>
      <c r="K19" s="135"/>
      <c r="L19" s="135"/>
      <c r="M19" s="135"/>
      <c r="N19" s="135">
        <v>1</v>
      </c>
      <c r="O19" s="135"/>
      <c r="P19" s="135"/>
      <c r="Q19" s="135"/>
      <c r="R19" s="135"/>
      <c r="S19" s="135">
        <v>1</v>
      </c>
      <c r="T19" s="135"/>
      <c r="U19" s="135"/>
      <c r="V19" s="208">
        <f>IF(SUM(Tabla2[[#This Row],[Ene]:[Dic]])=0,"",SUM(Tabla2[[#This Row],[Ene]:[Dic]]))</f>
        <v>2</v>
      </c>
      <c r="W19" s="198" t="s">
        <v>65</v>
      </c>
      <c r="X19" s="198"/>
      <c r="Y19" s="198"/>
      <c r="Z19" s="198"/>
      <c r="AA19" s="193" t="s">
        <v>870</v>
      </c>
    </row>
    <row r="20" spans="2:54" s="32" customFormat="1" ht="57.75" customHeight="1" x14ac:dyDescent="0.25">
      <c r="B20" s="197" t="e">
        <f>IF([1]!Tabla1[[#This Row],[Código_Actividad]]="","",CONCATENATE([1]!Tabla1[[#This Row],[POA]],".",[1]!Tabla1[[#This Row],[SRS]],".",[1]!Tabla1[[#This Row],[AREA]],".",[1]!Tabla1[[#This Row],[TIPO]]))</f>
        <v>#REF!</v>
      </c>
      <c r="C20" s="197" t="e">
        <f>IF(Tabla2[[#This Row],[Productos ]]="","",'Formulario PPGR1'!#REF!)</f>
        <v>#REF!</v>
      </c>
      <c r="D20" s="197" t="e">
        <f>IF(Tabla2[[#This Row],[Productos ]]="","",'Formulario PPGR1'!#REF!)</f>
        <v>#REF!</v>
      </c>
      <c r="E20" s="197" t="e">
        <f>IF(Tabla2[[#This Row],[Productos ]]="","",'Formulario PPGR1'!#REF!)</f>
        <v>#REF!</v>
      </c>
      <c r="F20" s="197" t="e">
        <f>IF([1]!Tabla1[[#This Row],[Código_Actividad]]="","",'[1]Formulario PPGR1'!#REF!)</f>
        <v>#REF!</v>
      </c>
      <c r="G20" s="134" t="s">
        <v>886</v>
      </c>
      <c r="H20" s="134" t="s">
        <v>1229</v>
      </c>
      <c r="I20" s="134" t="s">
        <v>915</v>
      </c>
      <c r="J20" s="135"/>
      <c r="K20" s="135"/>
      <c r="L20" s="135"/>
      <c r="M20" s="135"/>
      <c r="N20" s="135">
        <v>1</v>
      </c>
      <c r="O20" s="135"/>
      <c r="P20" s="135"/>
      <c r="Q20" s="135"/>
      <c r="R20" s="135"/>
      <c r="S20" s="135">
        <v>1</v>
      </c>
      <c r="T20" s="135"/>
      <c r="U20" s="135"/>
      <c r="V20" s="208">
        <f>IF(SUM(Tabla2[[#This Row],[Ene]:[Dic]])=0,"",SUM(Tabla2[[#This Row],[Ene]:[Dic]]))</f>
        <v>2</v>
      </c>
      <c r="W20" s="198" t="s">
        <v>65</v>
      </c>
      <c r="X20" s="198"/>
      <c r="Y20" s="198"/>
      <c r="Z20" s="134" t="s">
        <v>974</v>
      </c>
      <c r="AA20" s="193" t="s">
        <v>870</v>
      </c>
    </row>
    <row r="21" spans="2:54" s="32" customFormat="1" ht="30" x14ac:dyDescent="0.25">
      <c r="B21" s="197" t="e">
        <f>IF([1]!Tabla1[[#This Row],[Código_Actividad]]="","",CONCATENATE([1]!Tabla1[[#This Row],[POA]],".",[1]!Tabla1[[#This Row],[SRS]],".",[1]!Tabla1[[#This Row],[AREA]],".",[1]!Tabla1[[#This Row],[TIPO]]))</f>
        <v>#REF!</v>
      </c>
      <c r="C21" s="197" t="e">
        <f>IF(Tabla2[[#This Row],[Productos ]]="","",'Formulario PPGR1'!#REF!)</f>
        <v>#REF!</v>
      </c>
      <c r="D21" s="197" t="e">
        <f>IF(Tabla2[[#This Row],[Productos ]]="","",'Formulario PPGR1'!#REF!)</f>
        <v>#REF!</v>
      </c>
      <c r="E21" s="197" t="e">
        <f>IF(Tabla2[[#This Row],[Productos ]]="","",'Formulario PPGR1'!#REF!)</f>
        <v>#REF!</v>
      </c>
      <c r="F21" s="197" t="e">
        <f>IF([1]!Tabla1[[#This Row],[Código_Actividad]]="","",'[1]Formulario PPGR1'!#REF!)</f>
        <v>#REF!</v>
      </c>
      <c r="G21" s="134" t="s">
        <v>886</v>
      </c>
      <c r="H21" s="134" t="s">
        <v>1230</v>
      </c>
      <c r="I21" s="134" t="s">
        <v>916</v>
      </c>
      <c r="J21" s="135"/>
      <c r="K21" s="135">
        <v>1</v>
      </c>
      <c r="L21" s="135"/>
      <c r="M21" s="135">
        <v>1</v>
      </c>
      <c r="N21" s="135"/>
      <c r="O21" s="135">
        <v>1</v>
      </c>
      <c r="P21" s="135"/>
      <c r="Q21" s="135">
        <v>1</v>
      </c>
      <c r="R21" s="135"/>
      <c r="S21" s="135">
        <v>1</v>
      </c>
      <c r="T21" s="135"/>
      <c r="U21" s="135">
        <v>1</v>
      </c>
      <c r="V21" s="208">
        <f>IF(SUM(Tabla2[[#This Row],[Ene]:[Dic]])=0,"",SUM(Tabla2[[#This Row],[Ene]:[Dic]]))</f>
        <v>6</v>
      </c>
      <c r="W21" s="198" t="s">
        <v>66</v>
      </c>
      <c r="X21" s="198" t="s">
        <v>75</v>
      </c>
      <c r="Y21" s="198"/>
      <c r="Z21" s="198"/>
      <c r="AA21" s="193" t="s">
        <v>870</v>
      </c>
    </row>
    <row r="22" spans="2:54" s="32" customFormat="1" ht="45" x14ac:dyDescent="0.25">
      <c r="B22" s="194" t="e">
        <f>IF([1]!Tabla1[[#This Row],[Código_Actividad]]="","",CONCATENATE([1]!Tabla1[[#This Row],[POA]],".",[1]!Tabla1[[#This Row],[SRS]],".",[1]!Tabla1[[#This Row],[AREA]],".",[1]!Tabla1[[#This Row],[TIPO]]))</f>
        <v>#REF!</v>
      </c>
      <c r="C22" s="194" t="e">
        <f>IF(Tabla2[[#This Row],[Productos ]]="","",'Formulario PPGR1'!#REF!)</f>
        <v>#REF!</v>
      </c>
      <c r="D22" s="194" t="e">
        <f>IF(Tabla2[[#This Row],[Productos ]]="","",'Formulario PPGR1'!#REF!)</f>
        <v>#REF!</v>
      </c>
      <c r="E22" s="194" t="e">
        <f>IF(Tabla2[[#This Row],[Productos ]]="","",'Formulario PPGR1'!#REF!)</f>
        <v>#REF!</v>
      </c>
      <c r="F22" s="194" t="e">
        <f>IF([1]!Tabla1[[#This Row],[Código_Actividad]]="","",'[1]Formulario PPGR1'!#REF!)</f>
        <v>#REF!</v>
      </c>
      <c r="G22" s="134" t="s">
        <v>887</v>
      </c>
      <c r="H22" s="134" t="s">
        <v>966</v>
      </c>
      <c r="I22" s="134" t="s">
        <v>917</v>
      </c>
      <c r="J22" s="135"/>
      <c r="K22" s="135"/>
      <c r="L22" s="135">
        <v>1</v>
      </c>
      <c r="M22" s="135"/>
      <c r="N22" s="135"/>
      <c r="O22" s="135">
        <v>1</v>
      </c>
      <c r="P22" s="135"/>
      <c r="Q22" s="135"/>
      <c r="R22" s="135">
        <v>1</v>
      </c>
      <c r="S22" s="135"/>
      <c r="T22" s="135"/>
      <c r="U22" s="135">
        <v>1</v>
      </c>
      <c r="V22" s="208">
        <f>IF(SUM(Tabla2[[#This Row],[Ene]:[Dic]])=0,"",SUM(Tabla2[[#This Row],[Ene]:[Dic]]))</f>
        <v>4</v>
      </c>
      <c r="W22" s="134" t="s">
        <v>74</v>
      </c>
      <c r="X22" s="134"/>
      <c r="Y22" s="134"/>
      <c r="Z22" s="134"/>
      <c r="AA22" s="193" t="s">
        <v>870</v>
      </c>
    </row>
    <row r="23" spans="2:54" s="266" customFormat="1" ht="45" x14ac:dyDescent="0.25">
      <c r="B23" s="194" t="e">
        <f>IF([1]!Tabla1[[#This Row],[Código_Actividad]]="","",CONCATENATE([1]!Tabla1[[#This Row],[POA]],".",[1]!Tabla1[[#This Row],[SRS]],".",[1]!Tabla1[[#This Row],[AREA]],".",[1]!Tabla1[[#This Row],[TIPO]]))</f>
        <v>#REF!</v>
      </c>
      <c r="C23" s="194" t="e">
        <f>IF(Tabla2[[#This Row],[Productos ]]="","",'Formulario PPGR1'!#REF!)</f>
        <v>#REF!</v>
      </c>
      <c r="D23" s="194" t="e">
        <f>IF(Tabla2[[#This Row],[Productos ]]="","",'Formulario PPGR1'!#REF!)</f>
        <v>#REF!</v>
      </c>
      <c r="E23" s="194" t="e">
        <f>IF(Tabla2[[#This Row],[Productos ]]="","",'Formulario PPGR1'!#REF!)</f>
        <v>#REF!</v>
      </c>
      <c r="F23" s="194" t="e">
        <f>IF([1]!Tabla1[[#This Row],[Código_Actividad]]="","",'[1]Formulario PPGR1'!#REF!)</f>
        <v>#REF!</v>
      </c>
      <c r="G23" s="134" t="s">
        <v>1191</v>
      </c>
      <c r="H23" s="134" t="s">
        <v>1201</v>
      </c>
      <c r="I23" s="134" t="s">
        <v>1192</v>
      </c>
      <c r="J23" s="135">
        <v>1</v>
      </c>
      <c r="K23" s="135">
        <v>1</v>
      </c>
      <c r="L23" s="135">
        <v>1</v>
      </c>
      <c r="M23" s="135">
        <v>1</v>
      </c>
      <c r="N23" s="135">
        <v>1</v>
      </c>
      <c r="O23" s="135">
        <v>1</v>
      </c>
      <c r="P23" s="135">
        <v>1</v>
      </c>
      <c r="Q23" s="135">
        <v>1</v>
      </c>
      <c r="R23" s="135">
        <v>1</v>
      </c>
      <c r="S23" s="135">
        <v>1</v>
      </c>
      <c r="T23" s="135">
        <v>1</v>
      </c>
      <c r="U23" s="135">
        <v>1</v>
      </c>
      <c r="V23" s="208">
        <f>IF(SUM(Tabla2[[#This Row],[Ene]:[Dic]])=0,"",SUM(Tabla2[[#This Row],[Ene]:[Dic]]))</f>
        <v>12</v>
      </c>
      <c r="W23" s="134" t="s">
        <v>74</v>
      </c>
      <c r="X23" s="134"/>
      <c r="Y23" s="134"/>
      <c r="Z23" s="134"/>
      <c r="AA23" s="274" t="s">
        <v>874</v>
      </c>
    </row>
    <row r="24" spans="2:54" s="266" customFormat="1" ht="75" x14ac:dyDescent="0.25">
      <c r="B24" s="194" t="e">
        <f>IF([1]!Tabla1[[#This Row],[Código_Actividad]]="","",CONCATENATE([1]!Tabla1[[#This Row],[POA]],".",[1]!Tabla1[[#This Row],[SRS]],".",[1]!Tabla1[[#This Row],[AREA]],".",[1]!Tabla1[[#This Row],[TIPO]]))</f>
        <v>#REF!</v>
      </c>
      <c r="C24" s="194" t="e">
        <f>IF(Tabla2[[#This Row],[Productos ]]="","",'Formulario PPGR1'!#REF!)</f>
        <v>#REF!</v>
      </c>
      <c r="D24" s="194" t="e">
        <f>IF(Tabla2[[#This Row],[Productos ]]="","",'Formulario PPGR1'!#REF!)</f>
        <v>#REF!</v>
      </c>
      <c r="E24" s="194" t="e">
        <f>IF(Tabla2[[#This Row],[Productos ]]="","",'Formulario PPGR1'!#REF!)</f>
        <v>#REF!</v>
      </c>
      <c r="F24" s="194" t="e">
        <f>IF([1]!Tabla1[[#This Row],[Código_Actividad]]="","",'[1]Formulario PPGR1'!#REF!)</f>
        <v>#REF!</v>
      </c>
      <c r="G24" s="134" t="s">
        <v>1191</v>
      </c>
      <c r="H24" s="134" t="s">
        <v>1202</v>
      </c>
      <c r="I24" s="134" t="s">
        <v>1193</v>
      </c>
      <c r="J24" s="135"/>
      <c r="K24" s="135"/>
      <c r="L24" s="135">
        <v>1</v>
      </c>
      <c r="M24" s="135"/>
      <c r="N24" s="135"/>
      <c r="O24" s="135"/>
      <c r="P24" s="135"/>
      <c r="Q24" s="135"/>
      <c r="R24" s="135">
        <v>1</v>
      </c>
      <c r="S24" s="135"/>
      <c r="T24" s="135"/>
      <c r="U24" s="135"/>
      <c r="V24" s="208">
        <f>IF(SUM(Tabla2[[#This Row],[Ene]:[Dic]])=0,"",SUM(Tabla2[[#This Row],[Ene]:[Dic]]))</f>
        <v>2</v>
      </c>
      <c r="W24" s="134" t="s">
        <v>66</v>
      </c>
      <c r="X24" s="134"/>
      <c r="Y24" s="134"/>
      <c r="Z24" s="134"/>
      <c r="AA24" s="274" t="s">
        <v>874</v>
      </c>
    </row>
    <row r="25" spans="2:54" s="266" customFormat="1" ht="45" x14ac:dyDescent="0.25">
      <c r="B25" s="194" t="e">
        <f>IF([1]!Tabla1[[#This Row],[Código_Actividad]]="","",CONCATENATE([1]!Tabla1[[#This Row],[POA]],".",[1]!Tabla1[[#This Row],[SRS]],".",[1]!Tabla1[[#This Row],[AREA]],".",[1]!Tabla1[[#This Row],[TIPO]]))</f>
        <v>#REF!</v>
      </c>
      <c r="C25" s="194" t="e">
        <f>IF(Tabla2[[#This Row],[Productos ]]="","",'Formulario PPGR1'!#REF!)</f>
        <v>#REF!</v>
      </c>
      <c r="D25" s="194" t="e">
        <f>IF(Tabla2[[#This Row],[Productos ]]="","",'Formulario PPGR1'!#REF!)</f>
        <v>#REF!</v>
      </c>
      <c r="E25" s="194" t="e">
        <f>IF(Tabla2[[#This Row],[Productos ]]="","",'Formulario PPGR1'!#REF!)</f>
        <v>#REF!</v>
      </c>
      <c r="F25" s="194" t="e">
        <f>IF([1]!Tabla1[[#This Row],[Código_Actividad]]="","",'[1]Formulario PPGR1'!#REF!)</f>
        <v>#REF!</v>
      </c>
      <c r="G25" s="134" t="s">
        <v>1191</v>
      </c>
      <c r="H25" s="134" t="s">
        <v>1203</v>
      </c>
      <c r="I25" s="134" t="s">
        <v>1194</v>
      </c>
      <c r="J25" s="135"/>
      <c r="K25" s="135">
        <v>1</v>
      </c>
      <c r="L25" s="135"/>
      <c r="M25" s="135"/>
      <c r="N25" s="135">
        <v>1</v>
      </c>
      <c r="O25" s="135"/>
      <c r="P25" s="135"/>
      <c r="Q25" s="135">
        <v>1</v>
      </c>
      <c r="R25" s="135"/>
      <c r="S25" s="135"/>
      <c r="T25" s="135">
        <v>1</v>
      </c>
      <c r="U25" s="135"/>
      <c r="V25" s="208">
        <f>IF(SUM(Tabla2[[#This Row],[Ene]:[Dic]])=0,"",SUM(Tabla2[[#This Row],[Ene]:[Dic]]))</f>
        <v>4</v>
      </c>
      <c r="W25" s="134" t="s">
        <v>66</v>
      </c>
      <c r="X25" s="134"/>
      <c r="Y25" s="134"/>
      <c r="Z25" s="134"/>
      <c r="AA25" s="274" t="s">
        <v>874</v>
      </c>
    </row>
    <row r="26" spans="2:54" s="266" customFormat="1" ht="39.75" customHeight="1" x14ac:dyDescent="0.25">
      <c r="B26" s="194" t="e">
        <f>IF([1]!Tabla1[[#This Row],[Código_Actividad]]="","",CONCATENATE([1]!Tabla1[[#This Row],[POA]],".",[1]!Tabla1[[#This Row],[SRS]],".",[1]!Tabla1[[#This Row],[AREA]],".",[1]!Tabla1[[#This Row],[TIPO]]))</f>
        <v>#REF!</v>
      </c>
      <c r="C26" s="194" t="e">
        <f>IF(Tabla2[[#This Row],[Productos ]]="","",'Formulario PPGR1'!#REF!)</f>
        <v>#REF!</v>
      </c>
      <c r="D26" s="194" t="e">
        <f>IF(Tabla2[[#This Row],[Productos ]]="","",'Formulario PPGR1'!#REF!)</f>
        <v>#REF!</v>
      </c>
      <c r="E26" s="194" t="e">
        <f>IF(Tabla2[[#This Row],[Productos ]]="","",'Formulario PPGR1'!#REF!)</f>
        <v>#REF!</v>
      </c>
      <c r="F26" s="194" t="e">
        <f>IF([1]!Tabla1[[#This Row],[Código_Actividad]]="","",'[1]Formulario PPGR1'!#REF!)</f>
        <v>#REF!</v>
      </c>
      <c r="G26" s="134" t="s">
        <v>1195</v>
      </c>
      <c r="H26" s="134" t="s">
        <v>1204</v>
      </c>
      <c r="I26" s="134" t="s">
        <v>1196</v>
      </c>
      <c r="J26" s="135"/>
      <c r="K26" s="135"/>
      <c r="L26" s="135"/>
      <c r="M26" s="135"/>
      <c r="N26" s="135">
        <v>1</v>
      </c>
      <c r="O26" s="135"/>
      <c r="P26" s="135"/>
      <c r="Q26" s="135"/>
      <c r="R26" s="135"/>
      <c r="S26" s="135"/>
      <c r="T26" s="135"/>
      <c r="U26" s="135"/>
      <c r="V26" s="208">
        <f>IF(SUM(Tabla2[[#This Row],[Ene]:[Dic]])=0,"",SUM(Tabla2[[#This Row],[Ene]:[Dic]]))</f>
        <v>1</v>
      </c>
      <c r="W26" s="134" t="s">
        <v>66</v>
      </c>
      <c r="X26" s="134"/>
      <c r="Y26" s="134"/>
      <c r="Z26" s="134"/>
      <c r="AA26" s="274" t="s">
        <v>874</v>
      </c>
    </row>
    <row r="27" spans="2:54" s="266" customFormat="1" ht="60" x14ac:dyDescent="0.25">
      <c r="B27" s="194" t="e">
        <f>IF([1]!Tabla1[[#This Row],[Código_Actividad]]="","",CONCATENATE([1]!Tabla1[[#This Row],[POA]],".",[1]!Tabla1[[#This Row],[SRS]],".",[1]!Tabla1[[#This Row],[AREA]],".",[1]!Tabla1[[#This Row],[TIPO]]))</f>
        <v>#REF!</v>
      </c>
      <c r="C27" s="194" t="e">
        <f>IF(Tabla2[[#This Row],[Productos ]]="","",'Formulario PPGR1'!#REF!)</f>
        <v>#REF!</v>
      </c>
      <c r="D27" s="194" t="e">
        <f>IF(Tabla2[[#This Row],[Productos ]]="","",'Formulario PPGR1'!#REF!)</f>
        <v>#REF!</v>
      </c>
      <c r="E27" s="194" t="e">
        <f>IF(Tabla2[[#This Row],[Productos ]]="","",'Formulario PPGR1'!#REF!)</f>
        <v>#REF!</v>
      </c>
      <c r="F27" s="194" t="e">
        <f>IF([1]!Tabla1[[#This Row],[Código_Actividad]]="","",'[1]Formulario PPGR1'!#REF!)</f>
        <v>#REF!</v>
      </c>
      <c r="G27" s="134" t="s">
        <v>1197</v>
      </c>
      <c r="H27" s="134" t="s">
        <v>1205</v>
      </c>
      <c r="I27" s="134" t="s">
        <v>1198</v>
      </c>
      <c r="J27" s="135"/>
      <c r="K27" s="135"/>
      <c r="L27" s="135"/>
      <c r="M27" s="135"/>
      <c r="N27" s="135"/>
      <c r="O27" s="135">
        <v>1</v>
      </c>
      <c r="P27" s="135"/>
      <c r="Q27" s="135"/>
      <c r="R27" s="135"/>
      <c r="S27" s="135"/>
      <c r="T27" s="135"/>
      <c r="U27" s="135"/>
      <c r="V27" s="208">
        <f>IF(SUM(Tabla2[[#This Row],[Ene]:[Dic]])=0,"",SUM(Tabla2[[#This Row],[Ene]:[Dic]]))</f>
        <v>1</v>
      </c>
      <c r="W27" s="134" t="s">
        <v>66</v>
      </c>
      <c r="X27" s="134"/>
      <c r="Y27" s="134"/>
      <c r="Z27" s="134"/>
      <c r="AA27" s="274" t="s">
        <v>874</v>
      </c>
    </row>
    <row r="28" spans="2:54" s="266" customFormat="1" ht="45" x14ac:dyDescent="0.25">
      <c r="B28" s="194" t="e">
        <f>IF([1]!Tabla1[[#This Row],[Código_Actividad]]="","",CONCATENATE([1]!Tabla1[[#This Row],[POA]],".",[1]!Tabla1[[#This Row],[SRS]],".",[1]!Tabla1[[#This Row],[AREA]],".",[1]!Tabla1[[#This Row],[TIPO]]))</f>
        <v>#REF!</v>
      </c>
      <c r="C28" s="194" t="e">
        <f>IF(Tabla2[[#This Row],[Productos ]]="","",'Formulario PPGR1'!#REF!)</f>
        <v>#REF!</v>
      </c>
      <c r="D28" s="194" t="e">
        <f>IF(Tabla2[[#This Row],[Productos ]]="","",'Formulario PPGR1'!#REF!)</f>
        <v>#REF!</v>
      </c>
      <c r="E28" s="194" t="e">
        <f>IF(Tabla2[[#This Row],[Productos ]]="","",'Formulario PPGR1'!#REF!)</f>
        <v>#REF!</v>
      </c>
      <c r="F28" s="194" t="e">
        <f>IF([1]!Tabla1[[#This Row],[Código_Actividad]]="","",'[1]Formulario PPGR1'!#REF!)</f>
        <v>#REF!</v>
      </c>
      <c r="G28" s="134" t="s">
        <v>1199</v>
      </c>
      <c r="H28" s="134" t="s">
        <v>1206</v>
      </c>
      <c r="I28" s="134" t="s">
        <v>1200</v>
      </c>
      <c r="J28" s="135"/>
      <c r="K28" s="135">
        <v>1</v>
      </c>
      <c r="L28" s="135"/>
      <c r="M28" s="135"/>
      <c r="N28" s="135">
        <v>1</v>
      </c>
      <c r="O28" s="135"/>
      <c r="P28" s="135"/>
      <c r="Q28" s="135">
        <v>1</v>
      </c>
      <c r="R28" s="135"/>
      <c r="S28" s="135"/>
      <c r="T28" s="135">
        <v>1</v>
      </c>
      <c r="U28" s="135"/>
      <c r="V28" s="208">
        <f>IF(SUM(Tabla2[[#This Row],[Ene]:[Dic]])=0,"",SUM(Tabla2[[#This Row],[Ene]:[Dic]]))</f>
        <v>4</v>
      </c>
      <c r="W28" s="134" t="s">
        <v>74</v>
      </c>
      <c r="X28" s="134"/>
      <c r="Y28" s="134"/>
      <c r="Z28" s="134"/>
      <c r="AA28" s="274" t="s">
        <v>874</v>
      </c>
    </row>
    <row r="29" spans="2:54" s="2" customFormat="1" ht="60" x14ac:dyDescent="0.25">
      <c r="B29" s="194" t="e">
        <f>IF([1]!Tabla1[[#This Row],[Código_Actividad]]="","",CONCATENATE([1]!Tabla1[[#This Row],[POA]],".",[1]!Tabla1[[#This Row],[SRS]],".",[1]!Tabla1[[#This Row],[AREA]],".",[1]!Tabla1[[#This Row],[TIPO]]))</f>
        <v>#REF!</v>
      </c>
      <c r="C29" s="194" t="e">
        <f>IF(Tabla2[[#This Row],[Productos ]]="","",'Formulario PPGR1'!#REF!)</f>
        <v>#REF!</v>
      </c>
      <c r="D29" s="194" t="e">
        <f>IF(Tabla2[[#This Row],[Productos ]]="","",'Formulario PPGR1'!#REF!)</f>
        <v>#REF!</v>
      </c>
      <c r="E29" s="194" t="e">
        <f>IF(Tabla2[[#This Row],[Productos ]]="","",'Formulario PPGR1'!#REF!)</f>
        <v>#REF!</v>
      </c>
      <c r="F29" s="194" t="e">
        <f>IF([1]!Tabla1[[#This Row],[Código_Actividad]]="","",'[1]Formulario PPGR1'!#REF!)</f>
        <v>#REF!</v>
      </c>
      <c r="G29" s="134" t="s">
        <v>885</v>
      </c>
      <c r="H29" s="134" t="s">
        <v>960</v>
      </c>
      <c r="I29" s="134" t="s">
        <v>1185</v>
      </c>
      <c r="J29" s="135"/>
      <c r="K29" s="135"/>
      <c r="L29" s="135"/>
      <c r="M29" s="135">
        <v>1</v>
      </c>
      <c r="N29" s="135"/>
      <c r="O29" s="135"/>
      <c r="P29" s="135">
        <v>1</v>
      </c>
      <c r="Q29" s="135"/>
      <c r="R29" s="135"/>
      <c r="S29" s="135"/>
      <c r="T29" s="135">
        <v>1</v>
      </c>
      <c r="U29" s="135"/>
      <c r="V29" s="208">
        <f>IF(SUM(Tabla2[[#This Row],[Ene]:[Dic]])=0,"",SUM(Tabla2[[#This Row],[Ene]:[Dic]]))</f>
        <v>3</v>
      </c>
      <c r="W29" s="134" t="s">
        <v>65</v>
      </c>
      <c r="X29" s="254"/>
      <c r="Y29" s="134"/>
      <c r="Z29" s="134"/>
      <c r="AA29" s="193" t="s">
        <v>879</v>
      </c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2:54" s="2" customFormat="1" ht="45" x14ac:dyDescent="0.25">
      <c r="B30" s="194" t="e">
        <f>IF([1]!Tabla1[[#This Row],[Código_Actividad]]="","",CONCATENATE([1]!Tabla1[[#This Row],[POA]],".",[1]!Tabla1[[#This Row],[SRS]],".",[1]!Tabla1[[#This Row],[AREA]],".",[1]!Tabla1[[#This Row],[TIPO]]))</f>
        <v>#REF!</v>
      </c>
      <c r="C30" s="194" t="e">
        <f>IF(Tabla2[[#This Row],[Productos ]]="","",'Formulario PPGR1'!#REF!)</f>
        <v>#REF!</v>
      </c>
      <c r="D30" s="194" t="e">
        <f>IF(Tabla2[[#This Row],[Productos ]]="","",'Formulario PPGR1'!#REF!)</f>
        <v>#REF!</v>
      </c>
      <c r="E30" s="194" t="e">
        <f>IF(Tabla2[[#This Row],[Productos ]]="","",'Formulario PPGR1'!#REF!)</f>
        <v>#REF!</v>
      </c>
      <c r="F30" s="194" t="e">
        <f>IF([1]!Tabla1[[#This Row],[Código_Actividad]]="","",'[1]Formulario PPGR1'!#REF!)</f>
        <v>#REF!</v>
      </c>
      <c r="G30" s="134" t="s">
        <v>895</v>
      </c>
      <c r="H30" s="134" t="s">
        <v>997</v>
      </c>
      <c r="I30" s="134" t="s">
        <v>923</v>
      </c>
      <c r="J30" s="135"/>
      <c r="K30" s="135">
        <v>1</v>
      </c>
      <c r="L30" s="135"/>
      <c r="M30" s="135">
        <v>1</v>
      </c>
      <c r="N30" s="135"/>
      <c r="O30" s="135">
        <v>1</v>
      </c>
      <c r="P30" s="135"/>
      <c r="Q30" s="135">
        <v>1</v>
      </c>
      <c r="R30" s="135"/>
      <c r="S30" s="135">
        <v>1</v>
      </c>
      <c r="T30" s="135"/>
      <c r="U30" s="135">
        <v>1</v>
      </c>
      <c r="V30" s="208">
        <f>IF(SUM(Tabla2[[#This Row],[Ene]:[Dic]])=0,"",SUM(Tabla2[[#This Row],[Ene]:[Dic]]))</f>
        <v>6</v>
      </c>
      <c r="W30" s="134" t="s">
        <v>81</v>
      </c>
      <c r="X30" s="134"/>
      <c r="Y30" s="134"/>
      <c r="Z30" s="134"/>
      <c r="AA30" s="193" t="s">
        <v>879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2:54" s="2" customFormat="1" ht="45" x14ac:dyDescent="0.25">
      <c r="B31" s="194" t="e">
        <f>IF([1]!Tabla1[[#This Row],[Código_Actividad]]="","",CONCATENATE([1]!Tabla1[[#This Row],[POA]],".",[1]!Tabla1[[#This Row],[SRS]],".",[1]!Tabla1[[#This Row],[AREA]],".",[1]!Tabla1[[#This Row],[TIPO]]))</f>
        <v>#REF!</v>
      </c>
      <c r="C31" s="194" t="e">
        <f>IF(Tabla2[[#This Row],[Productos ]]="","",'Formulario PPGR1'!#REF!)</f>
        <v>#REF!</v>
      </c>
      <c r="D31" s="194" t="e">
        <f>IF(Tabla2[[#This Row],[Productos ]]="","",'Formulario PPGR1'!#REF!)</f>
        <v>#REF!</v>
      </c>
      <c r="E31" s="194" t="e">
        <f>IF(Tabla2[[#This Row],[Productos ]]="","",'Formulario PPGR1'!#REF!)</f>
        <v>#REF!</v>
      </c>
      <c r="F31" s="194" t="e">
        <f>IF([1]!Tabla1[[#This Row],[Código_Actividad]]="","",'[1]Formulario PPGR1'!#REF!)</f>
        <v>#REF!</v>
      </c>
      <c r="G31" s="134" t="s">
        <v>887</v>
      </c>
      <c r="H31" s="134" t="s">
        <v>1004</v>
      </c>
      <c r="I31" s="134" t="s">
        <v>1005</v>
      </c>
      <c r="J31" s="135"/>
      <c r="K31" s="135"/>
      <c r="L31" s="135"/>
      <c r="M31" s="135">
        <v>1</v>
      </c>
      <c r="N31" s="135"/>
      <c r="O31" s="135"/>
      <c r="P31" s="135">
        <v>1</v>
      </c>
      <c r="Q31" s="135"/>
      <c r="R31" s="135"/>
      <c r="S31" s="135">
        <v>1</v>
      </c>
      <c r="T31" s="135"/>
      <c r="U31" s="135"/>
      <c r="V31" s="208">
        <f>IF(SUM(Tabla2[[#This Row],[Ene]:[Dic]])=0,"",SUM(Tabla2[[#This Row],[Ene]:[Dic]]))</f>
        <v>3</v>
      </c>
      <c r="W31" s="134" t="s">
        <v>65</v>
      </c>
      <c r="X31" s="134"/>
      <c r="Y31" s="134"/>
      <c r="Z31" s="134"/>
      <c r="AA31" s="193" t="s">
        <v>879</v>
      </c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2:54" s="32" customFormat="1" ht="45" x14ac:dyDescent="0.25">
      <c r="B32" s="194" t="e">
        <f>IF([2]!Tabla2[[#This Row],[Productos ]]="","",CONCATENATE([2]!Tabla2[[#This Row],[POA]],".",[2]!Tabla2[[#This Row],[SRS]],".",[2]!Tabla2[[#This Row],[AREA]],".",[2]!Tabla2[[#This Row],[TIPO]]))</f>
        <v>#REF!</v>
      </c>
      <c r="C32" s="194" t="e">
        <f>IF([2]!Tabla2[[#This Row],[Productos ]]="","",'[2]Formulario PPGR1'!#REF!)</f>
        <v>#REF!</v>
      </c>
      <c r="D32" s="194" t="e">
        <f>IF([2]!Tabla2[[#This Row],[Productos ]]="","",'[2]Formulario PPGR1'!#REF!)</f>
        <v>#REF!</v>
      </c>
      <c r="E32" s="194" t="e">
        <f>IF([2]!Tabla2[[#This Row],[Productos ]]="","",'[2]Formulario PPGR1'!#REF!)</f>
        <v>#REF!</v>
      </c>
      <c r="F32" s="194" t="e">
        <f>IF([2]!Tabla2[[#This Row],[Productos ]]="","",'[2]Formulario PPGR1'!#REF!)</f>
        <v>#REF!</v>
      </c>
      <c r="G32" s="134" t="s">
        <v>887</v>
      </c>
      <c r="H32" s="134" t="s">
        <v>1098</v>
      </c>
      <c r="I32" s="134" t="s">
        <v>1099</v>
      </c>
      <c r="J32" s="135">
        <v>1</v>
      </c>
      <c r="K32" s="135">
        <v>2</v>
      </c>
      <c r="L32" s="135">
        <v>1</v>
      </c>
      <c r="M32" s="135">
        <v>1</v>
      </c>
      <c r="N32" s="135">
        <v>2</v>
      </c>
      <c r="O32" s="135">
        <v>1</v>
      </c>
      <c r="P32" s="135">
        <v>1</v>
      </c>
      <c r="Q32" s="135">
        <v>2</v>
      </c>
      <c r="R32" s="135">
        <v>1</v>
      </c>
      <c r="S32" s="135">
        <v>1</v>
      </c>
      <c r="T32" s="135">
        <v>2</v>
      </c>
      <c r="U32" s="135">
        <v>1</v>
      </c>
      <c r="V32" s="208">
        <f>IF(SUM(Tabla2[[#This Row],[Ene]:[Dic]])=0,"",SUM(Tabla2[[#This Row],[Ene]:[Dic]]))</f>
        <v>16</v>
      </c>
      <c r="W32" s="134" t="s">
        <v>68</v>
      </c>
      <c r="X32" s="134" t="s">
        <v>66</v>
      </c>
      <c r="Y32" s="134" t="s">
        <v>75</v>
      </c>
      <c r="Z32" s="134"/>
      <c r="AA32" s="193" t="s">
        <v>879</v>
      </c>
    </row>
    <row r="33" spans="2:54" s="32" customFormat="1" ht="45" x14ac:dyDescent="0.25">
      <c r="B33" s="194" t="e">
        <f>IF([2]!Tabla2[[#This Row],[Productos ]]="","",CONCATENATE([2]!Tabla2[[#This Row],[POA]],".",[2]!Tabla2[[#This Row],[SRS]],".",[2]!Tabla2[[#This Row],[AREA]],".",[2]!Tabla2[[#This Row],[TIPO]]))</f>
        <v>#REF!</v>
      </c>
      <c r="C33" s="194" t="e">
        <f>IF([2]!Tabla2[[#This Row],[Productos ]]="","",'[2]Formulario PPGR1'!#REF!)</f>
        <v>#REF!</v>
      </c>
      <c r="D33" s="194" t="e">
        <f>IF([2]!Tabla2[[#This Row],[Productos ]]="","",'[2]Formulario PPGR1'!#REF!)</f>
        <v>#REF!</v>
      </c>
      <c r="E33" s="194" t="e">
        <f>IF([2]!Tabla2[[#This Row],[Productos ]]="","",'[2]Formulario PPGR1'!#REF!)</f>
        <v>#REF!</v>
      </c>
      <c r="F33" s="194" t="e">
        <f>IF([2]!Tabla2[[#This Row],[Productos ]]="","",'[2]Formulario PPGR1'!#REF!)</f>
        <v>#REF!</v>
      </c>
      <c r="G33" s="134" t="s">
        <v>1102</v>
      </c>
      <c r="H33" s="134" t="s">
        <v>1100</v>
      </c>
      <c r="I33" s="134" t="s">
        <v>1101</v>
      </c>
      <c r="J33" s="135"/>
      <c r="K33" s="135"/>
      <c r="L33" s="135"/>
      <c r="M33" s="135"/>
      <c r="N33" s="135"/>
      <c r="O33" s="135"/>
      <c r="P33" s="135"/>
      <c r="Q33" s="135"/>
      <c r="R33" s="135"/>
      <c r="S33" s="135">
        <v>4</v>
      </c>
      <c r="T33" s="135"/>
      <c r="U33" s="135"/>
      <c r="V33" s="208">
        <f>IF(SUM(Tabla2[[#This Row],[Ene]:[Dic]])=0,"",SUM(Tabla2[[#This Row],[Ene]:[Dic]]))</f>
        <v>4</v>
      </c>
      <c r="W33" s="134" t="s">
        <v>65</v>
      </c>
      <c r="X33" s="134"/>
      <c r="Y33" s="134"/>
      <c r="Z33" s="134"/>
      <c r="AA33" s="193" t="s">
        <v>879</v>
      </c>
    </row>
    <row r="34" spans="2:54" s="32" customFormat="1" ht="90" x14ac:dyDescent="0.25">
      <c r="B34" s="194" t="e">
        <f>IF([2]!Tabla2[[#This Row],[Productos ]]="","",CONCATENATE([2]!Tabla2[[#This Row],[POA]],".",[2]!Tabla2[[#This Row],[SRS]],".",[2]!Tabla2[[#This Row],[AREA]],".",[2]!Tabla2[[#This Row],[TIPO]]))</f>
        <v>#REF!</v>
      </c>
      <c r="C34" s="194" t="e">
        <f>IF([2]!Tabla2[[#This Row],[Productos ]]="","",'[2]Formulario PPGR1'!#REF!)</f>
        <v>#REF!</v>
      </c>
      <c r="D34" s="194" t="e">
        <f>IF([2]!Tabla2[[#This Row],[Productos ]]="","",'[2]Formulario PPGR1'!#REF!)</f>
        <v>#REF!</v>
      </c>
      <c r="E34" s="194" t="e">
        <f>IF([2]!Tabla2[[#This Row],[Productos ]]="","",'[2]Formulario PPGR1'!#REF!)</f>
        <v>#REF!</v>
      </c>
      <c r="F34" s="194" t="e">
        <f>IF([2]!Tabla2[[#This Row],[Productos ]]="","",'[2]Formulario PPGR1'!#REF!)</f>
        <v>#REF!</v>
      </c>
      <c r="G34" s="134" t="s">
        <v>1103</v>
      </c>
      <c r="H34" s="134" t="s">
        <v>1104</v>
      </c>
      <c r="I34" s="134" t="s">
        <v>1105</v>
      </c>
      <c r="J34" s="135">
        <v>1</v>
      </c>
      <c r="K34" s="135">
        <v>2</v>
      </c>
      <c r="L34" s="135">
        <v>1</v>
      </c>
      <c r="M34" s="135">
        <v>1</v>
      </c>
      <c r="N34" s="135">
        <v>2</v>
      </c>
      <c r="O34" s="135">
        <v>1</v>
      </c>
      <c r="P34" s="135">
        <v>1</v>
      </c>
      <c r="Q34" s="135">
        <v>2</v>
      </c>
      <c r="R34" s="135">
        <v>1</v>
      </c>
      <c r="S34" s="135">
        <v>1</v>
      </c>
      <c r="T34" s="135">
        <v>2</v>
      </c>
      <c r="U34" s="135">
        <v>1</v>
      </c>
      <c r="V34" s="208">
        <f>IF(SUM(Tabla2[[#This Row],[Ene]:[Dic]])=0,"",SUM(Tabla2[[#This Row],[Ene]:[Dic]]))</f>
        <v>16</v>
      </c>
      <c r="W34" s="134" t="s">
        <v>65</v>
      </c>
      <c r="X34" s="134"/>
      <c r="Y34" s="134"/>
      <c r="Z34" s="134"/>
      <c r="AA34" s="193" t="s">
        <v>879</v>
      </c>
    </row>
    <row r="35" spans="2:54" s="2" customFormat="1" ht="45" x14ac:dyDescent="0.25">
      <c r="B35" s="194" t="e">
        <f>IF([1]!Tabla1[[#This Row],[Código_Actividad]]="","",CONCATENATE([1]!Tabla1[[#This Row],[POA]],".",[1]!Tabla1[[#This Row],[SRS]],".",[1]!Tabla1[[#This Row],[AREA]],".",[1]!Tabla1[[#This Row],[TIPO]]))</f>
        <v>#REF!</v>
      </c>
      <c r="C35" s="194" t="e">
        <f>IF(Tabla2[[#This Row],[Productos ]]="","",'Formulario PPGR1'!#REF!)</f>
        <v>#REF!</v>
      </c>
      <c r="D35" s="194" t="e">
        <f>IF(Tabla2[[#This Row],[Productos ]]="","",'Formulario PPGR1'!#REF!)</f>
        <v>#REF!</v>
      </c>
      <c r="E35" s="194" t="e">
        <f>IF(Tabla2[[#This Row],[Productos ]]="","",'Formulario PPGR1'!#REF!)</f>
        <v>#REF!</v>
      </c>
      <c r="F35" s="194" t="e">
        <f>IF([1]!Tabla1[[#This Row],[Código_Actividad]]="","",'[1]Formulario PPGR1'!#REF!)</f>
        <v>#REF!</v>
      </c>
      <c r="G35" s="134" t="s">
        <v>895</v>
      </c>
      <c r="H35" s="134" t="s">
        <v>979</v>
      </c>
      <c r="I35" s="134" t="s">
        <v>935</v>
      </c>
      <c r="J35" s="135"/>
      <c r="K35" s="135"/>
      <c r="L35" s="135"/>
      <c r="M35" s="135">
        <v>1</v>
      </c>
      <c r="N35" s="135"/>
      <c r="O35" s="135"/>
      <c r="P35" s="135">
        <v>1</v>
      </c>
      <c r="Q35" s="135"/>
      <c r="R35" s="135"/>
      <c r="S35" s="135">
        <v>1</v>
      </c>
      <c r="T35" s="135"/>
      <c r="U35" s="135"/>
      <c r="V35" s="208">
        <f>IF(SUM(Tabla2[[#This Row],[Ene]:[Dic]])=0,"",SUM(Tabla2[[#This Row],[Ene]:[Dic]]))</f>
        <v>3</v>
      </c>
      <c r="W35" s="134" t="s">
        <v>65</v>
      </c>
      <c r="X35" s="254"/>
      <c r="Y35" s="134"/>
      <c r="Z35" s="134"/>
      <c r="AA35" s="193" t="s">
        <v>877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2:54" s="2" customFormat="1" ht="45" x14ac:dyDescent="0.25">
      <c r="B36" s="194" t="e">
        <f>IF([1]!Tabla1[[#This Row],[Código_Actividad]]="","",CONCATENATE([1]!Tabla1[[#This Row],[POA]],".",[1]!Tabla1[[#This Row],[SRS]],".",[1]!Tabla1[[#This Row],[AREA]],".",[1]!Tabla1[[#This Row],[TIPO]]))</f>
        <v>#REF!</v>
      </c>
      <c r="C36" s="194" t="e">
        <f>IF(Tabla2[[#This Row],[Productos ]]="","",'Formulario PPGR1'!#REF!)</f>
        <v>#REF!</v>
      </c>
      <c r="D36" s="194" t="e">
        <f>IF(Tabla2[[#This Row],[Productos ]]="","",'Formulario PPGR1'!#REF!)</f>
        <v>#REF!</v>
      </c>
      <c r="E36" s="194" t="e">
        <f>IF(Tabla2[[#This Row],[Productos ]]="","",'Formulario PPGR1'!#REF!)</f>
        <v>#REF!</v>
      </c>
      <c r="F36" s="194" t="e">
        <f>IF([1]!Tabla1[[#This Row],[Código_Actividad]]="","",'[1]Formulario PPGR1'!#REF!)</f>
        <v>#REF!</v>
      </c>
      <c r="G36" s="134" t="s">
        <v>895</v>
      </c>
      <c r="H36" s="134" t="s">
        <v>980</v>
      </c>
      <c r="I36" s="134" t="s">
        <v>940</v>
      </c>
      <c r="J36" s="135"/>
      <c r="K36" s="135">
        <v>1</v>
      </c>
      <c r="L36" s="135"/>
      <c r="M36" s="135">
        <v>1</v>
      </c>
      <c r="N36" s="135"/>
      <c r="O36" s="135">
        <v>1</v>
      </c>
      <c r="P36" s="135"/>
      <c r="Q36" s="135">
        <v>1</v>
      </c>
      <c r="R36" s="135"/>
      <c r="S36" s="135">
        <v>1</v>
      </c>
      <c r="T36" s="135"/>
      <c r="U36" s="135">
        <v>1</v>
      </c>
      <c r="V36" s="208">
        <f>IF(SUM(Tabla2[[#This Row],[Ene]:[Dic]])=0,"",SUM(Tabla2[[#This Row],[Ene]:[Dic]]))</f>
        <v>6</v>
      </c>
      <c r="W36" s="134" t="s">
        <v>65</v>
      </c>
      <c r="X36" s="134"/>
      <c r="Y36" s="134"/>
      <c r="Z36" s="134"/>
      <c r="AA36" s="193" t="s">
        <v>877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2:54" s="2" customFormat="1" ht="75" x14ac:dyDescent="0.25">
      <c r="B37" s="197" t="e">
        <f>IF([1]!Tabla1[[#This Row],[Código_Actividad]]="","",CONCATENATE([1]!Tabla1[[#This Row],[POA]],".",[1]!Tabla1[[#This Row],[SRS]],".",[1]!Tabla1[[#This Row],[AREA]],".",[1]!Tabla1[[#This Row],[TIPO]]))</f>
        <v>#REF!</v>
      </c>
      <c r="C37" s="197" t="e">
        <f>IF(Tabla2[[#This Row],[Productos ]]="","",'Formulario PPGR1'!#REF!)</f>
        <v>#REF!</v>
      </c>
      <c r="D37" s="197" t="e">
        <f>IF(Tabla2[[#This Row],[Productos ]]="","",'Formulario PPGR1'!#REF!)</f>
        <v>#REF!</v>
      </c>
      <c r="E37" s="197" t="e">
        <f>IF(Tabla2[[#This Row],[Productos ]]="","",'Formulario PPGR1'!#REF!)</f>
        <v>#REF!</v>
      </c>
      <c r="F37" s="197" t="e">
        <f>IF([1]!Tabla1[[#This Row],[Código_Actividad]]="","",'[1]Formulario PPGR1'!#REF!)</f>
        <v>#REF!</v>
      </c>
      <c r="G37" s="134" t="s">
        <v>895</v>
      </c>
      <c r="H37" s="134" t="s">
        <v>981</v>
      </c>
      <c r="I37" s="134" t="s">
        <v>945</v>
      </c>
      <c r="J37" s="135"/>
      <c r="K37" s="135"/>
      <c r="L37" s="135"/>
      <c r="M37" s="135"/>
      <c r="N37" s="135">
        <v>1</v>
      </c>
      <c r="O37" s="135"/>
      <c r="P37" s="135"/>
      <c r="Q37" s="135"/>
      <c r="R37" s="135"/>
      <c r="S37" s="135">
        <v>1</v>
      </c>
      <c r="T37" s="135"/>
      <c r="U37" s="135"/>
      <c r="V37" s="208">
        <f>IF(SUM(Tabla2[[#This Row],[Ene]:[Dic]])=0,"",SUM(Tabla2[[#This Row],[Ene]:[Dic]]))</f>
        <v>2</v>
      </c>
      <c r="W37" s="198" t="s">
        <v>66</v>
      </c>
      <c r="X37" s="198" t="s">
        <v>65</v>
      </c>
      <c r="Y37" s="198"/>
      <c r="Z37" s="198"/>
      <c r="AA37" s="193" t="s">
        <v>877</v>
      </c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2:54" s="2" customFormat="1" ht="45" x14ac:dyDescent="0.25">
      <c r="B38" s="197" t="e">
        <f>IF([1]!Tabla1[[#This Row],[Código_Actividad]]="","",CONCATENATE([1]!Tabla1[[#This Row],[POA]],".",[1]!Tabla1[[#This Row],[SRS]],".",[1]!Tabla1[[#This Row],[AREA]],".",[1]!Tabla1[[#This Row],[TIPO]]))</f>
        <v>#REF!</v>
      </c>
      <c r="C38" s="197" t="e">
        <f>IF(Tabla2[[#This Row],[Productos ]]="","",'Formulario PPGR1'!#REF!)</f>
        <v>#REF!</v>
      </c>
      <c r="D38" s="197" t="e">
        <f>IF(Tabla2[[#This Row],[Productos ]]="","",'Formulario PPGR1'!#REF!)</f>
        <v>#REF!</v>
      </c>
      <c r="E38" s="197" t="e">
        <f>IF(Tabla2[[#This Row],[Productos ]]="","",'Formulario PPGR1'!#REF!)</f>
        <v>#REF!</v>
      </c>
      <c r="F38" s="197" t="e">
        <f>IF([1]!Tabla1[[#This Row],[Código_Actividad]]="","",'[1]Formulario PPGR1'!#REF!)</f>
        <v>#REF!</v>
      </c>
      <c r="G38" s="134" t="s">
        <v>895</v>
      </c>
      <c r="H38" s="134" t="s">
        <v>982</v>
      </c>
      <c r="I38" s="134" t="s">
        <v>924</v>
      </c>
      <c r="J38" s="135"/>
      <c r="K38" s="135"/>
      <c r="L38" s="135"/>
      <c r="M38" s="135"/>
      <c r="N38" s="135"/>
      <c r="O38" s="135">
        <v>1</v>
      </c>
      <c r="P38" s="135"/>
      <c r="Q38" s="135"/>
      <c r="R38" s="135"/>
      <c r="S38" s="135"/>
      <c r="T38" s="135"/>
      <c r="U38" s="135"/>
      <c r="V38" s="208">
        <f>IF(SUM(Tabla2[[#This Row],[Ene]:[Dic]])=0,"",SUM(Tabla2[[#This Row],[Ene]:[Dic]]))</f>
        <v>1</v>
      </c>
      <c r="W38" s="198" t="s">
        <v>66</v>
      </c>
      <c r="X38" s="198" t="s">
        <v>65</v>
      </c>
      <c r="Y38" s="198"/>
      <c r="Z38" s="198"/>
      <c r="AA38" s="193" t="s">
        <v>877</v>
      </c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2:54" s="2" customFormat="1" ht="45" x14ac:dyDescent="0.25">
      <c r="B39" s="197" t="e">
        <f>IF([1]!Tabla1[[#This Row],[Código_Actividad]]="","",CONCATENATE([1]!Tabla1[[#This Row],[POA]],".",[1]!Tabla1[[#This Row],[SRS]],".",[1]!Tabla1[[#This Row],[AREA]],".",[1]!Tabla1[[#This Row],[TIPO]]))</f>
        <v>#REF!</v>
      </c>
      <c r="C39" s="197" t="e">
        <f>IF(Tabla2[[#This Row],[Productos ]]="","",'Formulario PPGR1'!#REF!)</f>
        <v>#REF!</v>
      </c>
      <c r="D39" s="197" t="e">
        <f>IF(Tabla2[[#This Row],[Productos ]]="","",'Formulario PPGR1'!#REF!)</f>
        <v>#REF!</v>
      </c>
      <c r="E39" s="197" t="e">
        <f>IF(Tabla2[[#This Row],[Productos ]]="","",'Formulario PPGR1'!#REF!)</f>
        <v>#REF!</v>
      </c>
      <c r="F39" s="197" t="e">
        <f>IF([1]!Tabla1[[#This Row],[Código_Actividad]]="","",'[1]Formulario PPGR1'!#REF!)</f>
        <v>#REF!</v>
      </c>
      <c r="G39" s="134" t="s">
        <v>895</v>
      </c>
      <c r="H39" s="134" t="s">
        <v>983</v>
      </c>
      <c r="I39" s="134" t="s">
        <v>937</v>
      </c>
      <c r="J39" s="135"/>
      <c r="K39" s="135">
        <v>1</v>
      </c>
      <c r="L39" s="135"/>
      <c r="M39" s="135">
        <v>1</v>
      </c>
      <c r="N39" s="135"/>
      <c r="O39" s="135">
        <v>1</v>
      </c>
      <c r="P39" s="135"/>
      <c r="Q39" s="135">
        <v>1</v>
      </c>
      <c r="R39" s="135"/>
      <c r="S39" s="135">
        <v>1</v>
      </c>
      <c r="T39" s="135"/>
      <c r="U39" s="135">
        <v>1</v>
      </c>
      <c r="V39" s="208">
        <f>IF(SUM(Tabla2[[#This Row],[Ene]:[Dic]])=0,"",SUM(Tabla2[[#This Row],[Ene]:[Dic]]))</f>
        <v>6</v>
      </c>
      <c r="W39" s="198" t="s">
        <v>65</v>
      </c>
      <c r="X39" s="198"/>
      <c r="Y39" s="198"/>
      <c r="Z39" s="198"/>
      <c r="AA39" s="193" t="s">
        <v>877</v>
      </c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2:54" s="2" customFormat="1" ht="36.75" customHeight="1" x14ac:dyDescent="0.25">
      <c r="B40" s="197" t="e">
        <f>IF([1]!Tabla1[[#This Row],[Código_Actividad]]="","",CONCATENATE([1]!Tabla1[[#This Row],[POA]],".",[1]!Tabla1[[#This Row],[SRS]],".",[1]!Tabla1[[#This Row],[AREA]],".",[1]!Tabla1[[#This Row],[TIPO]]))</f>
        <v>#REF!</v>
      </c>
      <c r="C40" s="197" t="e">
        <f>IF(Tabla2[[#This Row],[Productos ]]="","",'Formulario PPGR1'!#REF!)</f>
        <v>#REF!</v>
      </c>
      <c r="D40" s="197" t="e">
        <f>IF(Tabla2[[#This Row],[Productos ]]="","",'Formulario PPGR1'!#REF!)</f>
        <v>#REF!</v>
      </c>
      <c r="E40" s="197" t="e">
        <f>IF(Tabla2[[#This Row],[Productos ]]="","",'Formulario PPGR1'!#REF!)</f>
        <v>#REF!</v>
      </c>
      <c r="F40" s="197" t="e">
        <f>IF([1]!Tabla1[[#This Row],[Código_Actividad]]="","",'[1]Formulario PPGR1'!#REF!)</f>
        <v>#REF!</v>
      </c>
      <c r="G40" s="134" t="s">
        <v>895</v>
      </c>
      <c r="H40" s="134" t="s">
        <v>984</v>
      </c>
      <c r="I40" s="134" t="s">
        <v>946</v>
      </c>
      <c r="J40" s="135"/>
      <c r="K40" s="135"/>
      <c r="L40" s="135"/>
      <c r="M40" s="135">
        <v>1</v>
      </c>
      <c r="N40" s="135"/>
      <c r="O40" s="135"/>
      <c r="P40" s="135">
        <v>1</v>
      </c>
      <c r="Q40" s="135"/>
      <c r="R40" s="135"/>
      <c r="S40" s="135">
        <v>1</v>
      </c>
      <c r="T40" s="135"/>
      <c r="U40" s="135"/>
      <c r="V40" s="208">
        <f>IF(SUM(Tabla2[[#This Row],[Ene]:[Dic]])=0,"",SUM(Tabla2[[#This Row],[Ene]:[Dic]]))</f>
        <v>3</v>
      </c>
      <c r="W40" s="198" t="s">
        <v>65</v>
      </c>
      <c r="X40" s="198"/>
      <c r="Y40" s="198"/>
      <c r="Z40" s="198"/>
      <c r="AA40" s="193" t="s">
        <v>877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2:54" s="2" customFormat="1" ht="30" customHeight="1" x14ac:dyDescent="0.25">
      <c r="B41" s="194" t="e">
        <f>IF([1]!Tabla1[[#This Row],[Código_Actividad]]="","",CONCATENATE([1]!Tabla1[[#This Row],[POA]],".",[1]!Tabla1[[#This Row],[SRS]],".",[1]!Tabla1[[#This Row],[AREA]],".",[1]!Tabla1[[#This Row],[TIPO]]))</f>
        <v>#REF!</v>
      </c>
      <c r="C41" s="194" t="e">
        <f>IF(Tabla2[[#This Row],[Productos ]]="","",'Formulario PPGR1'!#REF!)</f>
        <v>#REF!</v>
      </c>
      <c r="D41" s="194" t="e">
        <f>IF(Tabla2[[#This Row],[Productos ]]="","",'Formulario PPGR1'!#REF!)</f>
        <v>#REF!</v>
      </c>
      <c r="E41" s="194" t="e">
        <f>IF(Tabla2[[#This Row],[Productos ]]="","",'Formulario PPGR1'!#REF!)</f>
        <v>#REF!</v>
      </c>
      <c r="F41" s="194" t="e">
        <f>IF([1]!Tabla1[[#This Row],[Código_Actividad]]="","",'[1]Formulario PPGR1'!#REF!)</f>
        <v>#REF!</v>
      </c>
      <c r="G41" s="134" t="s">
        <v>895</v>
      </c>
      <c r="H41" s="134" t="s">
        <v>985</v>
      </c>
      <c r="I41" s="134" t="s">
        <v>927</v>
      </c>
      <c r="J41" s="135"/>
      <c r="K41" s="135">
        <v>1</v>
      </c>
      <c r="L41" s="135"/>
      <c r="M41" s="135">
        <v>1</v>
      </c>
      <c r="N41" s="135"/>
      <c r="O41" s="135">
        <v>1</v>
      </c>
      <c r="P41" s="135"/>
      <c r="Q41" s="135">
        <v>1</v>
      </c>
      <c r="R41" s="135"/>
      <c r="S41" s="135">
        <v>1</v>
      </c>
      <c r="T41" s="135"/>
      <c r="U41" s="135">
        <v>1</v>
      </c>
      <c r="V41" s="208">
        <f>IF(SUM(Tabla2[[#This Row],[Ene]:[Dic]])=0,"",SUM(Tabla2[[#This Row],[Ene]:[Dic]]))</f>
        <v>6</v>
      </c>
      <c r="W41" s="134" t="s">
        <v>65</v>
      </c>
      <c r="X41" s="134"/>
      <c r="Y41" s="134"/>
      <c r="Z41" s="134"/>
      <c r="AA41" s="193" t="s">
        <v>877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2:54" s="32" customFormat="1" ht="45" x14ac:dyDescent="0.25">
      <c r="B42" s="194" t="e">
        <f>IF([1]!Tabla1[[#This Row],[Código_Actividad]]="","",CONCATENATE([1]!Tabla1[[#This Row],[POA]],".",[1]!Tabla1[[#This Row],[SRS]],".",[1]!Tabla1[[#This Row],[AREA]],".",[1]!Tabla1[[#This Row],[TIPO]]))</f>
        <v>#REF!</v>
      </c>
      <c r="C42" s="194" t="e">
        <f>IF(Tabla2[[#This Row],[Productos ]]="","",'Formulario PPGR1'!#REF!)</f>
        <v>#REF!</v>
      </c>
      <c r="D42" s="194" t="e">
        <f>IF(Tabla2[[#This Row],[Productos ]]="","",'Formulario PPGR1'!#REF!)</f>
        <v>#REF!</v>
      </c>
      <c r="E42" s="194" t="e">
        <f>IF(Tabla2[[#This Row],[Productos ]]="","",'Formulario PPGR1'!#REF!)</f>
        <v>#REF!</v>
      </c>
      <c r="F42" s="194" t="e">
        <f>IF([1]!Tabla1[[#This Row],[Código_Actividad]]="","",'[1]Formulario PPGR1'!#REF!)</f>
        <v>#REF!</v>
      </c>
      <c r="G42" s="134" t="s">
        <v>895</v>
      </c>
      <c r="H42" s="134" t="s">
        <v>986</v>
      </c>
      <c r="I42" s="134" t="s">
        <v>928</v>
      </c>
      <c r="J42" s="135"/>
      <c r="K42" s="135">
        <v>1</v>
      </c>
      <c r="L42" s="135"/>
      <c r="M42" s="135">
        <v>1</v>
      </c>
      <c r="N42" s="135"/>
      <c r="O42" s="135">
        <v>1</v>
      </c>
      <c r="P42" s="135"/>
      <c r="Q42" s="135">
        <v>1</v>
      </c>
      <c r="R42" s="135"/>
      <c r="S42" s="135">
        <v>1</v>
      </c>
      <c r="T42" s="135"/>
      <c r="U42" s="135">
        <v>1</v>
      </c>
      <c r="V42" s="208">
        <f>IF(SUM(Tabla2[[#This Row],[Ene]:[Dic]])=0,"",SUM(Tabla2[[#This Row],[Ene]:[Dic]]))</f>
        <v>6</v>
      </c>
      <c r="W42" s="134" t="s">
        <v>65</v>
      </c>
      <c r="X42" s="134"/>
      <c r="Y42" s="134"/>
      <c r="Z42" s="134"/>
      <c r="AA42" s="193" t="s">
        <v>877</v>
      </c>
    </row>
    <row r="43" spans="2:54" s="32" customFormat="1" ht="40.5" customHeight="1" x14ac:dyDescent="0.25">
      <c r="B43" s="194" t="e">
        <f>IF([1]!Tabla1[[#This Row],[Código_Actividad]]="","",CONCATENATE([1]!Tabla1[[#This Row],[POA]],".",[1]!Tabla1[[#This Row],[SRS]],".",[1]!Tabla1[[#This Row],[AREA]],".",[1]!Tabla1[[#This Row],[TIPO]]))</f>
        <v>#REF!</v>
      </c>
      <c r="C43" s="194" t="e">
        <f>IF(Tabla2[[#This Row],[Productos ]]="","",'Formulario PPGR1'!#REF!)</f>
        <v>#REF!</v>
      </c>
      <c r="D43" s="194" t="e">
        <f>IF(Tabla2[[#This Row],[Productos ]]="","",'Formulario PPGR1'!#REF!)</f>
        <v>#REF!</v>
      </c>
      <c r="E43" s="194" t="e">
        <f>IF(Tabla2[[#This Row],[Productos ]]="","",'Formulario PPGR1'!#REF!)</f>
        <v>#REF!</v>
      </c>
      <c r="F43" s="194" t="e">
        <f>IF([1]!Tabla1[[#This Row],[Código_Actividad]]="","",'[1]Formulario PPGR1'!#REF!)</f>
        <v>#REF!</v>
      </c>
      <c r="G43" s="134" t="s">
        <v>895</v>
      </c>
      <c r="H43" s="134" t="s">
        <v>987</v>
      </c>
      <c r="I43" s="134" t="s">
        <v>949</v>
      </c>
      <c r="J43" s="135"/>
      <c r="K43" s="135"/>
      <c r="L43" s="135"/>
      <c r="M43" s="135">
        <v>1</v>
      </c>
      <c r="N43" s="135"/>
      <c r="O43" s="135"/>
      <c r="P43" s="135">
        <v>1</v>
      </c>
      <c r="Q43" s="135"/>
      <c r="R43" s="135"/>
      <c r="S43" s="135">
        <v>1</v>
      </c>
      <c r="T43" s="135"/>
      <c r="U43" s="135"/>
      <c r="V43" s="208">
        <f>IF(SUM(Tabla2[[#This Row],[Ene]:[Dic]])=0,"",SUM(Tabla2[[#This Row],[Ene]:[Dic]]))</f>
        <v>3</v>
      </c>
      <c r="W43" s="134" t="s">
        <v>65</v>
      </c>
      <c r="X43" s="134"/>
      <c r="Y43" s="134"/>
      <c r="Z43" s="134"/>
      <c r="AA43" s="193" t="s">
        <v>877</v>
      </c>
    </row>
    <row r="44" spans="2:54" s="32" customFormat="1" ht="45" x14ac:dyDescent="0.25">
      <c r="B44" s="194" t="e">
        <f>IF([1]!Tabla1[[#This Row],[Código_Actividad]]="","",CONCATENATE([1]!Tabla1[[#This Row],[POA]],".",[1]!Tabla1[[#This Row],[SRS]],".",[1]!Tabla1[[#This Row],[AREA]],".",[1]!Tabla1[[#This Row],[TIPO]]))</f>
        <v>#REF!</v>
      </c>
      <c r="C44" s="194" t="e">
        <f>IF(Tabla2[[#This Row],[Productos ]]="","",'Formulario PPGR1'!#REF!)</f>
        <v>#REF!</v>
      </c>
      <c r="D44" s="194" t="e">
        <f>IF(Tabla2[[#This Row],[Productos ]]="","",'Formulario PPGR1'!#REF!)</f>
        <v>#REF!</v>
      </c>
      <c r="E44" s="194" t="e">
        <f>IF(Tabla2[[#This Row],[Productos ]]="","",'Formulario PPGR1'!#REF!)</f>
        <v>#REF!</v>
      </c>
      <c r="F44" s="194" t="e">
        <f>IF([1]!Tabla1[[#This Row],[Código_Actividad]]="","",'[1]Formulario PPGR1'!#REF!)</f>
        <v>#REF!</v>
      </c>
      <c r="G44" s="134" t="s">
        <v>898</v>
      </c>
      <c r="H44" s="134" t="s">
        <v>988</v>
      </c>
      <c r="I44" s="134" t="s">
        <v>930</v>
      </c>
      <c r="J44" s="135">
        <v>1</v>
      </c>
      <c r="K44" s="135">
        <v>1</v>
      </c>
      <c r="L44" s="135">
        <v>1</v>
      </c>
      <c r="M44" s="135">
        <v>1</v>
      </c>
      <c r="N44" s="135">
        <v>1</v>
      </c>
      <c r="O44" s="135">
        <v>1</v>
      </c>
      <c r="P44" s="135">
        <v>1</v>
      </c>
      <c r="Q44" s="135">
        <v>1</v>
      </c>
      <c r="R44" s="135">
        <v>1</v>
      </c>
      <c r="S44" s="135">
        <v>1</v>
      </c>
      <c r="T44" s="135">
        <v>1</v>
      </c>
      <c r="U44" s="135">
        <v>1</v>
      </c>
      <c r="V44" s="208">
        <f>IF(SUM(Tabla2[[#This Row],[Ene]:[Dic]])=0,"",SUM(Tabla2[[#This Row],[Ene]:[Dic]]))</f>
        <v>12</v>
      </c>
      <c r="W44" s="134" t="s">
        <v>74</v>
      </c>
      <c r="X44" s="134"/>
      <c r="Y44" s="134"/>
      <c r="Z44" s="134"/>
      <c r="AA44" s="193" t="s">
        <v>877</v>
      </c>
    </row>
    <row r="45" spans="2:54" s="32" customFormat="1" ht="45" x14ac:dyDescent="0.25">
      <c r="B45" s="194" t="e">
        <f>IF([1]!Tabla1[[#This Row],[Código_Actividad]]="","",CONCATENATE([1]!Tabla1[[#This Row],[POA]],".",[1]!Tabla1[[#This Row],[SRS]],".",[1]!Tabla1[[#This Row],[AREA]],".",[1]!Tabla1[[#This Row],[TIPO]]))</f>
        <v>#REF!</v>
      </c>
      <c r="C45" s="194" t="e">
        <f>IF(Tabla2[[#This Row],[Productos ]]="","",'Formulario PPGR1'!#REF!)</f>
        <v>#REF!</v>
      </c>
      <c r="D45" s="194" t="e">
        <f>IF(Tabla2[[#This Row],[Productos ]]="","",'Formulario PPGR1'!#REF!)</f>
        <v>#REF!</v>
      </c>
      <c r="E45" s="194" t="e">
        <f>IF(Tabla2[[#This Row],[Productos ]]="","",'Formulario PPGR1'!#REF!)</f>
        <v>#REF!</v>
      </c>
      <c r="F45" s="194" t="e">
        <f>IF([1]!Tabla1[[#This Row],[Código_Actividad]]="","",'[1]Formulario PPGR1'!#REF!)</f>
        <v>#REF!</v>
      </c>
      <c r="G45" s="134" t="s">
        <v>898</v>
      </c>
      <c r="H45" s="134" t="s">
        <v>989</v>
      </c>
      <c r="I45" s="134" t="s">
        <v>931</v>
      </c>
      <c r="J45" s="135"/>
      <c r="K45" s="135">
        <v>1</v>
      </c>
      <c r="L45" s="135"/>
      <c r="M45" s="135">
        <v>1</v>
      </c>
      <c r="N45" s="135"/>
      <c r="O45" s="135">
        <v>1</v>
      </c>
      <c r="P45" s="135"/>
      <c r="Q45" s="135">
        <v>1</v>
      </c>
      <c r="R45" s="135"/>
      <c r="S45" s="135">
        <v>1</v>
      </c>
      <c r="T45" s="135"/>
      <c r="U45" s="135">
        <v>1</v>
      </c>
      <c r="V45" s="208">
        <f>IF(SUM(Tabla2[[#This Row],[Ene]:[Dic]])=0,"",SUM(Tabla2[[#This Row],[Ene]:[Dic]]))</f>
        <v>6</v>
      </c>
      <c r="W45" s="134" t="s">
        <v>74</v>
      </c>
      <c r="X45" s="134"/>
      <c r="Y45" s="134"/>
      <c r="Z45" s="134"/>
      <c r="AA45" s="193" t="s">
        <v>877</v>
      </c>
    </row>
    <row r="46" spans="2:54" s="275" customFormat="1" ht="60" x14ac:dyDescent="0.25">
      <c r="B46" s="272" t="e">
        <f>IF([1]!Tabla1[[#This Row],[Código_Actividad]]="","",CONCATENATE([1]!Tabla1[[#This Row],[POA]],".",[1]!Tabla1[[#This Row],[SRS]],".",[1]!Tabla1[[#This Row],[AREA]],".",[1]!Tabla1[[#This Row],[TIPO]]))</f>
        <v>#REF!</v>
      </c>
      <c r="C46" s="272" t="e">
        <f>IF(Tabla2[[#This Row],[Productos ]]="","",'Formulario PPGR1'!#REF!)</f>
        <v>#REF!</v>
      </c>
      <c r="D46" s="272" t="e">
        <f>IF(Tabla2[[#This Row],[Productos ]]="","",'Formulario PPGR1'!#REF!)</f>
        <v>#REF!</v>
      </c>
      <c r="E46" s="272" t="e">
        <f>IF(Tabla2[[#This Row],[Productos ]]="","",'Formulario PPGR1'!#REF!)</f>
        <v>#REF!</v>
      </c>
      <c r="F46" s="272" t="e">
        <f>IF([1]!Tabla1[[#This Row],[Código_Actividad]]="","",'[1]Formulario PPGR1'!#REF!)</f>
        <v>#REF!</v>
      </c>
      <c r="G46" s="273" t="s">
        <v>1241</v>
      </c>
      <c r="H46" s="273" t="s">
        <v>1243</v>
      </c>
      <c r="I46" s="302" t="s">
        <v>1242</v>
      </c>
      <c r="J46" s="260"/>
      <c r="K46" s="260"/>
      <c r="L46" s="260"/>
      <c r="M46" s="260">
        <v>1</v>
      </c>
      <c r="N46" s="260"/>
      <c r="O46" s="260"/>
      <c r="P46" s="260"/>
      <c r="Q46" s="260"/>
      <c r="R46" s="260"/>
      <c r="S46" s="260"/>
      <c r="T46" s="260"/>
      <c r="U46" s="260"/>
      <c r="V46" s="208">
        <f>IF(SUM(Tabla2[[#This Row],[Ene]:[Dic]])=0,"",SUM(Tabla2[[#This Row],[Ene]:[Dic]]))</f>
        <v>1</v>
      </c>
      <c r="W46" s="273" t="s">
        <v>82</v>
      </c>
      <c r="X46" s="273"/>
      <c r="Y46" s="273"/>
      <c r="Z46" s="273" t="s">
        <v>1297</v>
      </c>
      <c r="AA46" s="274" t="s">
        <v>877</v>
      </c>
    </row>
    <row r="47" spans="2:54" s="275" customFormat="1" ht="60" x14ac:dyDescent="0.25">
      <c r="B47" s="272" t="e">
        <f>IF([1]!Tabla1[[#This Row],[Código_Actividad]]="","",CONCATENATE([1]!Tabla1[[#This Row],[POA]],".",[1]!Tabla1[[#This Row],[SRS]],".",[1]!Tabla1[[#This Row],[AREA]],".",[1]!Tabla1[[#This Row],[TIPO]]))</f>
        <v>#REF!</v>
      </c>
      <c r="C47" s="272" t="e">
        <f>IF(Tabla2[[#This Row],[Productos ]]="","",'Formulario PPGR1'!#REF!)</f>
        <v>#REF!</v>
      </c>
      <c r="D47" s="272" t="e">
        <f>IF(Tabla2[[#This Row],[Productos ]]="","",'Formulario PPGR1'!#REF!)</f>
        <v>#REF!</v>
      </c>
      <c r="E47" s="272" t="e">
        <f>IF(Tabla2[[#This Row],[Productos ]]="","",'Formulario PPGR1'!#REF!)</f>
        <v>#REF!</v>
      </c>
      <c r="F47" s="272" t="e">
        <f>IF([1]!Tabla1[[#This Row],[Código_Actividad]]="","",'[1]Formulario PPGR1'!#REF!)</f>
        <v>#REF!</v>
      </c>
      <c r="G47" s="273" t="s">
        <v>1241</v>
      </c>
      <c r="H47" s="273" t="s">
        <v>1245</v>
      </c>
      <c r="I47" s="302" t="s">
        <v>1244</v>
      </c>
      <c r="J47" s="260"/>
      <c r="K47" s="260"/>
      <c r="L47" s="260"/>
      <c r="M47" s="260"/>
      <c r="N47" s="260"/>
      <c r="O47" s="260">
        <v>1</v>
      </c>
      <c r="P47" s="260"/>
      <c r="Q47" s="260"/>
      <c r="R47" s="260"/>
      <c r="S47" s="260"/>
      <c r="T47" s="260"/>
      <c r="U47" s="260"/>
      <c r="V47" s="208">
        <f>IF(SUM(Tabla2[[#This Row],[Ene]:[Dic]])=0,"",SUM(Tabla2[[#This Row],[Ene]:[Dic]]))</f>
        <v>1</v>
      </c>
      <c r="W47" s="273" t="s">
        <v>82</v>
      </c>
      <c r="X47" s="273"/>
      <c r="Y47" s="273"/>
      <c r="Z47" s="273" t="s">
        <v>1297</v>
      </c>
      <c r="AA47" s="274" t="s">
        <v>877</v>
      </c>
    </row>
    <row r="48" spans="2:54" s="32" customFormat="1" ht="45" customHeight="1" x14ac:dyDescent="0.25">
      <c r="B48" s="194" t="e">
        <f>IF([1]!Tabla1[[#This Row],[Código_Actividad]]="","",CONCATENATE([1]!Tabla1[[#This Row],[POA]],".",[1]!Tabla1[[#This Row],[SRS]],".",[1]!Tabla1[[#This Row],[AREA]],".",[1]!Tabla1[[#This Row],[TIPO]]))</f>
        <v>#REF!</v>
      </c>
      <c r="C48" s="194" t="e">
        <f>IF(Tabla2[[#This Row],[Productos ]]="","",'Formulario PPGR1'!#REF!)</f>
        <v>#REF!</v>
      </c>
      <c r="D48" s="194" t="e">
        <f>IF(Tabla2[[#This Row],[Productos ]]="","",'Formulario PPGR1'!#REF!)</f>
        <v>#REF!</v>
      </c>
      <c r="E48" s="194" t="e">
        <f>IF(Tabla2[[#This Row],[Productos ]]="","",'Formulario PPGR1'!#REF!)</f>
        <v>#REF!</v>
      </c>
      <c r="F48" s="194" t="e">
        <f>IF([1]!Tabla1[[#This Row],[Código_Actividad]]="","",'[1]Formulario PPGR1'!#REF!)</f>
        <v>#REF!</v>
      </c>
      <c r="G48" s="134" t="s">
        <v>1241</v>
      </c>
      <c r="H48" s="134" t="s">
        <v>1246</v>
      </c>
      <c r="I48" s="134" t="s">
        <v>1247</v>
      </c>
      <c r="J48" s="135"/>
      <c r="K48" s="135"/>
      <c r="L48" s="135"/>
      <c r="M48" s="135"/>
      <c r="N48" s="135"/>
      <c r="O48" s="135"/>
      <c r="P48" s="135">
        <v>1</v>
      </c>
      <c r="Q48" s="135"/>
      <c r="R48" s="135"/>
      <c r="S48" s="135"/>
      <c r="T48" s="135"/>
      <c r="U48" s="135"/>
      <c r="V48" s="208">
        <f>IF(SUM(Tabla2[[#This Row],[Ene]:[Dic]])=0,"",SUM(Tabla2[[#This Row],[Ene]:[Dic]]))</f>
        <v>1</v>
      </c>
      <c r="W48" s="134" t="s">
        <v>65</v>
      </c>
      <c r="X48" s="134"/>
      <c r="Y48" s="134"/>
      <c r="Z48" s="134" t="s">
        <v>1296</v>
      </c>
      <c r="AA48" s="193" t="s">
        <v>877</v>
      </c>
    </row>
    <row r="49" spans="2:27" s="32" customFormat="1" ht="54" customHeight="1" x14ac:dyDescent="0.25">
      <c r="B49" s="194" t="e">
        <f>IF([1]!Tabla1[[#This Row],[Código_Actividad]]="","",CONCATENATE([1]!Tabla1[[#This Row],[POA]],".",[1]!Tabla1[[#This Row],[SRS]],".",[1]!Tabla1[[#This Row],[AREA]],".",[1]!Tabla1[[#This Row],[TIPO]]))</f>
        <v>#REF!</v>
      </c>
      <c r="C49" s="194" t="e">
        <f>IF(Tabla2[[#This Row],[Productos ]]="","",'Formulario PPGR1'!#REF!)</f>
        <v>#REF!</v>
      </c>
      <c r="D49" s="194" t="e">
        <f>IF(Tabla2[[#This Row],[Productos ]]="","",'Formulario PPGR1'!#REF!)</f>
        <v>#REF!</v>
      </c>
      <c r="E49" s="194" t="e">
        <f>IF(Tabla2[[#This Row],[Productos ]]="","",'Formulario PPGR1'!#REF!)</f>
        <v>#REF!</v>
      </c>
      <c r="F49" s="194" t="e">
        <f>IF([1]!Tabla1[[#This Row],[Código_Actividad]]="","",'[1]Formulario PPGR1'!#REF!)</f>
        <v>#REF!</v>
      </c>
      <c r="G49" s="134" t="s">
        <v>1241</v>
      </c>
      <c r="H49" s="134" t="s">
        <v>1260</v>
      </c>
      <c r="I49" s="134" t="s">
        <v>1248</v>
      </c>
      <c r="J49" s="135"/>
      <c r="K49" s="135"/>
      <c r="L49" s="135"/>
      <c r="M49" s="135"/>
      <c r="N49" s="135"/>
      <c r="O49" s="135"/>
      <c r="P49" s="135">
        <v>1</v>
      </c>
      <c r="Q49" s="135"/>
      <c r="R49" s="135"/>
      <c r="S49" s="135"/>
      <c r="T49" s="135"/>
      <c r="U49" s="135"/>
      <c r="V49" s="208">
        <f>IF(SUM(Tabla2[[#This Row],[Ene]:[Dic]])=0,"",SUM(Tabla2[[#This Row],[Ene]:[Dic]]))</f>
        <v>1</v>
      </c>
      <c r="W49" s="134" t="s">
        <v>65</v>
      </c>
      <c r="X49" s="134"/>
      <c r="Y49" s="134"/>
      <c r="Z49" s="134" t="s">
        <v>1296</v>
      </c>
      <c r="AA49" s="193" t="s">
        <v>877</v>
      </c>
    </row>
    <row r="50" spans="2:27" s="32" customFormat="1" ht="54" customHeight="1" x14ac:dyDescent="0.25">
      <c r="B50" s="194" t="e">
        <f>IF([1]!Tabla1[[#This Row],[Código_Actividad]]="","",CONCATENATE([1]!Tabla1[[#This Row],[POA]],".",[1]!Tabla1[[#This Row],[SRS]],".",[1]!Tabla1[[#This Row],[AREA]],".",[1]!Tabla1[[#This Row],[TIPO]]))</f>
        <v>#REF!</v>
      </c>
      <c r="C50" s="194" t="e">
        <f>IF(Tabla2[[#This Row],[Productos ]]="","",'Formulario PPGR1'!#REF!)</f>
        <v>#REF!</v>
      </c>
      <c r="D50" s="194" t="e">
        <f>IF(Tabla2[[#This Row],[Productos ]]="","",'Formulario PPGR1'!#REF!)</f>
        <v>#REF!</v>
      </c>
      <c r="E50" s="194" t="e">
        <f>IF(Tabla2[[#This Row],[Productos ]]="","",'Formulario PPGR1'!#REF!)</f>
        <v>#REF!</v>
      </c>
      <c r="F50" s="194" t="e">
        <f>IF([1]!Tabla1[[#This Row],[Código_Actividad]]="","",'[1]Formulario PPGR1'!#REF!)</f>
        <v>#REF!</v>
      </c>
      <c r="G50" s="134" t="s">
        <v>1241</v>
      </c>
      <c r="H50" s="134" t="s">
        <v>1261</v>
      </c>
      <c r="I50" s="134" t="s">
        <v>1249</v>
      </c>
      <c r="J50" s="135"/>
      <c r="K50" s="135"/>
      <c r="L50" s="135"/>
      <c r="M50" s="135"/>
      <c r="N50" s="135"/>
      <c r="O50" s="135"/>
      <c r="P50" s="135"/>
      <c r="Q50" s="135"/>
      <c r="R50" s="135">
        <v>1</v>
      </c>
      <c r="S50" s="135"/>
      <c r="T50" s="135"/>
      <c r="U50" s="135"/>
      <c r="V50" s="208">
        <f>IF(SUM(Tabla2[[#This Row],[Ene]:[Dic]])=0,"",SUM(Tabla2[[#This Row],[Ene]:[Dic]]))</f>
        <v>1</v>
      </c>
      <c r="W50" s="134" t="s">
        <v>65</v>
      </c>
      <c r="X50" s="134"/>
      <c r="Y50" s="134"/>
      <c r="Z50" s="134" t="s">
        <v>1296</v>
      </c>
      <c r="AA50" s="193" t="s">
        <v>877</v>
      </c>
    </row>
    <row r="51" spans="2:27" s="32" customFormat="1" ht="67.5" customHeight="1" x14ac:dyDescent="0.25">
      <c r="B51" s="194" t="e">
        <f>IF([1]!Tabla1[[#This Row],[Código_Actividad]]="","",CONCATENATE([1]!Tabla1[[#This Row],[POA]],".",[1]!Tabla1[[#This Row],[SRS]],".",[1]!Tabla1[[#This Row],[AREA]],".",[1]!Tabla1[[#This Row],[TIPO]]))</f>
        <v>#REF!</v>
      </c>
      <c r="C51" s="194" t="e">
        <f>IF(Tabla2[[#This Row],[Productos ]]="","",'Formulario PPGR1'!#REF!)</f>
        <v>#REF!</v>
      </c>
      <c r="D51" s="194" t="e">
        <f>IF(Tabla2[[#This Row],[Productos ]]="","",'Formulario PPGR1'!#REF!)</f>
        <v>#REF!</v>
      </c>
      <c r="E51" s="194" t="e">
        <f>IF(Tabla2[[#This Row],[Productos ]]="","",'Formulario PPGR1'!#REF!)</f>
        <v>#REF!</v>
      </c>
      <c r="F51" s="194" t="e">
        <f>IF([1]!Tabla1[[#This Row],[Código_Actividad]]="","",'[1]Formulario PPGR1'!#REF!)</f>
        <v>#REF!</v>
      </c>
      <c r="G51" s="134" t="s">
        <v>1250</v>
      </c>
      <c r="H51" s="134" t="s">
        <v>1258</v>
      </c>
      <c r="I51" s="134" t="s">
        <v>1251</v>
      </c>
      <c r="J51" s="135"/>
      <c r="K51" s="135"/>
      <c r="L51" s="135"/>
      <c r="M51" s="135"/>
      <c r="N51" s="135"/>
      <c r="O51" s="135">
        <v>1</v>
      </c>
      <c r="P51" s="135"/>
      <c r="Q51" s="135"/>
      <c r="R51" s="135"/>
      <c r="S51" s="135"/>
      <c r="T51" s="135"/>
      <c r="U51" s="135"/>
      <c r="V51" s="208">
        <f>IF(SUM(Tabla2[[#This Row],[Ene]:[Dic]])=0,"",SUM(Tabla2[[#This Row],[Ene]:[Dic]]))</f>
        <v>1</v>
      </c>
      <c r="W51" s="134" t="s">
        <v>65</v>
      </c>
      <c r="X51" s="134"/>
      <c r="Y51" s="134"/>
      <c r="Z51" s="134" t="s">
        <v>1296</v>
      </c>
      <c r="AA51" s="193" t="s">
        <v>877</v>
      </c>
    </row>
    <row r="52" spans="2:27" s="32" customFormat="1" ht="55.5" customHeight="1" x14ac:dyDescent="0.25">
      <c r="B52" s="194" t="e">
        <f>IF([1]!Tabla1[[#This Row],[Código_Actividad]]="","",CONCATENATE([1]!Tabla1[[#This Row],[POA]],".",[1]!Tabla1[[#This Row],[SRS]],".",[1]!Tabla1[[#This Row],[AREA]],".",[1]!Tabla1[[#This Row],[TIPO]]))</f>
        <v>#REF!</v>
      </c>
      <c r="C52" s="194" t="e">
        <f>IF(Tabla2[[#This Row],[Productos ]]="","",'Formulario PPGR1'!#REF!)</f>
        <v>#REF!</v>
      </c>
      <c r="D52" s="194" t="e">
        <f>IF(Tabla2[[#This Row],[Productos ]]="","",'Formulario PPGR1'!#REF!)</f>
        <v>#REF!</v>
      </c>
      <c r="E52" s="194" t="e">
        <f>IF(Tabla2[[#This Row],[Productos ]]="","",'Formulario PPGR1'!#REF!)</f>
        <v>#REF!</v>
      </c>
      <c r="F52" s="194" t="e">
        <f>IF([1]!Tabla1[[#This Row],[Código_Actividad]]="","",'[1]Formulario PPGR1'!#REF!)</f>
        <v>#REF!</v>
      </c>
      <c r="G52" s="134" t="s">
        <v>1252</v>
      </c>
      <c r="H52" s="134" t="s">
        <v>1259</v>
      </c>
      <c r="I52" s="134" t="s">
        <v>1253</v>
      </c>
      <c r="J52" s="135"/>
      <c r="K52" s="135"/>
      <c r="L52" s="135"/>
      <c r="M52" s="135"/>
      <c r="N52" s="135"/>
      <c r="O52" s="135"/>
      <c r="P52" s="135"/>
      <c r="Q52" s="135">
        <v>1</v>
      </c>
      <c r="R52" s="135"/>
      <c r="S52" s="135"/>
      <c r="T52" s="135"/>
      <c r="U52" s="135"/>
      <c r="V52" s="208">
        <f>IF(SUM(Tabla2[[#This Row],[Ene]:[Dic]])=0,"",SUM(Tabla2[[#This Row],[Ene]:[Dic]]))</f>
        <v>1</v>
      </c>
      <c r="W52" s="134" t="s">
        <v>65</v>
      </c>
      <c r="X52" s="134"/>
      <c r="Y52" s="134"/>
      <c r="Z52" s="134" t="s">
        <v>1296</v>
      </c>
      <c r="AA52" s="193" t="s">
        <v>877</v>
      </c>
    </row>
    <row r="53" spans="2:27" s="32" customFormat="1" ht="45" x14ac:dyDescent="0.25">
      <c r="B53" s="194" t="e">
        <f>IF([1]!Tabla1[[#This Row],[Código_Actividad]]="","",CONCATENATE([1]!Tabla1[[#This Row],[POA]],".",[1]!Tabla1[[#This Row],[SRS]],".",[1]!Tabla1[[#This Row],[AREA]],".",[1]!Tabla1[[#This Row],[TIPO]]))</f>
        <v>#REF!</v>
      </c>
      <c r="C53" s="194" t="e">
        <f>IF(Tabla2[[#This Row],[Productos ]]="","",'Formulario PPGR1'!#REF!)</f>
        <v>#REF!</v>
      </c>
      <c r="D53" s="194" t="e">
        <f>IF(Tabla2[[#This Row],[Productos ]]="","",'Formulario PPGR1'!#REF!)</f>
        <v>#REF!</v>
      </c>
      <c r="E53" s="194" t="e">
        <f>IF(Tabla2[[#This Row],[Productos ]]="","",'Formulario PPGR1'!#REF!)</f>
        <v>#REF!</v>
      </c>
      <c r="F53" s="194" t="e">
        <f>IF([1]!Tabla1[[#This Row],[Código_Actividad]]="","",'[1]Formulario PPGR1'!#REF!)</f>
        <v>#REF!</v>
      </c>
      <c r="G53" s="134" t="s">
        <v>1252</v>
      </c>
      <c r="H53" s="134" t="s">
        <v>1262</v>
      </c>
      <c r="I53" s="134" t="s">
        <v>1254</v>
      </c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>
        <v>1</v>
      </c>
      <c r="V53" s="208">
        <f>IF(SUM(Tabla2[[#This Row],[Ene]:[Dic]])=0,"",SUM(Tabla2[[#This Row],[Ene]:[Dic]]))</f>
        <v>1</v>
      </c>
      <c r="W53" s="134" t="s">
        <v>66</v>
      </c>
      <c r="X53" s="134" t="s">
        <v>65</v>
      </c>
      <c r="Y53" s="134"/>
      <c r="Z53" s="134" t="s">
        <v>1296</v>
      </c>
      <c r="AA53" s="193" t="s">
        <v>877</v>
      </c>
    </row>
    <row r="54" spans="2:27" s="32" customFormat="1" ht="45" x14ac:dyDescent="0.25">
      <c r="B54" s="194" t="e">
        <f>IF([1]!Tabla1[[#This Row],[Código_Actividad]]="","",CONCATENATE([1]!Tabla1[[#This Row],[POA]],".",[1]!Tabla1[[#This Row],[SRS]],".",[1]!Tabla1[[#This Row],[AREA]],".",[1]!Tabla1[[#This Row],[TIPO]]))</f>
        <v>#REF!</v>
      </c>
      <c r="C54" s="194" t="e">
        <f>IF(Tabla2[[#This Row],[Productos ]]="","",'Formulario PPGR1'!#REF!)</f>
        <v>#REF!</v>
      </c>
      <c r="D54" s="194" t="e">
        <f>IF(Tabla2[[#This Row],[Productos ]]="","",'Formulario PPGR1'!#REF!)</f>
        <v>#REF!</v>
      </c>
      <c r="E54" s="194" t="e">
        <f>IF(Tabla2[[#This Row],[Productos ]]="","",'Formulario PPGR1'!#REF!)</f>
        <v>#REF!</v>
      </c>
      <c r="F54" s="194" t="e">
        <f>IF([1]!Tabla1[[#This Row],[Código_Actividad]]="","",'[1]Formulario PPGR1'!#REF!)</f>
        <v>#REF!</v>
      </c>
      <c r="G54" s="134" t="s">
        <v>1252</v>
      </c>
      <c r="H54" s="134" t="s">
        <v>1263</v>
      </c>
      <c r="I54" s="134" t="s">
        <v>1255</v>
      </c>
      <c r="J54" s="135"/>
      <c r="K54" s="135"/>
      <c r="L54" s="135"/>
      <c r="M54" s="135">
        <v>1</v>
      </c>
      <c r="N54" s="135"/>
      <c r="O54" s="135"/>
      <c r="P54" s="135"/>
      <c r="Q54" s="135"/>
      <c r="R54" s="135"/>
      <c r="S54" s="135"/>
      <c r="T54" s="135"/>
      <c r="U54" s="135"/>
      <c r="V54" s="208">
        <f>IF(SUM(Tabla2[[#This Row],[Ene]:[Dic]])=0,"",SUM(Tabla2[[#This Row],[Ene]:[Dic]]))</f>
        <v>1</v>
      </c>
      <c r="W54" s="134" t="s">
        <v>66</v>
      </c>
      <c r="X54" s="134" t="s">
        <v>65</v>
      </c>
      <c r="Y54" s="134"/>
      <c r="Z54" s="134" t="s">
        <v>1296</v>
      </c>
      <c r="AA54" s="193" t="s">
        <v>877</v>
      </c>
    </row>
    <row r="55" spans="2:27" s="32" customFormat="1" ht="45" x14ac:dyDescent="0.25">
      <c r="B55" s="194" t="e">
        <f>IF([1]!Tabla1[[#This Row],[Código_Actividad]]="","",CONCATENATE([1]!Tabla1[[#This Row],[POA]],".",[1]!Tabla1[[#This Row],[SRS]],".",[1]!Tabla1[[#This Row],[AREA]],".",[1]!Tabla1[[#This Row],[TIPO]]))</f>
        <v>#REF!</v>
      </c>
      <c r="C55" s="194" t="e">
        <f>IF(Tabla2[[#This Row],[Productos ]]="","",'Formulario PPGR1'!#REF!)</f>
        <v>#REF!</v>
      </c>
      <c r="D55" s="194" t="e">
        <f>IF(Tabla2[[#This Row],[Productos ]]="","",'Formulario PPGR1'!#REF!)</f>
        <v>#REF!</v>
      </c>
      <c r="E55" s="194" t="e">
        <f>IF(Tabla2[[#This Row],[Productos ]]="","",'Formulario PPGR1'!#REF!)</f>
        <v>#REF!</v>
      </c>
      <c r="F55" s="194" t="e">
        <f>IF([1]!Tabla1[[#This Row],[Código_Actividad]]="","",'[1]Formulario PPGR1'!#REF!)</f>
        <v>#REF!</v>
      </c>
      <c r="G55" s="134" t="s">
        <v>1252</v>
      </c>
      <c r="H55" s="134" t="s">
        <v>1264</v>
      </c>
      <c r="I55" s="134" t="s">
        <v>1256</v>
      </c>
      <c r="J55" s="135"/>
      <c r="K55" s="135"/>
      <c r="L55" s="135">
        <v>1</v>
      </c>
      <c r="M55" s="135"/>
      <c r="N55" s="135"/>
      <c r="O55" s="135"/>
      <c r="P55" s="135"/>
      <c r="Q55" s="135"/>
      <c r="R55" s="135"/>
      <c r="S55" s="135"/>
      <c r="T55" s="135"/>
      <c r="U55" s="135"/>
      <c r="V55" s="208">
        <f>IF(SUM(Tabla2[[#This Row],[Ene]:[Dic]])=0,"",SUM(Tabla2[[#This Row],[Ene]:[Dic]]))</f>
        <v>1</v>
      </c>
      <c r="W55" s="134" t="s">
        <v>65</v>
      </c>
      <c r="X55" s="134"/>
      <c r="Y55" s="134"/>
      <c r="Z55" s="134" t="s">
        <v>1296</v>
      </c>
      <c r="AA55" s="193" t="s">
        <v>877</v>
      </c>
    </row>
    <row r="56" spans="2:27" s="32" customFormat="1" ht="45" x14ac:dyDescent="0.25">
      <c r="B56" s="194" t="e">
        <f>IF([1]!Tabla1[[#This Row],[Código_Actividad]]="","",CONCATENATE([1]!Tabla1[[#This Row],[POA]],".",[1]!Tabla1[[#This Row],[SRS]],".",[1]!Tabla1[[#This Row],[AREA]],".",[1]!Tabla1[[#This Row],[TIPO]]))</f>
        <v>#REF!</v>
      </c>
      <c r="C56" s="194" t="e">
        <f>IF(Tabla2[[#This Row],[Productos ]]="","",'Formulario PPGR1'!#REF!)</f>
        <v>#REF!</v>
      </c>
      <c r="D56" s="194" t="e">
        <f>IF(Tabla2[[#This Row],[Productos ]]="","",'Formulario PPGR1'!#REF!)</f>
        <v>#REF!</v>
      </c>
      <c r="E56" s="194" t="e">
        <f>IF(Tabla2[[#This Row],[Productos ]]="","",'Formulario PPGR1'!#REF!)</f>
        <v>#REF!</v>
      </c>
      <c r="F56" s="194" t="e">
        <f>IF([1]!Tabla1[[#This Row],[Código_Actividad]]="","",'[1]Formulario PPGR1'!#REF!)</f>
        <v>#REF!</v>
      </c>
      <c r="G56" s="134" t="s">
        <v>1252</v>
      </c>
      <c r="H56" s="134" t="s">
        <v>1265</v>
      </c>
      <c r="I56" s="134" t="s">
        <v>1257</v>
      </c>
      <c r="J56" s="135"/>
      <c r="K56" s="135">
        <v>1</v>
      </c>
      <c r="L56" s="135"/>
      <c r="M56" s="135"/>
      <c r="N56" s="135"/>
      <c r="O56" s="135"/>
      <c r="P56" s="135"/>
      <c r="Q56" s="135">
        <v>1</v>
      </c>
      <c r="R56" s="135"/>
      <c r="S56" s="135"/>
      <c r="T56" s="135"/>
      <c r="U56" s="135"/>
      <c r="V56" s="208">
        <f>IF(SUM(Tabla2[[#This Row],[Ene]:[Dic]])=0,"",SUM(Tabla2[[#This Row],[Ene]:[Dic]]))</f>
        <v>2</v>
      </c>
      <c r="W56" s="134" t="s">
        <v>65</v>
      </c>
      <c r="X56" s="134"/>
      <c r="Y56" s="134"/>
      <c r="Z56" s="134" t="s">
        <v>1296</v>
      </c>
      <c r="AA56" s="193" t="s">
        <v>877</v>
      </c>
    </row>
    <row r="57" spans="2:27" s="32" customFormat="1" ht="45" x14ac:dyDescent="0.25">
      <c r="B57" s="194" t="e">
        <f>IF([1]!Tabla1[[#This Row],[Código_Actividad]]="","",CONCATENATE([1]!Tabla1[[#This Row],[POA]],".",[1]!Tabla1[[#This Row],[SRS]],".",[1]!Tabla1[[#This Row],[AREA]],".",[1]!Tabla1[[#This Row],[TIPO]]))</f>
        <v>#REF!</v>
      </c>
      <c r="C57" s="194" t="e">
        <f>IF(Tabla2[[#This Row],[Productos ]]="","",'Formulario PPGR1'!#REF!)</f>
        <v>#REF!</v>
      </c>
      <c r="D57" s="194" t="e">
        <f>IF(Tabla2[[#This Row],[Productos ]]="","",'Formulario PPGR1'!#REF!)</f>
        <v>#REF!</v>
      </c>
      <c r="E57" s="194" t="e">
        <f>IF(Tabla2[[#This Row],[Productos ]]="","",'Formulario PPGR1'!#REF!)</f>
        <v>#REF!</v>
      </c>
      <c r="F57" s="194" t="e">
        <f>IF([1]!Tabla1[[#This Row],[Código_Actividad]]="","",'[1]Formulario PPGR1'!#REF!)</f>
        <v>#REF!</v>
      </c>
      <c r="G57" s="134" t="s">
        <v>1207</v>
      </c>
      <c r="H57" s="134" t="s">
        <v>1231</v>
      </c>
      <c r="I57" s="134" t="s">
        <v>1208</v>
      </c>
      <c r="J57" s="135"/>
      <c r="K57" s="135"/>
      <c r="L57" s="135"/>
      <c r="M57" s="135"/>
      <c r="N57" s="135"/>
      <c r="O57" s="135"/>
      <c r="P57" s="135"/>
      <c r="Q57" s="135">
        <v>1</v>
      </c>
      <c r="R57" s="135"/>
      <c r="S57" s="135"/>
      <c r="T57" s="135"/>
      <c r="U57" s="135"/>
      <c r="V57" s="208">
        <f>IF(SUM(Tabla2[[#This Row],[Ene]:[Dic]])=0,"",SUM(Tabla2[[#This Row],[Ene]:[Dic]]))</f>
        <v>1</v>
      </c>
      <c r="W57" s="134" t="s">
        <v>66</v>
      </c>
      <c r="X57" s="134" t="s">
        <v>65</v>
      </c>
      <c r="Y57" s="134"/>
      <c r="Z57" s="134" t="s">
        <v>1296</v>
      </c>
      <c r="AA57" s="193" t="s">
        <v>877</v>
      </c>
    </row>
    <row r="58" spans="2:27" s="32" customFormat="1" ht="45" x14ac:dyDescent="0.25">
      <c r="B58" s="194" t="e">
        <f>IF([1]!Tabla1[[#This Row],[Código_Actividad]]="","",CONCATENATE([1]!Tabla1[[#This Row],[POA]],".",[1]!Tabla1[[#This Row],[SRS]],".",[1]!Tabla1[[#This Row],[AREA]],".",[1]!Tabla1[[#This Row],[TIPO]]))</f>
        <v>#REF!</v>
      </c>
      <c r="C58" s="194" t="e">
        <f>IF(Tabla2[[#This Row],[Productos ]]="","",'Formulario PPGR1'!#REF!)</f>
        <v>#REF!</v>
      </c>
      <c r="D58" s="194" t="e">
        <f>IF(Tabla2[[#This Row],[Productos ]]="","",'Formulario PPGR1'!#REF!)</f>
        <v>#REF!</v>
      </c>
      <c r="E58" s="194" t="e">
        <f>IF(Tabla2[[#This Row],[Productos ]]="","",'Formulario PPGR1'!#REF!)</f>
        <v>#REF!</v>
      </c>
      <c r="F58" s="194" t="e">
        <f>IF([1]!Tabla1[[#This Row],[Código_Actividad]]="","",'[1]Formulario PPGR1'!#REF!)</f>
        <v>#REF!</v>
      </c>
      <c r="G58" s="134" t="s">
        <v>1209</v>
      </c>
      <c r="H58" s="134" t="s">
        <v>1232</v>
      </c>
      <c r="I58" s="134" t="s">
        <v>1210</v>
      </c>
      <c r="J58" s="135"/>
      <c r="K58" s="135">
        <v>1</v>
      </c>
      <c r="L58" s="135"/>
      <c r="M58" s="135"/>
      <c r="N58" s="135">
        <v>1</v>
      </c>
      <c r="O58" s="135"/>
      <c r="P58" s="135"/>
      <c r="Q58" s="135">
        <v>1</v>
      </c>
      <c r="R58" s="135"/>
      <c r="S58" s="135"/>
      <c r="T58" s="135">
        <v>1</v>
      </c>
      <c r="U58" s="135"/>
      <c r="V58" s="208">
        <f>IF(SUM(Tabla2[[#This Row],[Ene]:[Dic]])=0,"",SUM(Tabla2[[#This Row],[Ene]:[Dic]]))</f>
        <v>4</v>
      </c>
      <c r="W58" s="134" t="s">
        <v>65</v>
      </c>
      <c r="X58" s="134"/>
      <c r="Y58" s="134"/>
      <c r="Z58" s="134" t="s">
        <v>1296</v>
      </c>
      <c r="AA58" s="193" t="s">
        <v>877</v>
      </c>
    </row>
    <row r="59" spans="2:27" s="32" customFormat="1" ht="45" x14ac:dyDescent="0.25">
      <c r="B59" s="194" t="e">
        <f>IF([1]!Tabla1[[#This Row],[Código_Actividad]]="","",CONCATENATE([1]!Tabla1[[#This Row],[POA]],".",[1]!Tabla1[[#This Row],[SRS]],".",[1]!Tabla1[[#This Row],[AREA]],".",[1]!Tabla1[[#This Row],[TIPO]]))</f>
        <v>#REF!</v>
      </c>
      <c r="C59" s="194" t="e">
        <f>IF(Tabla2[[#This Row],[Productos ]]="","",'Formulario PPGR1'!#REF!)</f>
        <v>#REF!</v>
      </c>
      <c r="D59" s="194" t="e">
        <f>IF(Tabla2[[#This Row],[Productos ]]="","",'Formulario PPGR1'!#REF!)</f>
        <v>#REF!</v>
      </c>
      <c r="E59" s="194" t="e">
        <f>IF(Tabla2[[#This Row],[Productos ]]="","",'Formulario PPGR1'!#REF!)</f>
        <v>#REF!</v>
      </c>
      <c r="F59" s="194" t="e">
        <f>IF([1]!Tabla1[[#This Row],[Código_Actividad]]="","",'[1]Formulario PPGR1'!#REF!)</f>
        <v>#REF!</v>
      </c>
      <c r="G59" s="134" t="s">
        <v>1211</v>
      </c>
      <c r="H59" s="134" t="s">
        <v>1233</v>
      </c>
      <c r="I59" s="134" t="s">
        <v>1212</v>
      </c>
      <c r="J59" s="135">
        <v>1</v>
      </c>
      <c r="K59" s="135"/>
      <c r="L59" s="135"/>
      <c r="M59" s="135">
        <v>1</v>
      </c>
      <c r="N59" s="135"/>
      <c r="O59" s="135"/>
      <c r="P59" s="135">
        <v>1</v>
      </c>
      <c r="Q59" s="135"/>
      <c r="R59" s="135"/>
      <c r="S59" s="135">
        <v>1</v>
      </c>
      <c r="T59" s="135"/>
      <c r="U59" s="135"/>
      <c r="V59" s="208">
        <f>IF(SUM(Tabla2[[#This Row],[Ene]:[Dic]])=0,"",SUM(Tabla2[[#This Row],[Ene]:[Dic]]))</f>
        <v>4</v>
      </c>
      <c r="W59" s="134" t="s">
        <v>65</v>
      </c>
      <c r="X59" s="134"/>
      <c r="Y59" s="134"/>
      <c r="Z59" s="134"/>
      <c r="AA59" s="193" t="s">
        <v>877</v>
      </c>
    </row>
    <row r="60" spans="2:27" s="32" customFormat="1" ht="30" x14ac:dyDescent="0.25">
      <c r="B60" s="194" t="e">
        <f>IF([1]!Tabla1[[#This Row],[Código_Actividad]]="","",CONCATENATE([1]!Tabla1[[#This Row],[POA]],".",[1]!Tabla1[[#This Row],[SRS]],".",[1]!Tabla1[[#This Row],[AREA]],".",[1]!Tabla1[[#This Row],[TIPO]]))</f>
        <v>#REF!</v>
      </c>
      <c r="C60" s="194" t="e">
        <f>IF(Tabla2[[#This Row],[Productos ]]="","",'Formulario PPGR1'!#REF!)</f>
        <v>#REF!</v>
      </c>
      <c r="D60" s="194" t="e">
        <f>IF(Tabla2[[#This Row],[Productos ]]="","",'Formulario PPGR1'!#REF!)</f>
        <v>#REF!</v>
      </c>
      <c r="E60" s="194" t="e">
        <f>IF(Tabla2[[#This Row],[Productos ]]="","",'Formulario PPGR1'!#REF!)</f>
        <v>#REF!</v>
      </c>
      <c r="F60" s="194" t="e">
        <f>IF([1]!Tabla1[[#This Row],[Código_Actividad]]="","",'[1]Formulario PPGR1'!#REF!)</f>
        <v>#REF!</v>
      </c>
      <c r="G60" s="134" t="s">
        <v>1234</v>
      </c>
      <c r="H60" s="134" t="s">
        <v>1235</v>
      </c>
      <c r="I60" s="134" t="s">
        <v>1213</v>
      </c>
      <c r="J60" s="135"/>
      <c r="K60" s="135">
        <v>1</v>
      </c>
      <c r="L60" s="135"/>
      <c r="M60" s="135"/>
      <c r="N60" s="135">
        <v>1</v>
      </c>
      <c r="O60" s="135"/>
      <c r="P60" s="135"/>
      <c r="Q60" s="135">
        <v>1</v>
      </c>
      <c r="R60" s="135"/>
      <c r="S60" s="135"/>
      <c r="T60" s="135">
        <v>1</v>
      </c>
      <c r="U60" s="135"/>
      <c r="V60" s="208">
        <f>IF(SUM(Tabla2[[#This Row],[Ene]:[Dic]])=0,"",SUM(Tabla2[[#This Row],[Ene]:[Dic]]))</f>
        <v>4</v>
      </c>
      <c r="W60" s="134" t="s">
        <v>74</v>
      </c>
      <c r="X60" s="134"/>
      <c r="Y60" s="134"/>
      <c r="Z60" s="134"/>
      <c r="AA60" s="193" t="s">
        <v>877</v>
      </c>
    </row>
    <row r="61" spans="2:27" s="32" customFormat="1" ht="45" x14ac:dyDescent="0.25">
      <c r="B61" s="194" t="e">
        <f>IF([1]!Tabla1[[#This Row],[Código_Actividad]]="","",CONCATENATE([1]!Tabla1[[#This Row],[POA]],".",[1]!Tabla1[[#This Row],[SRS]],".",[1]!Tabla1[[#This Row],[AREA]],".",[1]!Tabla1[[#This Row],[TIPO]]))</f>
        <v>#REF!</v>
      </c>
      <c r="C61" s="194" t="e">
        <f>IF(Tabla2[[#This Row],[Productos ]]="","",'Formulario PPGR1'!#REF!)</f>
        <v>#REF!</v>
      </c>
      <c r="D61" s="194" t="e">
        <f>IF(Tabla2[[#This Row],[Productos ]]="","",'Formulario PPGR1'!#REF!)</f>
        <v>#REF!</v>
      </c>
      <c r="E61" s="194" t="e">
        <f>IF(Tabla2[[#This Row],[Productos ]]="","",'Formulario PPGR1'!#REF!)</f>
        <v>#REF!</v>
      </c>
      <c r="F61" s="194" t="e">
        <f>IF([1]!Tabla1[[#This Row],[Código_Actividad]]="","",'[1]Formulario PPGR1'!#REF!)</f>
        <v>#REF!</v>
      </c>
      <c r="G61" s="134" t="s">
        <v>1214</v>
      </c>
      <c r="H61" s="134" t="s">
        <v>1236</v>
      </c>
      <c r="I61" s="134" t="s">
        <v>1223</v>
      </c>
      <c r="J61" s="135"/>
      <c r="K61" s="135"/>
      <c r="L61" s="135"/>
      <c r="M61" s="135"/>
      <c r="N61" s="135"/>
      <c r="O61" s="135">
        <v>1</v>
      </c>
      <c r="P61" s="135"/>
      <c r="Q61" s="135"/>
      <c r="R61" s="135"/>
      <c r="S61" s="135">
        <v>1</v>
      </c>
      <c r="T61" s="135"/>
      <c r="U61" s="135"/>
      <c r="V61" s="208">
        <f>IF(SUM(Tabla2[[#This Row],[Ene]:[Dic]])=0,"",SUM(Tabla2[[#This Row],[Ene]:[Dic]]))</f>
        <v>2</v>
      </c>
      <c r="W61" s="134" t="s">
        <v>65</v>
      </c>
      <c r="X61" s="134"/>
      <c r="Y61" s="134"/>
      <c r="Z61" s="134" t="s">
        <v>1296</v>
      </c>
      <c r="AA61" s="193" t="s">
        <v>877</v>
      </c>
    </row>
    <row r="62" spans="2:27" s="32" customFormat="1" ht="60" x14ac:dyDescent="0.25">
      <c r="B62" s="194" t="e">
        <f>IF([1]!Tabla1[[#This Row],[Código_Actividad]]="","",CONCATENATE([1]!Tabla1[[#This Row],[POA]],".",[1]!Tabla1[[#This Row],[SRS]],".",[1]!Tabla1[[#This Row],[AREA]],".",[1]!Tabla1[[#This Row],[TIPO]]))</f>
        <v>#REF!</v>
      </c>
      <c r="C62" s="194" t="e">
        <f>IF(Tabla2[[#This Row],[Productos ]]="","",'Formulario PPGR1'!#REF!)</f>
        <v>#REF!</v>
      </c>
      <c r="D62" s="194" t="e">
        <f>IF(Tabla2[[#This Row],[Productos ]]="","",'Formulario PPGR1'!#REF!)</f>
        <v>#REF!</v>
      </c>
      <c r="E62" s="194" t="e">
        <f>IF(Tabla2[[#This Row],[Productos ]]="","",'Formulario PPGR1'!#REF!)</f>
        <v>#REF!</v>
      </c>
      <c r="F62" s="194" t="e">
        <f>IF([1]!Tabla1[[#This Row],[Código_Actividad]]="","",'[1]Formulario PPGR1'!#REF!)</f>
        <v>#REF!</v>
      </c>
      <c r="G62" s="134" t="s">
        <v>1215</v>
      </c>
      <c r="H62" s="134" t="s">
        <v>1237</v>
      </c>
      <c r="I62" s="134" t="s">
        <v>1216</v>
      </c>
      <c r="J62" s="135"/>
      <c r="K62" s="135"/>
      <c r="L62" s="135">
        <v>1</v>
      </c>
      <c r="M62" s="135"/>
      <c r="N62" s="135"/>
      <c r="O62" s="135"/>
      <c r="P62" s="135"/>
      <c r="Q62" s="135"/>
      <c r="R62" s="135"/>
      <c r="S62" s="135"/>
      <c r="T62" s="135"/>
      <c r="U62" s="135"/>
      <c r="V62" s="208">
        <f>IF(SUM(Tabla2[[#This Row],[Ene]:[Dic]])=0,"",SUM(Tabla2[[#This Row],[Ene]:[Dic]]))</f>
        <v>1</v>
      </c>
      <c r="W62" s="134" t="s">
        <v>65</v>
      </c>
      <c r="X62" s="134"/>
      <c r="Y62" s="134"/>
      <c r="Z62" s="134"/>
      <c r="AA62" s="193" t="s">
        <v>877</v>
      </c>
    </row>
    <row r="63" spans="2:27" s="32" customFormat="1" ht="45" x14ac:dyDescent="0.25">
      <c r="B63" s="194" t="e">
        <f>IF([1]!Tabla1[[#This Row],[Código_Actividad]]="","",CONCATENATE([1]!Tabla1[[#This Row],[POA]],".",[1]!Tabla1[[#This Row],[SRS]],".",[1]!Tabla1[[#This Row],[AREA]],".",[1]!Tabla1[[#This Row],[TIPO]]))</f>
        <v>#REF!</v>
      </c>
      <c r="C63" s="194" t="e">
        <f>IF(Tabla2[[#This Row],[Productos ]]="","",'Formulario PPGR1'!#REF!)</f>
        <v>#REF!</v>
      </c>
      <c r="D63" s="194" t="e">
        <f>IF(Tabla2[[#This Row],[Productos ]]="","",'Formulario PPGR1'!#REF!)</f>
        <v>#REF!</v>
      </c>
      <c r="E63" s="194" t="e">
        <f>IF(Tabla2[[#This Row],[Productos ]]="","",'Formulario PPGR1'!#REF!)</f>
        <v>#REF!</v>
      </c>
      <c r="F63" s="194" t="e">
        <f>IF([1]!Tabla1[[#This Row],[Código_Actividad]]="","",'[1]Formulario PPGR1'!#REF!)</f>
        <v>#REF!</v>
      </c>
      <c r="G63" s="134" t="s">
        <v>1215</v>
      </c>
      <c r="H63" s="134" t="s">
        <v>1237</v>
      </c>
      <c r="I63" s="134" t="s">
        <v>1217</v>
      </c>
      <c r="J63" s="135"/>
      <c r="K63" s="135"/>
      <c r="L63" s="135"/>
      <c r="M63" s="135"/>
      <c r="N63" s="135"/>
      <c r="O63" s="135">
        <v>1</v>
      </c>
      <c r="P63" s="135"/>
      <c r="Q63" s="135"/>
      <c r="R63" s="135">
        <v>1</v>
      </c>
      <c r="S63" s="135"/>
      <c r="T63" s="135"/>
      <c r="U63" s="135">
        <v>1</v>
      </c>
      <c r="V63" s="208">
        <f>IF(SUM(Tabla2[[#This Row],[Ene]:[Dic]])=0,"",SUM(Tabla2[[#This Row],[Ene]:[Dic]]))</f>
        <v>3</v>
      </c>
      <c r="W63" s="134" t="s">
        <v>65</v>
      </c>
      <c r="X63" s="134"/>
      <c r="Y63" s="134"/>
      <c r="Z63" s="123"/>
      <c r="AA63" s="193" t="s">
        <v>877</v>
      </c>
    </row>
    <row r="64" spans="2:27" s="32" customFormat="1" ht="51" customHeight="1" x14ac:dyDescent="0.25">
      <c r="B64" s="194" t="e">
        <f>IF([1]!Tabla1[[#This Row],[Código_Actividad]]="","",CONCATENATE([1]!Tabla1[[#This Row],[POA]],".",[1]!Tabla1[[#This Row],[SRS]],".",[1]!Tabla1[[#This Row],[AREA]],".",[1]!Tabla1[[#This Row],[TIPO]]))</f>
        <v>#REF!</v>
      </c>
      <c r="C64" s="194" t="e">
        <f>IF(Tabla2[[#This Row],[Productos ]]="","",'Formulario PPGR1'!#REF!)</f>
        <v>#REF!</v>
      </c>
      <c r="D64" s="194" t="e">
        <f>IF(Tabla2[[#This Row],[Productos ]]="","",'Formulario PPGR1'!#REF!)</f>
        <v>#REF!</v>
      </c>
      <c r="E64" s="194" t="e">
        <f>IF(Tabla2[[#This Row],[Productos ]]="","",'Formulario PPGR1'!#REF!)</f>
        <v>#REF!</v>
      </c>
      <c r="F64" s="194" t="e">
        <f>IF([1]!Tabla1[[#This Row],[Código_Actividad]]="","",'[1]Formulario PPGR1'!#REF!)</f>
        <v>#REF!</v>
      </c>
      <c r="G64" s="134" t="s">
        <v>1222</v>
      </c>
      <c r="H64" s="134" t="s">
        <v>1238</v>
      </c>
      <c r="I64" s="134" t="s">
        <v>1219</v>
      </c>
      <c r="J64" s="135"/>
      <c r="K64" s="135"/>
      <c r="L64" s="135"/>
      <c r="M64" s="135"/>
      <c r="N64" s="135">
        <v>1</v>
      </c>
      <c r="O64" s="135"/>
      <c r="P64" s="135"/>
      <c r="Q64" s="135"/>
      <c r="R64" s="135"/>
      <c r="S64" s="135"/>
      <c r="T64" s="135"/>
      <c r="U64" s="135"/>
      <c r="V64" s="208">
        <f>IF(SUM(Tabla2[[#This Row],[Ene]:[Dic]])=0,"",SUM(Tabla2[[#This Row],[Ene]:[Dic]]))</f>
        <v>1</v>
      </c>
      <c r="W64" s="134" t="s">
        <v>65</v>
      </c>
      <c r="X64" s="134"/>
      <c r="Y64" s="134"/>
      <c r="Z64" s="134" t="s">
        <v>1296</v>
      </c>
      <c r="AA64" s="193" t="s">
        <v>877</v>
      </c>
    </row>
    <row r="65" spans="2:27" s="32" customFormat="1" ht="48.75" customHeight="1" x14ac:dyDescent="0.25">
      <c r="B65" s="194" t="e">
        <f>IF([1]!Tabla1[[#This Row],[Código_Actividad]]="","",CONCATENATE([1]!Tabla1[[#This Row],[POA]],".",[1]!Tabla1[[#This Row],[SRS]],".",[1]!Tabla1[[#This Row],[AREA]],".",[1]!Tabla1[[#This Row],[TIPO]]))</f>
        <v>#REF!</v>
      </c>
      <c r="C65" s="194" t="e">
        <f>IF(Tabla2[[#This Row],[Productos ]]="","",'Formulario PPGR1'!#REF!)</f>
        <v>#REF!</v>
      </c>
      <c r="D65" s="194" t="e">
        <f>IF(Tabla2[[#This Row],[Productos ]]="","",'Formulario PPGR1'!#REF!)</f>
        <v>#REF!</v>
      </c>
      <c r="E65" s="194" t="e">
        <f>IF(Tabla2[[#This Row],[Productos ]]="","",'Formulario PPGR1'!#REF!)</f>
        <v>#REF!</v>
      </c>
      <c r="F65" s="194" t="e">
        <f>IF([1]!Tabla1[[#This Row],[Código_Actividad]]="","",'[1]Formulario PPGR1'!#REF!)</f>
        <v>#REF!</v>
      </c>
      <c r="G65" s="134" t="s">
        <v>1222</v>
      </c>
      <c r="H65" s="134" t="s">
        <v>1238</v>
      </c>
      <c r="I65" s="134" t="s">
        <v>1224</v>
      </c>
      <c r="J65" s="135"/>
      <c r="K65" s="135"/>
      <c r="L65" s="135"/>
      <c r="M65" s="135"/>
      <c r="N65" s="135"/>
      <c r="O65" s="135">
        <v>1</v>
      </c>
      <c r="P65" s="135">
        <v>1</v>
      </c>
      <c r="Q65" s="135">
        <v>1</v>
      </c>
      <c r="R65" s="135">
        <v>1</v>
      </c>
      <c r="S65" s="135">
        <v>1</v>
      </c>
      <c r="T65" s="135">
        <v>1</v>
      </c>
      <c r="U65" s="135">
        <v>1</v>
      </c>
      <c r="V65" s="208">
        <f>IF(SUM(Tabla2[[#This Row],[Ene]:[Dic]])=0,"",SUM(Tabla2[[#This Row],[Ene]:[Dic]]))</f>
        <v>7</v>
      </c>
      <c r="W65" s="134" t="s">
        <v>74</v>
      </c>
      <c r="X65" s="134"/>
      <c r="Y65" s="134"/>
      <c r="Z65" s="134" t="s">
        <v>1296</v>
      </c>
      <c r="AA65" s="193" t="s">
        <v>877</v>
      </c>
    </row>
    <row r="66" spans="2:27" s="32" customFormat="1" ht="64.5" customHeight="1" x14ac:dyDescent="0.25">
      <c r="B66" s="194" t="e">
        <f>IF([1]!Tabla1[[#This Row],[Código_Actividad]]="","",CONCATENATE([1]!Tabla1[[#This Row],[POA]],".",[1]!Tabla1[[#This Row],[SRS]],".",[1]!Tabla1[[#This Row],[AREA]],".",[1]!Tabla1[[#This Row],[TIPO]]))</f>
        <v>#REF!</v>
      </c>
      <c r="C66" s="194" t="e">
        <f>IF(Tabla2[[#This Row],[Productos ]]="","",'Formulario PPGR1'!#REF!)</f>
        <v>#REF!</v>
      </c>
      <c r="D66" s="194" t="e">
        <f>IF(Tabla2[[#This Row],[Productos ]]="","",'Formulario PPGR1'!#REF!)</f>
        <v>#REF!</v>
      </c>
      <c r="E66" s="194" t="e">
        <f>IF(Tabla2[[#This Row],[Productos ]]="","",'Formulario PPGR1'!#REF!)</f>
        <v>#REF!</v>
      </c>
      <c r="F66" s="194" t="e">
        <f>IF([1]!Tabla1[[#This Row],[Código_Actividad]]="","",'[1]Formulario PPGR1'!#REF!)</f>
        <v>#REF!</v>
      </c>
      <c r="G66" s="134" t="s">
        <v>1220</v>
      </c>
      <c r="H66" s="134" t="s">
        <v>1235</v>
      </c>
      <c r="I66" s="134" t="s">
        <v>1239</v>
      </c>
      <c r="J66" s="135"/>
      <c r="K66" s="135"/>
      <c r="L66" s="135">
        <v>1</v>
      </c>
      <c r="M66" s="135"/>
      <c r="N66" s="135"/>
      <c r="O66" s="135">
        <v>1</v>
      </c>
      <c r="P66" s="135"/>
      <c r="Q66" s="135"/>
      <c r="R66" s="135">
        <v>1</v>
      </c>
      <c r="S66" s="135"/>
      <c r="T66" s="135"/>
      <c r="U66" s="135"/>
      <c r="V66" s="208">
        <f>IF(SUM(Tabla2[[#This Row],[Ene]:[Dic]])=0,"",SUM(Tabla2[[#This Row],[Ene]:[Dic]]))</f>
        <v>3</v>
      </c>
      <c r="W66" s="134" t="s">
        <v>65</v>
      </c>
      <c r="X66" s="134"/>
      <c r="Y66" s="134"/>
      <c r="Z66" s="134" t="s">
        <v>1225</v>
      </c>
      <c r="AA66" s="193" t="s">
        <v>877</v>
      </c>
    </row>
    <row r="67" spans="2:27" s="32" customFormat="1" ht="42" customHeight="1" x14ac:dyDescent="0.25">
      <c r="B67" s="194" t="e">
        <f>IF([1]!Tabla1[[#This Row],[Código_Actividad]]="","",CONCATENATE([1]!Tabla1[[#This Row],[POA]],".",[1]!Tabla1[[#This Row],[SRS]],".",[1]!Tabla1[[#This Row],[AREA]],".",[1]!Tabla1[[#This Row],[TIPO]]))</f>
        <v>#REF!</v>
      </c>
      <c r="C67" s="194" t="e">
        <f>IF(Tabla2[[#This Row],[Productos ]]="","",'Formulario PPGR1'!#REF!)</f>
        <v>#REF!</v>
      </c>
      <c r="D67" s="194" t="e">
        <f>IF(Tabla2[[#This Row],[Productos ]]="","",'Formulario PPGR1'!#REF!)</f>
        <v>#REF!</v>
      </c>
      <c r="E67" s="194" t="e">
        <f>IF(Tabla2[[#This Row],[Productos ]]="","",'Formulario PPGR1'!#REF!)</f>
        <v>#REF!</v>
      </c>
      <c r="F67" s="194" t="e">
        <f>IF([1]!Tabla1[[#This Row],[Código_Actividad]]="","",'[1]Formulario PPGR1'!#REF!)</f>
        <v>#REF!</v>
      </c>
      <c r="G67" s="134" t="s">
        <v>1220</v>
      </c>
      <c r="H67" s="134" t="s">
        <v>1240</v>
      </c>
      <c r="I67" s="134" t="s">
        <v>1221</v>
      </c>
      <c r="J67" s="135"/>
      <c r="K67" s="135"/>
      <c r="L67" s="135"/>
      <c r="M67" s="135"/>
      <c r="N67" s="135"/>
      <c r="O67" s="135"/>
      <c r="P67" s="135">
        <v>1</v>
      </c>
      <c r="Q67" s="135"/>
      <c r="R67" s="135"/>
      <c r="S67" s="135"/>
      <c r="T67" s="135">
        <v>1</v>
      </c>
      <c r="U67" s="135"/>
      <c r="V67" s="208">
        <f>IF(SUM(Tabla2[[#This Row],[Ene]:[Dic]])=0,"",SUM(Tabla2[[#This Row],[Ene]:[Dic]]))</f>
        <v>2</v>
      </c>
      <c r="W67" s="134" t="s">
        <v>66</v>
      </c>
      <c r="X67" s="134"/>
      <c r="Y67" s="134"/>
      <c r="Z67" s="134"/>
      <c r="AA67" s="193" t="s">
        <v>877</v>
      </c>
    </row>
    <row r="68" spans="2:27" s="32" customFormat="1" ht="45" x14ac:dyDescent="0.25">
      <c r="B68" s="194" t="e">
        <f>IF([1]!Tabla1[[#This Row],[Código_Actividad]]="","",CONCATENATE([1]!Tabla1[[#This Row],[POA]],".",[1]!Tabla1[[#This Row],[SRS]],".",[1]!Tabla1[[#This Row],[AREA]],".",[1]!Tabla1[[#This Row],[TIPO]]))</f>
        <v>#REF!</v>
      </c>
      <c r="C68" s="194" t="e">
        <f>IF(Tabla2[[#This Row],[Productos ]]="","",'Formulario PPGR1'!#REF!)</f>
        <v>#REF!</v>
      </c>
      <c r="D68" s="194" t="e">
        <f>IF(Tabla2[[#This Row],[Productos ]]="","",'Formulario PPGR1'!#REF!)</f>
        <v>#REF!</v>
      </c>
      <c r="E68" s="194" t="e">
        <f>IF(Tabla2[[#This Row],[Productos ]]="","",'Formulario PPGR1'!#REF!)</f>
        <v>#REF!</v>
      </c>
      <c r="F68" s="194" t="e">
        <f>IF([1]!Tabla1[[#This Row],[Código_Actividad]]="","",'[1]Formulario PPGR1'!#REF!)</f>
        <v>#REF!</v>
      </c>
      <c r="G68" s="134" t="s">
        <v>895</v>
      </c>
      <c r="H68" s="134" t="s">
        <v>990</v>
      </c>
      <c r="I68" s="134" t="s">
        <v>944</v>
      </c>
      <c r="J68" s="135">
        <v>1</v>
      </c>
      <c r="K68" s="135">
        <v>1</v>
      </c>
      <c r="L68" s="135">
        <v>1</v>
      </c>
      <c r="M68" s="135">
        <v>1</v>
      </c>
      <c r="N68" s="135">
        <v>1</v>
      </c>
      <c r="O68" s="135">
        <v>1</v>
      </c>
      <c r="P68" s="135">
        <v>1</v>
      </c>
      <c r="Q68" s="135">
        <v>1</v>
      </c>
      <c r="R68" s="135">
        <v>1</v>
      </c>
      <c r="S68" s="135">
        <v>1</v>
      </c>
      <c r="T68" s="135">
        <v>1</v>
      </c>
      <c r="U68" s="135">
        <v>1</v>
      </c>
      <c r="V68" s="208">
        <f>IF(SUM(Tabla2[[#This Row],[Ene]:[Dic]])=0,"",SUM(Tabla2[[#This Row],[Ene]:[Dic]]))</f>
        <v>12</v>
      </c>
      <c r="W68" s="134" t="s">
        <v>76</v>
      </c>
      <c r="X68" s="134"/>
      <c r="Y68" s="134"/>
      <c r="Z68" s="134"/>
      <c r="AA68" s="193" t="s">
        <v>868</v>
      </c>
    </row>
    <row r="69" spans="2:27" s="32" customFormat="1" ht="45" x14ac:dyDescent="0.25">
      <c r="B69" s="194" t="e">
        <f>IF([1]!Tabla1[[#This Row],[Código_Actividad]]="","",CONCATENATE([1]!Tabla1[[#This Row],[POA]],".",[1]!Tabla1[[#This Row],[SRS]],".",[1]!Tabla1[[#This Row],[AREA]],".",[1]!Tabla1[[#This Row],[TIPO]]))</f>
        <v>#REF!</v>
      </c>
      <c r="C69" s="194" t="e">
        <f>IF(Tabla2[[#This Row],[Productos ]]="","",'Formulario PPGR1'!#REF!)</f>
        <v>#REF!</v>
      </c>
      <c r="D69" s="194" t="e">
        <f>IF(Tabla2[[#This Row],[Productos ]]="","",'Formulario PPGR1'!#REF!)</f>
        <v>#REF!</v>
      </c>
      <c r="E69" s="194" t="e">
        <f>IF(Tabla2[[#This Row],[Productos ]]="","",'Formulario PPGR1'!#REF!)</f>
        <v>#REF!</v>
      </c>
      <c r="F69" s="194" t="e">
        <f>IF([1]!Tabla1[[#This Row],[Código_Actividad]]="","",'[1]Formulario PPGR1'!#REF!)</f>
        <v>#REF!</v>
      </c>
      <c r="G69" s="134" t="s">
        <v>895</v>
      </c>
      <c r="H69" s="134" t="s">
        <v>972</v>
      </c>
      <c r="I69" s="134" t="s">
        <v>922</v>
      </c>
      <c r="J69" s="135">
        <v>1</v>
      </c>
      <c r="K69" s="135">
        <v>1</v>
      </c>
      <c r="L69" s="135">
        <v>1</v>
      </c>
      <c r="M69" s="135">
        <v>1</v>
      </c>
      <c r="N69" s="135">
        <v>1</v>
      </c>
      <c r="O69" s="135">
        <v>1</v>
      </c>
      <c r="P69" s="135">
        <v>1</v>
      </c>
      <c r="Q69" s="135">
        <v>1</v>
      </c>
      <c r="R69" s="135">
        <v>1</v>
      </c>
      <c r="S69" s="135">
        <v>1</v>
      </c>
      <c r="T69" s="135">
        <v>1</v>
      </c>
      <c r="U69" s="135">
        <v>1</v>
      </c>
      <c r="V69" s="208">
        <f>IF(SUM(Tabla2[[#This Row],[Ene]:[Dic]])=0,"",SUM(Tabla2[[#This Row],[Ene]:[Dic]]))</f>
        <v>12</v>
      </c>
      <c r="W69" s="134" t="s">
        <v>74</v>
      </c>
      <c r="X69" s="134"/>
      <c r="Y69" s="134"/>
      <c r="Z69" s="134"/>
      <c r="AA69" s="193" t="s">
        <v>868</v>
      </c>
    </row>
    <row r="70" spans="2:27" s="32" customFormat="1" ht="45" x14ac:dyDescent="0.25">
      <c r="B70" s="197" t="e">
        <f>IF([1]!Tabla1[[#This Row],[Código_Actividad]]="","",CONCATENATE([1]!Tabla1[[#This Row],[POA]],".",[1]!Tabla1[[#This Row],[SRS]],".",[1]!Tabla1[[#This Row],[AREA]],".",[1]!Tabla1[[#This Row],[TIPO]]))</f>
        <v>#REF!</v>
      </c>
      <c r="C70" s="197" t="e">
        <f>IF(Tabla2[[#This Row],[Productos ]]="","",'Formulario PPGR1'!#REF!)</f>
        <v>#REF!</v>
      </c>
      <c r="D70" s="197" t="e">
        <f>IF(Tabla2[[#This Row],[Productos ]]="","",'Formulario PPGR1'!#REF!)</f>
        <v>#REF!</v>
      </c>
      <c r="E70" s="197" t="e">
        <f>IF(Tabla2[[#This Row],[Productos ]]="","",'Formulario PPGR1'!#REF!)</f>
        <v>#REF!</v>
      </c>
      <c r="F70" s="197" t="e">
        <f>IF([1]!Tabla1[[#This Row],[Código_Actividad]]="","",'[1]Formulario PPGR1'!#REF!)</f>
        <v>#REF!</v>
      </c>
      <c r="G70" s="134" t="s">
        <v>895</v>
      </c>
      <c r="H70" s="134" t="s">
        <v>991</v>
      </c>
      <c r="I70" s="198" t="s">
        <v>947</v>
      </c>
      <c r="J70" s="135"/>
      <c r="K70" s="135"/>
      <c r="L70" s="135"/>
      <c r="M70" s="135">
        <v>1</v>
      </c>
      <c r="N70" s="135"/>
      <c r="O70" s="135"/>
      <c r="P70" s="135">
        <v>1</v>
      </c>
      <c r="Q70" s="135"/>
      <c r="R70" s="135"/>
      <c r="S70" s="135">
        <v>1</v>
      </c>
      <c r="T70" s="135"/>
      <c r="U70" s="135"/>
      <c r="V70" s="208">
        <f>IF(SUM(Tabla2[[#This Row],[Ene]:[Dic]])=0,"",SUM(Tabla2[[#This Row],[Ene]:[Dic]]))</f>
        <v>3</v>
      </c>
      <c r="W70" s="198" t="s">
        <v>65</v>
      </c>
      <c r="X70" s="198"/>
      <c r="Y70" s="198"/>
      <c r="Z70" s="198"/>
      <c r="AA70" s="193" t="s">
        <v>868</v>
      </c>
    </row>
    <row r="71" spans="2:27" s="266" customFormat="1" ht="45" x14ac:dyDescent="0.25">
      <c r="B71" s="194" t="e">
        <f>IF([1]!Tabla1[[#This Row],[Código_Actividad]]="","",CONCATENATE([1]!Tabla1[[#This Row],[POA]],".",[1]!Tabla1[[#This Row],[SRS]],".",[1]!Tabla1[[#This Row],[AREA]],".",[1]!Tabla1[[#This Row],[TIPO]]))</f>
        <v>#REF!</v>
      </c>
      <c r="C71" s="194" t="e">
        <f>IF(Tabla2[[#This Row],[Productos ]]="","",'Formulario PPGR1'!#REF!)</f>
        <v>#REF!</v>
      </c>
      <c r="D71" s="194" t="e">
        <f>IF(Tabla2[[#This Row],[Productos ]]="","",'Formulario PPGR1'!#REF!)</f>
        <v>#REF!</v>
      </c>
      <c r="E71" s="194" t="e">
        <f>IF(Tabla2[[#This Row],[Productos ]]="","",'Formulario PPGR1'!#REF!)</f>
        <v>#REF!</v>
      </c>
      <c r="F71" s="194" t="e">
        <f>IF([1]!Tabla1[[#This Row],[Código_Actividad]]="","",'[1]Formulario PPGR1'!#REF!)</f>
        <v>#REF!</v>
      </c>
      <c r="G71" s="134" t="s">
        <v>895</v>
      </c>
      <c r="H71" s="134" t="s">
        <v>973</v>
      </c>
      <c r="I71" s="134" t="s">
        <v>926</v>
      </c>
      <c r="J71" s="135"/>
      <c r="K71" s="135"/>
      <c r="L71" s="135"/>
      <c r="M71" s="135">
        <v>1</v>
      </c>
      <c r="N71" s="135"/>
      <c r="O71" s="135"/>
      <c r="P71" s="135">
        <v>1</v>
      </c>
      <c r="Q71" s="135"/>
      <c r="R71" s="135"/>
      <c r="S71" s="135">
        <v>1</v>
      </c>
      <c r="T71" s="135"/>
      <c r="U71" s="135"/>
      <c r="V71" s="208">
        <f>IF(SUM(Tabla2[[#This Row],[Ene]:[Dic]])=0,"",SUM(Tabla2[[#This Row],[Ene]:[Dic]]))</f>
        <v>3</v>
      </c>
      <c r="W71" s="134" t="s">
        <v>65</v>
      </c>
      <c r="X71" s="134"/>
      <c r="Y71" s="134"/>
      <c r="Z71" s="134"/>
      <c r="AA71" s="193" t="s">
        <v>868</v>
      </c>
    </row>
    <row r="72" spans="2:27" s="32" customFormat="1" ht="45" x14ac:dyDescent="0.25">
      <c r="B72" s="194" t="e">
        <f>IF([1]!Tabla1[[#This Row],[Código_Actividad]]="","",CONCATENATE([1]!Tabla1[[#This Row],[POA]],".",[1]!Tabla1[[#This Row],[SRS]],".",[1]!Tabla1[[#This Row],[AREA]],".",[1]!Tabla1[[#This Row],[TIPO]]))</f>
        <v>#REF!</v>
      </c>
      <c r="C72" s="194" t="e">
        <f>IF(Tabla2[[#This Row],[Productos ]]="","",'Formulario PPGR1'!#REF!)</f>
        <v>#REF!</v>
      </c>
      <c r="D72" s="194" t="e">
        <f>IF(Tabla2[[#This Row],[Productos ]]="","",'Formulario PPGR1'!#REF!)</f>
        <v>#REF!</v>
      </c>
      <c r="E72" s="194" t="e">
        <f>IF(Tabla2[[#This Row],[Productos ]]="","",'Formulario PPGR1'!#REF!)</f>
        <v>#REF!</v>
      </c>
      <c r="F72" s="194" t="e">
        <f>IF([1]!Tabla1[[#This Row],[Código_Actividad]]="","",'[1]Formulario PPGR1'!#REF!)</f>
        <v>#REF!</v>
      </c>
      <c r="G72" s="134" t="s">
        <v>895</v>
      </c>
      <c r="H72" s="134" t="s">
        <v>992</v>
      </c>
      <c r="I72" s="134" t="s">
        <v>1298</v>
      </c>
      <c r="J72" s="135"/>
      <c r="K72" s="135"/>
      <c r="L72" s="135"/>
      <c r="M72" s="135">
        <v>1</v>
      </c>
      <c r="N72" s="135"/>
      <c r="O72" s="135"/>
      <c r="P72" s="135"/>
      <c r="Q72" s="135">
        <v>1</v>
      </c>
      <c r="R72" s="135"/>
      <c r="S72" s="135"/>
      <c r="T72" s="135"/>
      <c r="U72" s="135">
        <v>1</v>
      </c>
      <c r="V72" s="208">
        <f>IF(SUM(Tabla2[[#This Row],[Ene]:[Dic]])=0,"",SUM(Tabla2[[#This Row],[Ene]:[Dic]]))</f>
        <v>3</v>
      </c>
      <c r="W72" s="134" t="s">
        <v>65</v>
      </c>
      <c r="X72" s="134"/>
      <c r="Y72" s="134"/>
      <c r="Z72" s="134"/>
      <c r="AA72" s="193" t="s">
        <v>868</v>
      </c>
    </row>
    <row r="73" spans="2:27" s="32" customFormat="1" ht="45" x14ac:dyDescent="0.25">
      <c r="B73" s="267" t="e">
        <f>IF([1]!Tabla1[[#This Row],[Código_Actividad]]="","",CONCATENATE([1]!Tabla1[[#This Row],[POA]],".",[1]!Tabla1[[#This Row],[SRS]],".",[1]!Tabla1[[#This Row],[AREA]],".",[1]!Tabla1[[#This Row],[TIPO]]))</f>
        <v>#REF!</v>
      </c>
      <c r="C73" s="267" t="e">
        <f>IF(Tabla2[[#This Row],[Productos ]]="","",'Formulario PPGR1'!#REF!)</f>
        <v>#REF!</v>
      </c>
      <c r="D73" s="267" t="e">
        <f>IF(Tabla2[[#This Row],[Productos ]]="","",'Formulario PPGR1'!#REF!)</f>
        <v>#REF!</v>
      </c>
      <c r="E73" s="267" t="e">
        <f>IF(Tabla2[[#This Row],[Productos ]]="","",'Formulario PPGR1'!#REF!)</f>
        <v>#REF!</v>
      </c>
      <c r="F73" s="267" t="e">
        <f>IF([1]!Tabla1[[#This Row],[Código_Actividad]]="","",'[1]Formulario PPGR1'!#REF!)</f>
        <v>#REF!</v>
      </c>
      <c r="G73" s="268" t="s">
        <v>895</v>
      </c>
      <c r="H73" s="134" t="s">
        <v>993</v>
      </c>
      <c r="I73" s="268" t="s">
        <v>950</v>
      </c>
      <c r="J73" s="269"/>
      <c r="K73" s="269"/>
      <c r="L73" s="269"/>
      <c r="M73" s="269">
        <v>1</v>
      </c>
      <c r="N73" s="269"/>
      <c r="O73" s="269"/>
      <c r="P73" s="269">
        <v>1</v>
      </c>
      <c r="Q73" s="269"/>
      <c r="R73" s="269"/>
      <c r="S73" s="269">
        <v>1</v>
      </c>
      <c r="T73" s="269"/>
      <c r="U73" s="269"/>
      <c r="V73" s="208">
        <f>IF(SUM(Tabla2[[#This Row],[Ene]:[Dic]])=0,"",SUM(Tabla2[[#This Row],[Ene]:[Dic]]))</f>
        <v>3</v>
      </c>
      <c r="W73" s="268" t="s">
        <v>65</v>
      </c>
      <c r="X73" s="268"/>
      <c r="Y73" s="268"/>
      <c r="Z73" s="268"/>
      <c r="AA73" s="270" t="s">
        <v>868</v>
      </c>
    </row>
    <row r="74" spans="2:27" s="32" customFormat="1" ht="30" x14ac:dyDescent="0.25">
      <c r="B74" s="197" t="e">
        <f>IF([1]!Tabla1[[#This Row],[Código_Actividad]]="","",CONCATENATE([1]!Tabla1[[#This Row],[POA]],".",[1]!Tabla1[[#This Row],[SRS]],".",[1]!Tabla1[[#This Row],[AREA]],".",[1]!Tabla1[[#This Row],[TIPO]]))</f>
        <v>#REF!</v>
      </c>
      <c r="C74" s="197" t="e">
        <f>IF(Tabla2[[#This Row],[Productos ]]="","",'Formulario PPGR1'!#REF!)</f>
        <v>#REF!</v>
      </c>
      <c r="D74" s="197" t="e">
        <f>IF(Tabla2[[#This Row],[Productos ]]="","",'Formulario PPGR1'!#REF!)</f>
        <v>#REF!</v>
      </c>
      <c r="E74" s="197" t="e">
        <f>IF(Tabla2[[#This Row],[Productos ]]="","",'Formulario PPGR1'!#REF!)</f>
        <v>#REF!</v>
      </c>
      <c r="F74" s="197" t="e">
        <f>IF([1]!Tabla1[[#This Row],[Código_Actividad]]="","",'[1]Formulario PPGR1'!#REF!)</f>
        <v>#REF!</v>
      </c>
      <c r="G74" s="134" t="s">
        <v>904</v>
      </c>
      <c r="H74" s="134" t="s">
        <v>994</v>
      </c>
      <c r="I74" s="134" t="s">
        <v>934</v>
      </c>
      <c r="J74" s="135">
        <v>1</v>
      </c>
      <c r="K74" s="135">
        <v>1</v>
      </c>
      <c r="L74" s="135">
        <v>1</v>
      </c>
      <c r="M74" s="135">
        <v>1</v>
      </c>
      <c r="N74" s="135">
        <v>1</v>
      </c>
      <c r="O74" s="135">
        <v>1</v>
      </c>
      <c r="P74" s="135">
        <v>1</v>
      </c>
      <c r="Q74" s="135">
        <v>1</v>
      </c>
      <c r="R74" s="135">
        <v>1</v>
      </c>
      <c r="S74" s="135">
        <v>1</v>
      </c>
      <c r="T74" s="135">
        <v>1</v>
      </c>
      <c r="U74" s="135">
        <v>1</v>
      </c>
      <c r="V74" s="208">
        <f>IF(SUM(Tabla2[[#This Row],[Ene]:[Dic]])=0,"",SUM(Tabla2[[#This Row],[Ene]:[Dic]]))</f>
        <v>12</v>
      </c>
      <c r="W74" s="198" t="s">
        <v>74</v>
      </c>
      <c r="X74" s="198"/>
      <c r="Y74" s="198"/>
      <c r="Z74" s="198"/>
      <c r="AA74" s="193" t="s">
        <v>868</v>
      </c>
    </row>
    <row r="75" spans="2:27" s="32" customFormat="1" ht="47.25" customHeight="1" x14ac:dyDescent="0.25">
      <c r="B75" s="267" t="e">
        <f>IF([1]!Tabla1[[#This Row],[Código_Actividad]]="","",CONCATENATE([1]!Tabla1[[#This Row],[POA]],".",[1]!Tabla1[[#This Row],[SRS]],".",[1]!Tabla1[[#This Row],[AREA]],".",[1]!Tabla1[[#This Row],[TIPO]]))</f>
        <v>#REF!</v>
      </c>
      <c r="C75" s="267" t="e">
        <f>IF(Tabla2[[#This Row],[Productos ]]="","",'Formulario PPGR1'!#REF!)</f>
        <v>#REF!</v>
      </c>
      <c r="D75" s="267" t="e">
        <f>IF(Tabla2[[#This Row],[Productos ]]="","",'Formulario PPGR1'!#REF!)</f>
        <v>#REF!</v>
      </c>
      <c r="E75" s="267" t="e">
        <f>IF(Tabla2[[#This Row],[Productos ]]="","",'Formulario PPGR1'!#REF!)</f>
        <v>#REF!</v>
      </c>
      <c r="F75" s="267" t="e">
        <f>IF([1]!Tabla1[[#This Row],[Código_Actividad]]="","",'[1]Formulario PPGR1'!#REF!)</f>
        <v>#REF!</v>
      </c>
      <c r="G75" s="268" t="s">
        <v>904</v>
      </c>
      <c r="H75" s="134" t="s">
        <v>996</v>
      </c>
      <c r="I75" s="268" t="s">
        <v>995</v>
      </c>
      <c r="J75" s="269"/>
      <c r="K75" s="269"/>
      <c r="L75" s="269"/>
      <c r="M75" s="269"/>
      <c r="N75" s="269">
        <v>1</v>
      </c>
      <c r="O75" s="269"/>
      <c r="P75" s="269"/>
      <c r="Q75" s="269"/>
      <c r="R75" s="269"/>
      <c r="S75" s="269"/>
      <c r="T75" s="269">
        <v>1</v>
      </c>
      <c r="U75" s="269"/>
      <c r="V75" s="208">
        <f>IF(SUM(Tabla2[[#This Row],[Ene]:[Dic]])=0,"",SUM(Tabla2[[#This Row],[Ene]:[Dic]]))</f>
        <v>2</v>
      </c>
      <c r="W75" s="268" t="s">
        <v>65</v>
      </c>
      <c r="X75" s="268"/>
      <c r="Y75" s="268"/>
      <c r="Z75" s="268"/>
      <c r="AA75" s="270" t="s">
        <v>868</v>
      </c>
    </row>
    <row r="76" spans="2:27" s="266" customFormat="1" ht="45" x14ac:dyDescent="0.25">
      <c r="B76" s="194" t="e">
        <f>IF([1]!Tabla1[[#This Row],[Código_Actividad]]="","",CONCATENATE([1]!Tabla1[[#This Row],[POA]],".",[1]!Tabla1[[#This Row],[SRS]],".",[1]!Tabla1[[#This Row],[AREA]],".",[1]!Tabla1[[#This Row],[TIPO]]))</f>
        <v>#REF!</v>
      </c>
      <c r="C76" s="194" t="e">
        <f>IF(Tabla2[[#This Row],[Productos ]]="","",'Formulario PPGR1'!#REF!)</f>
        <v>#REF!</v>
      </c>
      <c r="D76" s="194" t="e">
        <f>IF(Tabla2[[#This Row],[Productos ]]="","",'Formulario PPGR1'!#REF!)</f>
        <v>#REF!</v>
      </c>
      <c r="E76" s="194" t="e">
        <f>IF(Tabla2[[#This Row],[Productos ]]="","",'Formulario PPGR1'!#REF!)</f>
        <v>#REF!</v>
      </c>
      <c r="F76" s="194" t="e">
        <f>IF([1]!Tabla1[[#This Row],[Código_Actividad]]="","",'[1]Formulario PPGR1'!#REF!)</f>
        <v>#REF!</v>
      </c>
      <c r="G76" s="134" t="s">
        <v>952</v>
      </c>
      <c r="H76" s="134" t="s">
        <v>998</v>
      </c>
      <c r="I76" s="134" t="s">
        <v>938</v>
      </c>
      <c r="J76" s="135">
        <v>1</v>
      </c>
      <c r="K76" s="135">
        <v>1</v>
      </c>
      <c r="L76" s="135">
        <v>1</v>
      </c>
      <c r="M76" s="135">
        <v>1</v>
      </c>
      <c r="N76" s="135">
        <v>1</v>
      </c>
      <c r="O76" s="135">
        <v>1</v>
      </c>
      <c r="P76" s="135">
        <v>1</v>
      </c>
      <c r="Q76" s="135">
        <v>1</v>
      </c>
      <c r="R76" s="135">
        <v>1</v>
      </c>
      <c r="S76" s="135">
        <v>1</v>
      </c>
      <c r="T76" s="135">
        <v>1</v>
      </c>
      <c r="U76" s="135">
        <v>1</v>
      </c>
      <c r="V76" s="208">
        <f>IF(SUM(Tabla2[[#This Row],[Ene]:[Dic]])=0,"",SUM(Tabla2[[#This Row],[Ene]:[Dic]]))</f>
        <v>12</v>
      </c>
      <c r="W76" s="134" t="s">
        <v>65</v>
      </c>
      <c r="X76" s="134"/>
      <c r="Y76" s="134"/>
      <c r="Z76" s="134"/>
      <c r="AA76" s="193" t="s">
        <v>868</v>
      </c>
    </row>
    <row r="77" spans="2:27" s="266" customFormat="1" ht="45" x14ac:dyDescent="0.25">
      <c r="B77" s="194" t="e">
        <f>IF([1]!Tabla1[[#This Row],[Código_Actividad]]="","",CONCATENATE([1]!Tabla1[[#This Row],[POA]],".",[1]!Tabla1[[#This Row],[SRS]],".",[1]!Tabla1[[#This Row],[AREA]],".",[1]!Tabla1[[#This Row],[TIPO]]))</f>
        <v>#REF!</v>
      </c>
      <c r="C77" s="194" t="e">
        <f>IF(Tabla2[[#This Row],[Productos ]]="","",'Formulario PPGR1'!#REF!)</f>
        <v>#REF!</v>
      </c>
      <c r="D77" s="194" t="e">
        <f>IF(Tabla2[[#This Row],[Productos ]]="","",'Formulario PPGR1'!#REF!)</f>
        <v>#REF!</v>
      </c>
      <c r="E77" s="194" t="e">
        <f>IF(Tabla2[[#This Row],[Productos ]]="","",'Formulario PPGR1'!#REF!)</f>
        <v>#REF!</v>
      </c>
      <c r="F77" s="194" t="e">
        <f>IF([1]!Tabla1[[#This Row],[Código_Actividad]]="","",'[1]Formulario PPGR1'!#REF!)</f>
        <v>#REF!</v>
      </c>
      <c r="G77" s="134" t="s">
        <v>952</v>
      </c>
      <c r="H77" s="134" t="s">
        <v>999</v>
      </c>
      <c r="I77" s="134" t="s">
        <v>955</v>
      </c>
      <c r="J77" s="135">
        <v>1</v>
      </c>
      <c r="K77" s="135">
        <v>1</v>
      </c>
      <c r="L77" s="135">
        <v>1</v>
      </c>
      <c r="M77" s="135">
        <v>1</v>
      </c>
      <c r="N77" s="135">
        <v>1</v>
      </c>
      <c r="O77" s="135">
        <v>1</v>
      </c>
      <c r="P77" s="135">
        <v>1</v>
      </c>
      <c r="Q77" s="135">
        <v>1</v>
      </c>
      <c r="R77" s="135">
        <v>1</v>
      </c>
      <c r="S77" s="135">
        <v>1</v>
      </c>
      <c r="T77" s="135">
        <v>1</v>
      </c>
      <c r="U77" s="135">
        <v>1</v>
      </c>
      <c r="V77" s="208">
        <f>IF(SUM(Tabla2[[#This Row],[Ene]:[Dic]])=0,"",SUM(Tabla2[[#This Row],[Ene]:[Dic]]))</f>
        <v>12</v>
      </c>
      <c r="W77" s="134" t="s">
        <v>74</v>
      </c>
      <c r="X77" s="134"/>
      <c r="Y77" s="134"/>
      <c r="Z77" s="134"/>
      <c r="AA77" s="193" t="s">
        <v>868</v>
      </c>
    </row>
    <row r="78" spans="2:27" s="32" customFormat="1" ht="45" x14ac:dyDescent="0.25">
      <c r="B78" s="194" t="e">
        <f>IF([1]!Tabla1[[#This Row],[Código_Actividad]]="","",CONCATENATE([1]!Tabla1[[#This Row],[POA]],".",[1]!Tabla1[[#This Row],[SRS]],".",[1]!Tabla1[[#This Row],[AREA]],".",[1]!Tabla1[[#This Row],[TIPO]]))</f>
        <v>#REF!</v>
      </c>
      <c r="C78" s="194" t="e">
        <f>IF(Tabla2[[#This Row],[Productos ]]="","",'Formulario PPGR1'!#REF!)</f>
        <v>#REF!</v>
      </c>
      <c r="D78" s="194" t="e">
        <f>IF(Tabla2[[#This Row],[Productos ]]="","",'Formulario PPGR1'!#REF!)</f>
        <v>#REF!</v>
      </c>
      <c r="E78" s="194" t="e">
        <f>IF(Tabla2[[#This Row],[Productos ]]="","",'Formulario PPGR1'!#REF!)</f>
        <v>#REF!</v>
      </c>
      <c r="F78" s="194" t="e">
        <f>IF([1]!Tabla1[[#This Row],[Código_Actividad]]="","",'[1]Formulario PPGR1'!#REF!)</f>
        <v>#REF!</v>
      </c>
      <c r="G78" s="134" t="s">
        <v>952</v>
      </c>
      <c r="H78" s="134" t="s">
        <v>1000</v>
      </c>
      <c r="I78" s="134" t="s">
        <v>956</v>
      </c>
      <c r="J78" s="135"/>
      <c r="K78" s="135"/>
      <c r="L78" s="135"/>
      <c r="M78" s="135">
        <v>1</v>
      </c>
      <c r="N78" s="135"/>
      <c r="O78" s="135"/>
      <c r="P78" s="135">
        <v>1</v>
      </c>
      <c r="Q78" s="135"/>
      <c r="R78" s="135"/>
      <c r="S78" s="135">
        <v>1</v>
      </c>
      <c r="T78" s="135"/>
      <c r="U78" s="135"/>
      <c r="V78" s="208">
        <f>IF(SUM(Tabla2[[#This Row],[Ene]:[Dic]])=0,"",SUM(Tabla2[[#This Row],[Ene]:[Dic]]))</f>
        <v>3</v>
      </c>
      <c r="W78" s="134" t="s">
        <v>65</v>
      </c>
      <c r="X78" s="134"/>
      <c r="Y78" s="134"/>
      <c r="Z78" s="134"/>
      <c r="AA78" s="193" t="s">
        <v>868</v>
      </c>
    </row>
    <row r="79" spans="2:27" s="32" customFormat="1" ht="45" x14ac:dyDescent="0.25">
      <c r="B79" s="194" t="e">
        <f>IF([1]!Tabla1[[#This Row],[Código_Actividad]]="","",CONCATENATE([1]!Tabla1[[#This Row],[POA]],".",[1]!Tabla1[[#This Row],[SRS]],".",[1]!Tabla1[[#This Row],[AREA]],".",[1]!Tabla1[[#This Row],[TIPO]]))</f>
        <v>#REF!</v>
      </c>
      <c r="C79" s="194" t="e">
        <f>IF(Tabla2[[#This Row],[Productos ]]="","",'Formulario PPGR1'!#REF!)</f>
        <v>#REF!</v>
      </c>
      <c r="D79" s="194" t="e">
        <f>IF(Tabla2[[#This Row],[Productos ]]="","",'Formulario PPGR1'!#REF!)</f>
        <v>#REF!</v>
      </c>
      <c r="E79" s="194" t="e">
        <f>IF(Tabla2[[#This Row],[Productos ]]="","",'Formulario PPGR1'!#REF!)</f>
        <v>#REF!</v>
      </c>
      <c r="F79" s="194" t="e">
        <f>IF([1]!Tabla1[[#This Row],[Código_Actividad]]="","",'[1]Formulario PPGR1'!#REF!)</f>
        <v>#REF!</v>
      </c>
      <c r="G79" s="134" t="s">
        <v>952</v>
      </c>
      <c r="H79" s="134" t="s">
        <v>1000</v>
      </c>
      <c r="I79" s="134" t="s">
        <v>957</v>
      </c>
      <c r="J79" s="135"/>
      <c r="K79" s="135"/>
      <c r="L79" s="135"/>
      <c r="M79" s="135">
        <v>1</v>
      </c>
      <c r="N79" s="135"/>
      <c r="O79" s="135"/>
      <c r="P79" s="135">
        <v>1</v>
      </c>
      <c r="Q79" s="135"/>
      <c r="R79" s="135"/>
      <c r="S79" s="135">
        <v>1</v>
      </c>
      <c r="T79" s="135"/>
      <c r="U79" s="135"/>
      <c r="V79" s="208">
        <f>IF(SUM(Tabla2[[#This Row],[Ene]:[Dic]])=0,"",SUM(Tabla2[[#This Row],[Ene]:[Dic]]))</f>
        <v>3</v>
      </c>
      <c r="W79" s="134" t="s">
        <v>65</v>
      </c>
      <c r="X79" s="134"/>
      <c r="Y79" s="134"/>
      <c r="Z79" s="134"/>
      <c r="AA79" s="193" t="s">
        <v>868</v>
      </c>
    </row>
    <row r="80" spans="2:27" s="32" customFormat="1" ht="45" x14ac:dyDescent="0.25">
      <c r="B80" s="194" t="e">
        <f>IF([1]!Tabla1[[#This Row],[Código_Actividad]]="","",CONCATENATE([1]!Tabla1[[#This Row],[POA]],".",[1]!Tabla1[[#This Row],[SRS]],".",[1]!Tabla1[[#This Row],[AREA]],".",[1]!Tabla1[[#This Row],[TIPO]]))</f>
        <v>#REF!</v>
      </c>
      <c r="C80" s="194" t="e">
        <f>IF(Tabla2[[#This Row],[Productos ]]="","",'Formulario PPGR1'!#REF!)</f>
        <v>#REF!</v>
      </c>
      <c r="D80" s="194" t="e">
        <f>IF(Tabla2[[#This Row],[Productos ]]="","",'Formulario PPGR1'!#REF!)</f>
        <v>#REF!</v>
      </c>
      <c r="E80" s="194" t="e">
        <f>IF(Tabla2[[#This Row],[Productos ]]="","",'Formulario PPGR1'!#REF!)</f>
        <v>#REF!</v>
      </c>
      <c r="F80" s="194" t="e">
        <f>IF([1]!Tabla1[[#This Row],[Código_Actividad]]="","",'[1]Formulario PPGR1'!#REF!)</f>
        <v>#REF!</v>
      </c>
      <c r="G80" s="134" t="s">
        <v>952</v>
      </c>
      <c r="H80" s="134" t="s">
        <v>1001</v>
      </c>
      <c r="I80" s="134" t="s">
        <v>939</v>
      </c>
      <c r="J80" s="135"/>
      <c r="K80" s="135">
        <v>1</v>
      </c>
      <c r="L80" s="135"/>
      <c r="M80" s="135">
        <v>1</v>
      </c>
      <c r="N80" s="135"/>
      <c r="O80" s="135">
        <v>1</v>
      </c>
      <c r="P80" s="135"/>
      <c r="Q80" s="135">
        <v>1</v>
      </c>
      <c r="R80" s="135"/>
      <c r="S80" s="135">
        <v>1</v>
      </c>
      <c r="T80" s="135"/>
      <c r="U80" s="135">
        <v>1</v>
      </c>
      <c r="V80" s="208">
        <f>IF(SUM(Tabla2[[#This Row],[Ene]:[Dic]])=0,"",SUM(Tabla2[[#This Row],[Ene]:[Dic]]))</f>
        <v>6</v>
      </c>
      <c r="W80" s="134" t="s">
        <v>76</v>
      </c>
      <c r="X80" s="134"/>
      <c r="Y80" s="134"/>
      <c r="Z80" s="134"/>
      <c r="AA80" s="193" t="s">
        <v>868</v>
      </c>
    </row>
    <row r="81" spans="2:27" s="275" customFormat="1" ht="45" x14ac:dyDescent="0.25">
      <c r="B81" s="272" t="e">
        <f t="shared" ref="B81:B94" si="0">IF(#REF!="","",CONCATENATE(#REF!,".",#REF!,".",#REF!,".",#REF!))</f>
        <v>#REF!</v>
      </c>
      <c r="C81" s="272" t="e">
        <f>IF('[3]Formulario PPGR2'!$G80="","",'[3]Formulario PPGR1'!#REF!)</f>
        <v>#REF!</v>
      </c>
      <c r="D81" s="272" t="e">
        <f>IF('[3]Formulario PPGR2'!$G80="","",'[3]Formulario PPGR1'!#REF!)</f>
        <v>#REF!</v>
      </c>
      <c r="E81" s="272" t="e">
        <f>IF('[3]Formulario PPGR2'!$G80="","",'[3]Formulario PPGR1'!#REF!)</f>
        <v>#REF!</v>
      </c>
      <c r="F81" s="272" t="e">
        <f>IF(#REF!="","",'[1]Formulario PPGR1'!#REF!)</f>
        <v>#REF!</v>
      </c>
      <c r="G81" s="273" t="s">
        <v>895</v>
      </c>
      <c r="H81" s="273" t="s">
        <v>1002</v>
      </c>
      <c r="I81" s="273" t="s">
        <v>925</v>
      </c>
      <c r="J81" s="260"/>
      <c r="K81" s="260"/>
      <c r="L81" s="260"/>
      <c r="M81" s="260">
        <v>1</v>
      </c>
      <c r="N81" s="260"/>
      <c r="O81" s="260"/>
      <c r="P81" s="260">
        <v>1</v>
      </c>
      <c r="Q81" s="260"/>
      <c r="R81" s="260"/>
      <c r="S81" s="260">
        <v>1</v>
      </c>
      <c r="T81" s="260"/>
      <c r="U81" s="260"/>
      <c r="V81" s="208">
        <f>IF(SUM(Tabla2[[#This Row],[Ene]:[Dic]])=0,"",SUM(Tabla2[[#This Row],[Ene]:[Dic]]))</f>
        <v>3</v>
      </c>
      <c r="W81" s="273" t="s">
        <v>65</v>
      </c>
      <c r="X81" s="273"/>
      <c r="Y81" s="273"/>
      <c r="Z81" s="273"/>
      <c r="AA81" s="274" t="s">
        <v>26</v>
      </c>
    </row>
    <row r="82" spans="2:27" s="275" customFormat="1" ht="45" x14ac:dyDescent="0.25">
      <c r="B82" s="272" t="e">
        <f t="shared" si="0"/>
        <v>#REF!</v>
      </c>
      <c r="C82" s="272" t="e">
        <f>IF('[3]Formulario PPGR2'!$G81="","",'[3]Formulario PPGR1'!#REF!)</f>
        <v>#REF!</v>
      </c>
      <c r="D82" s="272" t="e">
        <f>IF('[3]Formulario PPGR2'!$G81="","",'[3]Formulario PPGR1'!#REF!)</f>
        <v>#REF!</v>
      </c>
      <c r="E82" s="272" t="e">
        <f>IF('[3]Formulario PPGR2'!$G81="","",'[3]Formulario PPGR1'!#REF!)</f>
        <v>#REF!</v>
      </c>
      <c r="F82" s="272" t="e">
        <f>IF(#REF!="","",'[1]Formulario PPGR1'!#REF!)</f>
        <v>#REF!</v>
      </c>
      <c r="G82" s="273" t="s">
        <v>895</v>
      </c>
      <c r="H82" s="273" t="s">
        <v>1003</v>
      </c>
      <c r="I82" s="273" t="s">
        <v>1266</v>
      </c>
      <c r="J82" s="260"/>
      <c r="K82" s="260">
        <v>1</v>
      </c>
      <c r="L82" s="260"/>
      <c r="M82" s="260">
        <v>1</v>
      </c>
      <c r="N82" s="260"/>
      <c r="O82" s="260">
        <v>1</v>
      </c>
      <c r="P82" s="260"/>
      <c r="Q82" s="260">
        <v>1</v>
      </c>
      <c r="R82" s="260"/>
      <c r="S82" s="260">
        <v>1</v>
      </c>
      <c r="T82" s="260"/>
      <c r="U82" s="260">
        <v>1</v>
      </c>
      <c r="V82" s="208">
        <f>IF(SUM(Tabla2[[#This Row],[Ene]:[Dic]])=0,"",SUM(Tabla2[[#This Row],[Ene]:[Dic]]))</f>
        <v>6</v>
      </c>
      <c r="W82" s="273" t="s">
        <v>65</v>
      </c>
      <c r="X82" s="273"/>
      <c r="Y82" s="273"/>
      <c r="Z82" s="273"/>
      <c r="AA82" s="274" t="s">
        <v>26</v>
      </c>
    </row>
    <row r="83" spans="2:27" s="32" customFormat="1" ht="45" x14ac:dyDescent="0.25">
      <c r="B83" s="194" t="e">
        <f t="shared" si="0"/>
        <v>#REF!</v>
      </c>
      <c r="C83" s="194" t="e">
        <f>IF('[3]Formulario PPGR2'!$G82="","",'[3]Formulario PPGR1'!#REF!)</f>
        <v>#REF!</v>
      </c>
      <c r="D83" s="194" t="e">
        <f>IF('[3]Formulario PPGR2'!$G82="","",'[3]Formulario PPGR1'!#REF!)</f>
        <v>#REF!</v>
      </c>
      <c r="E83" s="194" t="e">
        <f>IF('[3]Formulario PPGR2'!$G82="","",'[3]Formulario PPGR1'!#REF!)</f>
        <v>#REF!</v>
      </c>
      <c r="F83" s="194" t="e">
        <f>IF(#REF!="","",'[1]Formulario PPGR1'!#REF!)</f>
        <v>#REF!</v>
      </c>
      <c r="G83" s="134" t="s">
        <v>1267</v>
      </c>
      <c r="H83" s="134" t="s">
        <v>1268</v>
      </c>
      <c r="I83" s="134" t="s">
        <v>932</v>
      </c>
      <c r="J83" s="135"/>
      <c r="K83" s="135">
        <v>1</v>
      </c>
      <c r="L83" s="135">
        <v>1</v>
      </c>
      <c r="M83" s="135">
        <v>1</v>
      </c>
      <c r="N83" s="135">
        <v>1</v>
      </c>
      <c r="O83" s="135">
        <v>1</v>
      </c>
      <c r="P83" s="135">
        <v>1</v>
      </c>
      <c r="Q83" s="135">
        <v>1</v>
      </c>
      <c r="R83" s="135">
        <v>1</v>
      </c>
      <c r="S83" s="135">
        <v>1</v>
      </c>
      <c r="T83" s="135">
        <v>1</v>
      </c>
      <c r="U83" s="135">
        <v>1</v>
      </c>
      <c r="V83" s="208">
        <f>IF(SUM(Tabla2[[#This Row],[Ene]:[Dic]])=0,"",SUM(Tabla2[[#This Row],[Ene]:[Dic]]))</f>
        <v>11</v>
      </c>
      <c r="W83" s="134" t="s">
        <v>66</v>
      </c>
      <c r="X83" s="134" t="s">
        <v>65</v>
      </c>
      <c r="Y83" s="134"/>
      <c r="Z83" s="134"/>
      <c r="AA83" s="193" t="s">
        <v>26</v>
      </c>
    </row>
    <row r="84" spans="2:27" s="32" customFormat="1" ht="45" x14ac:dyDescent="0.25">
      <c r="B84" s="194" t="e">
        <f t="shared" si="0"/>
        <v>#REF!</v>
      </c>
      <c r="C84" s="194" t="e">
        <f>IF('[3]Formulario PPGR2'!$G83="","",'[3]Formulario PPGR1'!#REF!)</f>
        <v>#REF!</v>
      </c>
      <c r="D84" s="194" t="e">
        <f>IF('[3]Formulario PPGR2'!$G83="","",'[3]Formulario PPGR1'!#REF!)</f>
        <v>#REF!</v>
      </c>
      <c r="E84" s="194" t="e">
        <f>IF('[3]Formulario PPGR2'!$G83="","",'[3]Formulario PPGR1'!#REF!)</f>
        <v>#REF!</v>
      </c>
      <c r="F84" s="194" t="e">
        <f>IF(#REF!="","",'[1]Formulario PPGR1'!#REF!)</f>
        <v>#REF!</v>
      </c>
      <c r="G84" s="134" t="s">
        <v>899</v>
      </c>
      <c r="H84" s="134" t="s">
        <v>1269</v>
      </c>
      <c r="I84" s="134" t="s">
        <v>951</v>
      </c>
      <c r="J84" s="135">
        <v>1</v>
      </c>
      <c r="K84" s="135">
        <v>1</v>
      </c>
      <c r="L84" s="135">
        <v>1</v>
      </c>
      <c r="M84" s="135">
        <v>1</v>
      </c>
      <c r="N84" s="135">
        <v>1</v>
      </c>
      <c r="O84" s="135">
        <v>1</v>
      </c>
      <c r="P84" s="135">
        <v>1</v>
      </c>
      <c r="Q84" s="135">
        <v>1</v>
      </c>
      <c r="R84" s="135">
        <v>1</v>
      </c>
      <c r="S84" s="135">
        <v>1</v>
      </c>
      <c r="T84" s="135">
        <v>1</v>
      </c>
      <c r="U84" s="135">
        <v>1</v>
      </c>
      <c r="V84" s="208">
        <f>IF(SUM(Tabla2[[#This Row],[Ene]:[Dic]])=0,"",SUM(Tabla2[[#This Row],[Ene]:[Dic]]))</f>
        <v>12</v>
      </c>
      <c r="W84" s="134" t="s">
        <v>66</v>
      </c>
      <c r="X84" s="134" t="s">
        <v>65</v>
      </c>
      <c r="Y84" s="134"/>
      <c r="Z84" s="134"/>
      <c r="AA84" s="193" t="s">
        <v>26</v>
      </c>
    </row>
    <row r="85" spans="2:27" s="32" customFormat="1" ht="45" x14ac:dyDescent="0.25">
      <c r="B85" s="194" t="e">
        <f t="shared" si="0"/>
        <v>#REF!</v>
      </c>
      <c r="C85" s="194" t="e">
        <f>IF('[3]Formulario PPGR2'!$G84="","",'[3]Formulario PPGR1'!#REF!)</f>
        <v>#REF!</v>
      </c>
      <c r="D85" s="194" t="e">
        <f>IF('[3]Formulario PPGR2'!$G84="","",'[3]Formulario PPGR1'!#REF!)</f>
        <v>#REF!</v>
      </c>
      <c r="E85" s="194" t="e">
        <f>IF('[3]Formulario PPGR2'!$G84="","",'[3]Formulario PPGR1'!#REF!)</f>
        <v>#REF!</v>
      </c>
      <c r="F85" s="194" t="e">
        <f>IF(#REF!="","",'[1]Formulario PPGR1'!#REF!)</f>
        <v>#REF!</v>
      </c>
      <c r="G85" s="134" t="s">
        <v>899</v>
      </c>
      <c r="H85" s="134" t="s">
        <v>1270</v>
      </c>
      <c r="I85" s="316" t="s">
        <v>1325</v>
      </c>
      <c r="J85" s="135">
        <v>1</v>
      </c>
      <c r="K85" s="135"/>
      <c r="L85" s="135"/>
      <c r="M85" s="135">
        <v>1</v>
      </c>
      <c r="N85" s="135"/>
      <c r="O85" s="135"/>
      <c r="P85" s="135">
        <v>1</v>
      </c>
      <c r="Q85" s="135"/>
      <c r="R85" s="135"/>
      <c r="S85" s="135">
        <v>1</v>
      </c>
      <c r="T85" s="135"/>
      <c r="U85" s="135"/>
      <c r="V85" s="208">
        <f>IF(SUM(Tabla2[[#This Row],[Ene]:[Dic]])=0,"",SUM(Tabla2[[#This Row],[Ene]:[Dic]]))</f>
        <v>4</v>
      </c>
      <c r="W85" s="134" t="s">
        <v>65</v>
      </c>
      <c r="X85" s="134"/>
      <c r="Y85" s="134"/>
      <c r="Z85" s="134"/>
      <c r="AA85" s="193" t="s">
        <v>26</v>
      </c>
    </row>
    <row r="86" spans="2:27" s="32" customFormat="1" ht="45" x14ac:dyDescent="0.25">
      <c r="B86" s="194" t="e">
        <f t="shared" si="0"/>
        <v>#REF!</v>
      </c>
      <c r="C86" s="194" t="e">
        <f>IF('[3]Formulario PPGR2'!$G85="","",'[3]Formulario PPGR1'!#REF!)</f>
        <v>#REF!</v>
      </c>
      <c r="D86" s="194" t="e">
        <f>IF('[3]Formulario PPGR2'!$G85="","",'[3]Formulario PPGR1'!#REF!)</f>
        <v>#REF!</v>
      </c>
      <c r="E86" s="194" t="e">
        <f>IF('[3]Formulario PPGR2'!$G85="","",'[3]Formulario PPGR1'!#REF!)</f>
        <v>#REF!</v>
      </c>
      <c r="F86" s="194" t="e">
        <f>IF(#REF!="","",'[1]Formulario PPGR1'!#REF!)</f>
        <v>#REF!</v>
      </c>
      <c r="G86" s="134" t="s">
        <v>899</v>
      </c>
      <c r="H86" s="134" t="s">
        <v>1271</v>
      </c>
      <c r="I86" s="134" t="s">
        <v>1272</v>
      </c>
      <c r="J86" s="135">
        <v>1</v>
      </c>
      <c r="K86" s="135"/>
      <c r="L86" s="135"/>
      <c r="M86" s="135">
        <v>1</v>
      </c>
      <c r="N86" s="135"/>
      <c r="O86" s="135"/>
      <c r="P86" s="135">
        <v>1</v>
      </c>
      <c r="Q86" s="135"/>
      <c r="R86" s="135"/>
      <c r="S86" s="135">
        <v>1</v>
      </c>
      <c r="T86" s="135"/>
      <c r="U86" s="135"/>
      <c r="V86" s="208">
        <f>IF(SUM(Tabla2[[#This Row],[Ene]:[Dic]])=0,"",SUM(Tabla2[[#This Row],[Ene]:[Dic]]))</f>
        <v>4</v>
      </c>
      <c r="W86" s="134" t="s">
        <v>65</v>
      </c>
      <c r="X86" s="134"/>
      <c r="Y86" s="134"/>
      <c r="Z86" s="134"/>
      <c r="AA86" s="193"/>
    </row>
    <row r="87" spans="2:27" s="32" customFormat="1" ht="105" x14ac:dyDescent="0.25">
      <c r="B87" s="194" t="e">
        <f t="shared" si="0"/>
        <v>#REF!</v>
      </c>
      <c r="C87" s="194" t="e">
        <f>IF('[3]Formulario PPGR2'!$G86="","",'[3]Formulario PPGR1'!#REF!)</f>
        <v>#REF!</v>
      </c>
      <c r="D87" s="194" t="e">
        <f>IF('[3]Formulario PPGR2'!$G86="","",'[3]Formulario PPGR1'!#REF!)</f>
        <v>#REF!</v>
      </c>
      <c r="E87" s="194" t="e">
        <f>IF('[3]Formulario PPGR2'!$G86="","",'[3]Formulario PPGR1'!#REF!)</f>
        <v>#REF!</v>
      </c>
      <c r="F87" s="194" t="e">
        <f>IF(#REF!="","",'[1]Formulario PPGR1'!#REF!)</f>
        <v>#REF!</v>
      </c>
      <c r="G87" s="134" t="s">
        <v>899</v>
      </c>
      <c r="H87" s="134" t="s">
        <v>1273</v>
      </c>
      <c r="I87" s="134" t="s">
        <v>1274</v>
      </c>
      <c r="J87" s="135"/>
      <c r="K87" s="135"/>
      <c r="L87" s="135"/>
      <c r="M87" s="135">
        <v>1</v>
      </c>
      <c r="N87" s="135"/>
      <c r="O87" s="135"/>
      <c r="P87" s="135"/>
      <c r="Q87" s="135">
        <v>1</v>
      </c>
      <c r="R87" s="135"/>
      <c r="S87" s="135"/>
      <c r="T87" s="135"/>
      <c r="U87" s="135">
        <v>1</v>
      </c>
      <c r="V87" s="208">
        <f>IF(SUM(Tabla2[[#This Row],[Ene]:[Dic]])=0,"",SUM(Tabla2[[#This Row],[Ene]:[Dic]]))</f>
        <v>3</v>
      </c>
      <c r="W87" s="134" t="s">
        <v>65</v>
      </c>
      <c r="X87" s="134" t="s">
        <v>66</v>
      </c>
      <c r="Y87" s="134"/>
      <c r="Z87" s="134"/>
      <c r="AA87" s="193" t="s">
        <v>26</v>
      </c>
    </row>
    <row r="88" spans="2:27" s="32" customFormat="1" ht="30" x14ac:dyDescent="0.25">
      <c r="B88" s="194" t="e">
        <f t="shared" si="0"/>
        <v>#REF!</v>
      </c>
      <c r="C88" s="194" t="e">
        <f>IF('[3]Formulario PPGR2'!$G87="","",'[3]Formulario PPGR1'!#REF!)</f>
        <v>#REF!</v>
      </c>
      <c r="D88" s="194" t="e">
        <f>IF('[3]Formulario PPGR2'!$G87="","",'[3]Formulario PPGR1'!#REF!)</f>
        <v>#REF!</v>
      </c>
      <c r="E88" s="194" t="e">
        <f>IF('[3]Formulario PPGR2'!$G87="","",'[3]Formulario PPGR1'!#REF!)</f>
        <v>#REF!</v>
      </c>
      <c r="F88" s="194" t="e">
        <f>IF(#REF!="","",'[1]Formulario PPGR1'!#REF!)</f>
        <v>#REF!</v>
      </c>
      <c r="G88" s="134" t="s">
        <v>1275</v>
      </c>
      <c r="H88" s="134" t="s">
        <v>1276</v>
      </c>
      <c r="I88" s="134" t="s">
        <v>1299</v>
      </c>
      <c r="J88" s="135">
        <v>1</v>
      </c>
      <c r="K88" s="135"/>
      <c r="L88" s="135"/>
      <c r="M88" s="135">
        <v>1</v>
      </c>
      <c r="N88" s="135"/>
      <c r="O88" s="135"/>
      <c r="P88" s="135">
        <v>1</v>
      </c>
      <c r="Q88" s="135"/>
      <c r="R88" s="135"/>
      <c r="S88" s="135">
        <v>1</v>
      </c>
      <c r="T88" s="135"/>
      <c r="U88" s="135"/>
      <c r="V88" s="208">
        <f>IF(SUM(Tabla2[[#This Row],[Ene]:[Dic]])=0,"",SUM(Tabla2[[#This Row],[Ene]:[Dic]]))</f>
        <v>4</v>
      </c>
      <c r="W88" s="134" t="s">
        <v>65</v>
      </c>
      <c r="X88" s="134"/>
      <c r="Y88" s="134"/>
      <c r="Z88" s="134"/>
      <c r="AA88" s="193" t="s">
        <v>26</v>
      </c>
    </row>
    <row r="89" spans="2:27" s="32" customFormat="1" ht="75" x14ac:dyDescent="0.25">
      <c r="B89" s="194" t="e">
        <f t="shared" si="0"/>
        <v>#REF!</v>
      </c>
      <c r="C89" s="194" t="e">
        <f>IF('[3]Formulario PPGR2'!$G88="","",'[3]Formulario PPGR1'!#REF!)</f>
        <v>#REF!</v>
      </c>
      <c r="D89" s="194" t="e">
        <f>IF('[3]Formulario PPGR2'!$G88="","",'[3]Formulario PPGR1'!#REF!)</f>
        <v>#REF!</v>
      </c>
      <c r="E89" s="194" t="e">
        <f>IF('[3]Formulario PPGR2'!$G88="","",'[3]Formulario PPGR1'!#REF!)</f>
        <v>#REF!</v>
      </c>
      <c r="F89" s="194" t="e">
        <f>IF(#REF!="","",'[1]Formulario PPGR1'!#REF!)</f>
        <v>#REF!</v>
      </c>
      <c r="G89" s="134" t="s">
        <v>900</v>
      </c>
      <c r="H89" s="134" t="s">
        <v>1278</v>
      </c>
      <c r="I89" s="134" t="s">
        <v>953</v>
      </c>
      <c r="J89" s="135">
        <v>1</v>
      </c>
      <c r="K89" s="135">
        <v>1</v>
      </c>
      <c r="L89" s="135">
        <v>1</v>
      </c>
      <c r="M89" s="135">
        <v>1</v>
      </c>
      <c r="N89" s="135">
        <v>1</v>
      </c>
      <c r="O89" s="135">
        <v>1</v>
      </c>
      <c r="P89" s="135">
        <v>1</v>
      </c>
      <c r="Q89" s="135">
        <v>1</v>
      </c>
      <c r="R89" s="135">
        <v>1</v>
      </c>
      <c r="S89" s="135">
        <v>1</v>
      </c>
      <c r="T89" s="135">
        <v>1</v>
      </c>
      <c r="U89" s="135">
        <v>1</v>
      </c>
      <c r="V89" s="208">
        <f>IF(SUM(Tabla2[[#This Row],[Ene]:[Dic]])=0,"",SUM(Tabla2[[#This Row],[Ene]:[Dic]]))</f>
        <v>12</v>
      </c>
      <c r="W89" s="134" t="s">
        <v>74</v>
      </c>
      <c r="X89" s="134"/>
      <c r="Y89" s="134"/>
      <c r="Z89" s="134"/>
      <c r="AA89" s="193" t="s">
        <v>26</v>
      </c>
    </row>
    <row r="90" spans="2:27" s="275" customFormat="1" ht="75" x14ac:dyDescent="0.25">
      <c r="B90" s="272" t="e">
        <f t="shared" si="0"/>
        <v>#REF!</v>
      </c>
      <c r="C90" s="272" t="e">
        <f>IF('[3]Formulario PPGR2'!$G89="","",'[3]Formulario PPGR1'!#REF!)</f>
        <v>#REF!</v>
      </c>
      <c r="D90" s="272" t="e">
        <f>IF('[3]Formulario PPGR2'!$G89="","",'[3]Formulario PPGR1'!#REF!)</f>
        <v>#REF!</v>
      </c>
      <c r="E90" s="272" t="e">
        <f>IF('[3]Formulario PPGR2'!$G89="","",'[3]Formulario PPGR1'!#REF!)</f>
        <v>#REF!</v>
      </c>
      <c r="F90" s="272" t="e">
        <f>IF(#REF!="","",'[1]Formulario PPGR1'!#REF!)</f>
        <v>#REF!</v>
      </c>
      <c r="G90" s="273" t="s">
        <v>900</v>
      </c>
      <c r="H90" s="134" t="s">
        <v>1279</v>
      </c>
      <c r="I90" s="273" t="s">
        <v>929</v>
      </c>
      <c r="J90" s="260">
        <v>1</v>
      </c>
      <c r="K90" s="260">
        <v>1</v>
      </c>
      <c r="L90" s="260">
        <v>1</v>
      </c>
      <c r="M90" s="260">
        <v>1</v>
      </c>
      <c r="N90" s="260">
        <v>1</v>
      </c>
      <c r="O90" s="260">
        <v>1</v>
      </c>
      <c r="P90" s="260">
        <v>1</v>
      </c>
      <c r="Q90" s="260">
        <v>1</v>
      </c>
      <c r="R90" s="260">
        <v>1</v>
      </c>
      <c r="S90" s="260">
        <v>1</v>
      </c>
      <c r="T90" s="260">
        <v>1</v>
      </c>
      <c r="U90" s="260">
        <v>1</v>
      </c>
      <c r="V90" s="208">
        <f>IF(SUM(Tabla2[[#This Row],[Ene]:[Dic]])=0,"",SUM(Tabla2[[#This Row],[Ene]:[Dic]]))</f>
        <v>12</v>
      </c>
      <c r="W90" s="273" t="s">
        <v>76</v>
      </c>
      <c r="X90" s="273"/>
      <c r="Y90" s="273"/>
      <c r="Z90" s="273"/>
      <c r="AA90" s="274" t="s">
        <v>26</v>
      </c>
    </row>
    <row r="91" spans="2:27" s="32" customFormat="1" ht="75" x14ac:dyDescent="0.25">
      <c r="B91" s="194" t="e">
        <f t="shared" si="0"/>
        <v>#REF!</v>
      </c>
      <c r="C91" s="194" t="e">
        <f>IF('[3]Formulario PPGR2'!$G90="","",'[3]Formulario PPGR1'!#REF!)</f>
        <v>#REF!</v>
      </c>
      <c r="D91" s="194" t="e">
        <f>IF('[3]Formulario PPGR2'!$G90="","",'[3]Formulario PPGR1'!#REF!)</f>
        <v>#REF!</v>
      </c>
      <c r="E91" s="194" t="e">
        <f>IF('[3]Formulario PPGR2'!$G90="","",'[3]Formulario PPGR1'!#REF!)</f>
        <v>#REF!</v>
      </c>
      <c r="F91" s="194" t="e">
        <f>IF(#REF!="","",'[1]Formulario PPGR1'!#REF!)</f>
        <v>#REF!</v>
      </c>
      <c r="G91" s="134" t="s">
        <v>900</v>
      </c>
      <c r="H91" s="134" t="s">
        <v>1280</v>
      </c>
      <c r="I91" s="134" t="s">
        <v>954</v>
      </c>
      <c r="J91" s="135">
        <v>1</v>
      </c>
      <c r="K91" s="135">
        <v>1</v>
      </c>
      <c r="L91" s="135">
        <v>1</v>
      </c>
      <c r="M91" s="135">
        <v>1</v>
      </c>
      <c r="N91" s="135">
        <v>1</v>
      </c>
      <c r="O91" s="135">
        <v>1</v>
      </c>
      <c r="P91" s="135">
        <v>1</v>
      </c>
      <c r="Q91" s="135">
        <v>1</v>
      </c>
      <c r="R91" s="135">
        <v>1</v>
      </c>
      <c r="S91" s="135">
        <v>1</v>
      </c>
      <c r="T91" s="135">
        <v>1</v>
      </c>
      <c r="U91" s="135">
        <v>1</v>
      </c>
      <c r="V91" s="208">
        <f>IF(SUM(Tabla2[[#This Row],[Ene]:[Dic]])=0,"",SUM(Tabla2[[#This Row],[Ene]:[Dic]]))</f>
        <v>12</v>
      </c>
      <c r="W91" s="134" t="s">
        <v>74</v>
      </c>
      <c r="X91" s="134"/>
      <c r="Y91" s="134"/>
      <c r="Z91" s="134"/>
      <c r="AA91" s="193" t="s">
        <v>26</v>
      </c>
    </row>
    <row r="92" spans="2:27" s="32" customFormat="1" ht="75" x14ac:dyDescent="0.25">
      <c r="B92" s="194" t="e">
        <f t="shared" si="0"/>
        <v>#REF!</v>
      </c>
      <c r="C92" s="194" t="e">
        <f>IF('[3]Formulario PPGR2'!$G91="","",'[3]Formulario PPGR1'!#REF!)</f>
        <v>#REF!</v>
      </c>
      <c r="D92" s="194" t="e">
        <f>IF('[3]Formulario PPGR2'!$G91="","",'[3]Formulario PPGR1'!#REF!)</f>
        <v>#REF!</v>
      </c>
      <c r="E92" s="194" t="e">
        <f>IF('[3]Formulario PPGR2'!$G91="","",'[3]Formulario PPGR1'!#REF!)</f>
        <v>#REF!</v>
      </c>
      <c r="F92" s="194" t="e">
        <f>IF(#REF!="","",'[1]Formulario PPGR1'!#REF!)</f>
        <v>#REF!</v>
      </c>
      <c r="G92" s="134" t="s">
        <v>900</v>
      </c>
      <c r="H92" s="134" t="s">
        <v>1281</v>
      </c>
      <c r="I92" s="134" t="s">
        <v>941</v>
      </c>
      <c r="J92" s="135"/>
      <c r="K92" s="135"/>
      <c r="L92" s="135">
        <v>1</v>
      </c>
      <c r="M92" s="135"/>
      <c r="N92" s="135"/>
      <c r="O92" s="135"/>
      <c r="P92" s="135"/>
      <c r="Q92" s="135">
        <v>1</v>
      </c>
      <c r="R92" s="135"/>
      <c r="S92" s="135"/>
      <c r="T92" s="135"/>
      <c r="U92" s="135"/>
      <c r="V92" s="208">
        <f>IF(SUM(Tabla2[[#This Row],[Ene]:[Dic]])=0,"",SUM(Tabla2[[#This Row],[Ene]:[Dic]]))</f>
        <v>2</v>
      </c>
      <c r="W92" s="134" t="s">
        <v>66</v>
      </c>
      <c r="X92" s="134" t="s">
        <v>68</v>
      </c>
      <c r="Y92" s="134" t="s">
        <v>1323</v>
      </c>
      <c r="Z92" s="134"/>
      <c r="AA92" s="193" t="s">
        <v>26</v>
      </c>
    </row>
    <row r="93" spans="2:27" s="32" customFormat="1" ht="75" x14ac:dyDescent="0.25">
      <c r="B93" s="194" t="e">
        <f t="shared" si="0"/>
        <v>#REF!</v>
      </c>
      <c r="C93" s="194" t="e">
        <f>IF('[3]Formulario PPGR2'!$G92="","",'[3]Formulario PPGR1'!#REF!)</f>
        <v>#REF!</v>
      </c>
      <c r="D93" s="194" t="e">
        <f>IF('[3]Formulario PPGR2'!$G92="","",'[3]Formulario PPGR1'!#REF!)</f>
        <v>#REF!</v>
      </c>
      <c r="E93" s="194" t="e">
        <f>IF('[3]Formulario PPGR2'!$G92="","",'[3]Formulario PPGR1'!#REF!)</f>
        <v>#REF!</v>
      </c>
      <c r="F93" s="194" t="e">
        <f>IF(#REF!="","",'[1]Formulario PPGR1'!#REF!)</f>
        <v>#REF!</v>
      </c>
      <c r="G93" s="134" t="s">
        <v>900</v>
      </c>
      <c r="H93" s="134" t="s">
        <v>1282</v>
      </c>
      <c r="I93" s="134" t="s">
        <v>942</v>
      </c>
      <c r="J93" s="135">
        <v>1</v>
      </c>
      <c r="K93" s="135">
        <v>1</v>
      </c>
      <c r="L93" s="135">
        <v>1</v>
      </c>
      <c r="M93" s="135">
        <v>1</v>
      </c>
      <c r="N93" s="135">
        <v>1</v>
      </c>
      <c r="O93" s="135">
        <v>1</v>
      </c>
      <c r="P93" s="135">
        <v>1</v>
      </c>
      <c r="Q93" s="135">
        <v>1</v>
      </c>
      <c r="R93" s="135">
        <v>1</v>
      </c>
      <c r="S93" s="135">
        <v>1</v>
      </c>
      <c r="T93" s="135">
        <v>1</v>
      </c>
      <c r="U93" s="135">
        <v>1</v>
      </c>
      <c r="V93" s="208">
        <f>IF(SUM(Tabla2[[#This Row],[Ene]:[Dic]])=0,"",SUM(Tabla2[[#This Row],[Ene]:[Dic]]))</f>
        <v>12</v>
      </c>
      <c r="W93" s="134" t="s">
        <v>74</v>
      </c>
      <c r="X93" s="134"/>
      <c r="Y93" s="134"/>
      <c r="Z93" s="134"/>
      <c r="AA93" s="193" t="s">
        <v>26</v>
      </c>
    </row>
    <row r="94" spans="2:27" s="32" customFormat="1" ht="45" x14ac:dyDescent="0.25">
      <c r="B94" s="194" t="e">
        <f t="shared" si="0"/>
        <v>#REF!</v>
      </c>
      <c r="C94" s="194" t="e">
        <f>IF('[3]Formulario PPGR2'!$G93="","",'[3]Formulario PPGR1'!#REF!)</f>
        <v>#REF!</v>
      </c>
      <c r="D94" s="194" t="e">
        <f>IF('[3]Formulario PPGR2'!$G93="","",'[3]Formulario PPGR1'!#REF!)</f>
        <v>#REF!</v>
      </c>
      <c r="E94" s="194" t="e">
        <f>IF('[3]Formulario PPGR2'!$G93="","",'[3]Formulario PPGR1'!#REF!)</f>
        <v>#REF!</v>
      </c>
      <c r="F94" s="194" t="e">
        <f>IF(#REF!="","",'[1]Formulario PPGR1'!#REF!)</f>
        <v>#REF!</v>
      </c>
      <c r="G94" s="134" t="s">
        <v>887</v>
      </c>
      <c r="H94" s="134" t="s">
        <v>1283</v>
      </c>
      <c r="I94" s="134" t="s">
        <v>933</v>
      </c>
      <c r="J94" s="135">
        <v>1</v>
      </c>
      <c r="K94" s="135">
        <v>1</v>
      </c>
      <c r="L94" s="135">
        <v>1</v>
      </c>
      <c r="M94" s="135">
        <v>1</v>
      </c>
      <c r="N94" s="135">
        <v>1</v>
      </c>
      <c r="O94" s="135">
        <v>1</v>
      </c>
      <c r="P94" s="135">
        <v>1</v>
      </c>
      <c r="Q94" s="135">
        <v>1</v>
      </c>
      <c r="R94" s="135">
        <v>1</v>
      </c>
      <c r="S94" s="135">
        <v>1</v>
      </c>
      <c r="T94" s="135">
        <v>1</v>
      </c>
      <c r="U94" s="135">
        <v>1</v>
      </c>
      <c r="V94" s="208">
        <f>IF(SUM(Tabla2[[#This Row],[Ene]:[Dic]])=0,"",SUM(Tabla2[[#This Row],[Ene]:[Dic]]))</f>
        <v>12</v>
      </c>
      <c r="W94" s="134" t="s">
        <v>76</v>
      </c>
      <c r="X94" s="134"/>
      <c r="Y94" s="134"/>
      <c r="Z94" s="134"/>
      <c r="AA94" s="193" t="s">
        <v>26</v>
      </c>
    </row>
    <row r="95" spans="2:27" s="32" customFormat="1" ht="45" x14ac:dyDescent="0.25">
      <c r="B95" s="194" t="e">
        <f>IF([1]!Tabla1[[#This Row],[Código_Actividad]]="","",CONCATENATE([1]!Tabla1[[#This Row],[POA]],".",[1]!Tabla1[[#This Row],[SRS]],".",[1]!Tabla1[[#This Row],[AREA]],".",[1]!Tabla1[[#This Row],[TIPO]]))</f>
        <v>#REF!</v>
      </c>
      <c r="C95" s="194" t="e">
        <f>IF(Tabla2[[#This Row],[Productos ]]="","",'Formulario PPGR1'!#REF!)</f>
        <v>#REF!</v>
      </c>
      <c r="D95" s="194" t="e">
        <f>IF(Tabla2[[#This Row],[Productos ]]="","",'Formulario PPGR1'!#REF!)</f>
        <v>#REF!</v>
      </c>
      <c r="E95" s="194" t="e">
        <f>IF(Tabla2[[#This Row],[Productos ]]="","",'Formulario PPGR1'!#REF!)</f>
        <v>#REF!</v>
      </c>
      <c r="F95" s="194" t="e">
        <f>IF([1]!Tabla1[[#This Row],[Código_Actividad]]="","",'[1]Formulario PPGR1'!#REF!)</f>
        <v>#REF!</v>
      </c>
      <c r="G95" s="134" t="s">
        <v>893</v>
      </c>
      <c r="H95" s="134" t="s">
        <v>967</v>
      </c>
      <c r="I95" s="134" t="s">
        <v>918</v>
      </c>
      <c r="J95" s="135">
        <v>1</v>
      </c>
      <c r="K95" s="135">
        <v>1</v>
      </c>
      <c r="L95" s="135">
        <v>1</v>
      </c>
      <c r="M95" s="135">
        <v>1</v>
      </c>
      <c r="N95" s="135">
        <v>1</v>
      </c>
      <c r="O95" s="135">
        <v>1</v>
      </c>
      <c r="P95" s="135">
        <v>1</v>
      </c>
      <c r="Q95" s="135">
        <v>1</v>
      </c>
      <c r="R95" s="135">
        <v>1</v>
      </c>
      <c r="S95" s="135">
        <v>1</v>
      </c>
      <c r="T95" s="135">
        <v>1</v>
      </c>
      <c r="U95" s="135">
        <v>1</v>
      </c>
      <c r="V95" s="208">
        <f>IF(SUM(Tabla2[[#This Row],[Ene]:[Dic]])=0,"",SUM(Tabla2[[#This Row],[Ene]:[Dic]]))</f>
        <v>12</v>
      </c>
      <c r="W95" s="134" t="s">
        <v>76</v>
      </c>
      <c r="X95" s="134"/>
      <c r="Y95" s="134"/>
      <c r="Z95" s="134"/>
      <c r="AA95" s="193" t="s">
        <v>869</v>
      </c>
    </row>
    <row r="96" spans="2:27" s="32" customFormat="1" ht="45" x14ac:dyDescent="0.25">
      <c r="B96" s="194" t="e">
        <f>IF([1]!Tabla1[[#This Row],[Código_Actividad]]="","",CONCATENATE([1]!Tabla1[[#This Row],[POA]],".",[1]!Tabla1[[#This Row],[SRS]],".",[1]!Tabla1[[#This Row],[AREA]],".",[1]!Tabla1[[#This Row],[TIPO]]))</f>
        <v>#REF!</v>
      </c>
      <c r="C96" s="194" t="e">
        <f>IF(Tabla2[[#This Row],[Productos ]]="","",'Formulario PPGR1'!#REF!)</f>
        <v>#REF!</v>
      </c>
      <c r="D96" s="194" t="e">
        <f>IF(Tabla2[[#This Row],[Productos ]]="","",'Formulario PPGR1'!#REF!)</f>
        <v>#REF!</v>
      </c>
      <c r="E96" s="194" t="e">
        <f>IF(Tabla2[[#This Row],[Productos ]]="","",'Formulario PPGR1'!#REF!)</f>
        <v>#REF!</v>
      </c>
      <c r="F96" s="194" t="e">
        <f>IF([1]!Tabla1[[#This Row],[Código_Actividad]]="","",'[1]Formulario PPGR1'!#REF!)</f>
        <v>#REF!</v>
      </c>
      <c r="G96" s="134" t="s">
        <v>893</v>
      </c>
      <c r="H96" s="134" t="s">
        <v>968</v>
      </c>
      <c r="I96" s="134" t="s">
        <v>919</v>
      </c>
      <c r="J96" s="135"/>
      <c r="K96" s="135"/>
      <c r="L96" s="135">
        <v>1</v>
      </c>
      <c r="M96" s="135"/>
      <c r="N96" s="135"/>
      <c r="O96" s="135">
        <v>1</v>
      </c>
      <c r="P96" s="135"/>
      <c r="Q96" s="135"/>
      <c r="R96" s="135">
        <v>1</v>
      </c>
      <c r="S96" s="135"/>
      <c r="T96" s="135"/>
      <c r="U96" s="135">
        <v>1</v>
      </c>
      <c r="V96" s="208">
        <f>IF(SUM(Tabla2[[#This Row],[Ene]:[Dic]])=0,"",SUM(Tabla2[[#This Row],[Ene]:[Dic]]))</f>
        <v>4</v>
      </c>
      <c r="W96" s="134" t="s">
        <v>76</v>
      </c>
      <c r="X96" s="134"/>
      <c r="Y96" s="134"/>
      <c r="Z96" s="134"/>
      <c r="AA96" s="193" t="s">
        <v>869</v>
      </c>
    </row>
    <row r="97" spans="2:27" s="32" customFormat="1" ht="45" x14ac:dyDescent="0.25">
      <c r="B97" s="267" t="e">
        <f>IF([1]!Tabla1[[#This Row],[Código_Actividad]]="","",CONCATENATE([1]!Tabla1[[#This Row],[POA]],".",[1]!Tabla1[[#This Row],[SRS]],".",[1]!Tabla1[[#This Row],[AREA]],".",[1]!Tabla1[[#This Row],[TIPO]]))</f>
        <v>#REF!</v>
      </c>
      <c r="C97" s="267" t="e">
        <f>IF(Tabla2[[#This Row],[Productos ]]="","",'Formulario PPGR1'!#REF!)</f>
        <v>#REF!</v>
      </c>
      <c r="D97" s="267" t="e">
        <f>IF(Tabla2[[#This Row],[Productos ]]="","",'Formulario PPGR1'!#REF!)</f>
        <v>#REF!</v>
      </c>
      <c r="E97" s="267" t="e">
        <f>IF(Tabla2[[#This Row],[Productos ]]="","",'Formulario PPGR1'!#REF!)</f>
        <v>#REF!</v>
      </c>
      <c r="F97" s="267" t="e">
        <f>IF([1]!Tabla1[[#This Row],[Código_Actividad]]="","",'[1]Formulario PPGR1'!#REF!)</f>
        <v>#REF!</v>
      </c>
      <c r="G97" s="268" t="s">
        <v>893</v>
      </c>
      <c r="H97" s="134" t="s">
        <v>969</v>
      </c>
      <c r="I97" s="268" t="s">
        <v>943</v>
      </c>
      <c r="J97" s="269"/>
      <c r="K97" s="269"/>
      <c r="L97" s="269">
        <v>1</v>
      </c>
      <c r="M97" s="269"/>
      <c r="N97" s="269"/>
      <c r="O97" s="269">
        <v>1</v>
      </c>
      <c r="P97" s="269"/>
      <c r="Q97" s="269"/>
      <c r="R97" s="269">
        <v>1</v>
      </c>
      <c r="S97" s="269"/>
      <c r="T97" s="269"/>
      <c r="U97" s="269">
        <v>1</v>
      </c>
      <c r="V97" s="208">
        <f>IF(SUM(Tabla2[[#This Row],[Ene]:[Dic]])=0,"",SUM(Tabla2[[#This Row],[Ene]:[Dic]]))</f>
        <v>4</v>
      </c>
      <c r="W97" s="268" t="s">
        <v>65</v>
      </c>
      <c r="X97" s="268"/>
      <c r="Y97" s="268"/>
      <c r="Z97" s="268"/>
      <c r="AA97" s="270" t="s">
        <v>869</v>
      </c>
    </row>
    <row r="98" spans="2:27" s="32" customFormat="1" ht="45" x14ac:dyDescent="0.25">
      <c r="B98" s="197" t="e">
        <f>IF([1]!Tabla1[[#This Row],[Código_Actividad]]="","",CONCATENATE([1]!Tabla1[[#This Row],[POA]],".",[1]!Tabla1[[#This Row],[SRS]],".",[1]!Tabla1[[#This Row],[AREA]],".",[1]!Tabla1[[#This Row],[TIPO]]))</f>
        <v>#REF!</v>
      </c>
      <c r="C98" s="197" t="e">
        <f>IF(Tabla2[[#This Row],[Productos ]]="","",'Formulario PPGR1'!#REF!)</f>
        <v>#REF!</v>
      </c>
      <c r="D98" s="197" t="e">
        <f>IF(Tabla2[[#This Row],[Productos ]]="","",'Formulario PPGR1'!#REF!)</f>
        <v>#REF!</v>
      </c>
      <c r="E98" s="197" t="e">
        <f>IF(Tabla2[[#This Row],[Productos ]]="","",'Formulario PPGR1'!#REF!)</f>
        <v>#REF!</v>
      </c>
      <c r="F98" s="197" t="e">
        <f>IF([1]!Tabla1[[#This Row],[Código_Actividad]]="","",'[1]Formulario PPGR1'!#REF!)</f>
        <v>#REF!</v>
      </c>
      <c r="G98" s="134" t="s">
        <v>893</v>
      </c>
      <c r="H98" s="134" t="s">
        <v>970</v>
      </c>
      <c r="I98" s="134" t="s">
        <v>920</v>
      </c>
      <c r="J98" s="135"/>
      <c r="K98" s="135"/>
      <c r="L98" s="135">
        <v>1</v>
      </c>
      <c r="M98" s="135"/>
      <c r="N98" s="135"/>
      <c r="O98" s="135">
        <v>1</v>
      </c>
      <c r="P98" s="135"/>
      <c r="Q98" s="135"/>
      <c r="R98" s="135">
        <v>1</v>
      </c>
      <c r="S98" s="135"/>
      <c r="T98" s="135"/>
      <c r="U98" s="135">
        <v>1</v>
      </c>
      <c r="V98" s="208">
        <f>IF(SUM(Tabla2[[#This Row],[Ene]:[Dic]])=0,"",SUM(Tabla2[[#This Row],[Ene]:[Dic]]))</f>
        <v>4</v>
      </c>
      <c r="W98" s="198" t="s">
        <v>76</v>
      </c>
      <c r="X98" s="198"/>
      <c r="Y98" s="198"/>
      <c r="Z98" s="198"/>
      <c r="AA98" s="193" t="s">
        <v>869</v>
      </c>
    </row>
    <row r="99" spans="2:27" s="32" customFormat="1" ht="60" x14ac:dyDescent="0.25">
      <c r="B99" s="197" t="e">
        <f>IF([1]!Tabla1[[#This Row],[Código_Actividad]]="","",CONCATENATE([1]!Tabla1[[#This Row],[POA]],".",[1]!Tabla1[[#This Row],[SRS]],".",[1]!Tabla1[[#This Row],[AREA]],".",[1]!Tabla1[[#This Row],[TIPO]]))</f>
        <v>#REF!</v>
      </c>
      <c r="C99" s="197" t="e">
        <f>IF(Tabla2[[#This Row],[Productos ]]="","",'Formulario PPGR1'!#REF!)</f>
        <v>#REF!</v>
      </c>
      <c r="D99" s="197" t="e">
        <f>IF(Tabla2[[#This Row],[Productos ]]="","",'Formulario PPGR1'!#REF!)</f>
        <v>#REF!</v>
      </c>
      <c r="E99" s="197" t="e">
        <f>IF(Tabla2[[#This Row],[Productos ]]="","",'Formulario PPGR1'!#REF!)</f>
        <v>#REF!</v>
      </c>
      <c r="F99" s="197" t="e">
        <f>IF([1]!Tabla1[[#This Row],[Código_Actividad]]="","",'[1]Formulario PPGR1'!#REF!)</f>
        <v>#REF!</v>
      </c>
      <c r="G99" s="134" t="s">
        <v>893</v>
      </c>
      <c r="H99" s="134" t="s">
        <v>978</v>
      </c>
      <c r="I99" s="268" t="s">
        <v>921</v>
      </c>
      <c r="J99" s="135"/>
      <c r="K99" s="135"/>
      <c r="L99" s="135">
        <v>1</v>
      </c>
      <c r="M99" s="135"/>
      <c r="N99" s="135"/>
      <c r="O99" s="135">
        <v>1</v>
      </c>
      <c r="P99" s="135"/>
      <c r="Q99" s="135"/>
      <c r="R99" s="135">
        <v>1</v>
      </c>
      <c r="S99" s="135"/>
      <c r="T99" s="135"/>
      <c r="U99" s="135">
        <v>1</v>
      </c>
      <c r="V99" s="208">
        <f>IF(SUM(Tabla2[[#This Row],[Ene]:[Dic]])=0,"",SUM(Tabla2[[#This Row],[Ene]:[Dic]]))</f>
        <v>4</v>
      </c>
      <c r="W99" s="198" t="s">
        <v>65</v>
      </c>
      <c r="X99" s="198"/>
      <c r="Y99" s="198"/>
      <c r="Z99" s="198"/>
      <c r="AA99" s="193" t="s">
        <v>869</v>
      </c>
    </row>
    <row r="100" spans="2:27" s="32" customFormat="1" ht="45" x14ac:dyDescent="0.25">
      <c r="B100" s="267" t="e">
        <f>IF([1]!Tabla1[[#This Row],[Código_Actividad]]="","",CONCATENATE([1]!Tabla1[[#This Row],[POA]],".",[1]!Tabla1[[#This Row],[SRS]],".",[1]!Tabla1[[#This Row],[AREA]],".",[1]!Tabla1[[#This Row],[TIPO]]))</f>
        <v>#REF!</v>
      </c>
      <c r="C100" s="267" t="e">
        <f>IF(Tabla2[[#This Row],[Productos ]]="","",'Formulario PPGR1'!#REF!)</f>
        <v>#REF!</v>
      </c>
      <c r="D100" s="267" t="e">
        <f>IF(Tabla2[[#This Row],[Productos ]]="","",'Formulario PPGR1'!#REF!)</f>
        <v>#REF!</v>
      </c>
      <c r="E100" s="267" t="e">
        <f>IF(Tabla2[[#This Row],[Productos ]]="","",'Formulario PPGR1'!#REF!)</f>
        <v>#REF!</v>
      </c>
      <c r="F100" s="267" t="e">
        <f>IF([1]!Tabla1[[#This Row],[Código_Actividad]]="","",'[1]Formulario PPGR1'!#REF!)</f>
        <v>#REF!</v>
      </c>
      <c r="G100" s="268" t="s">
        <v>895</v>
      </c>
      <c r="H100" s="134" t="s">
        <v>971</v>
      </c>
      <c r="I100" s="268" t="s">
        <v>958</v>
      </c>
      <c r="J100" s="269"/>
      <c r="K100" s="269"/>
      <c r="L100" s="269">
        <v>1</v>
      </c>
      <c r="M100" s="269"/>
      <c r="N100" s="269"/>
      <c r="O100" s="269">
        <v>1</v>
      </c>
      <c r="P100" s="269"/>
      <c r="Q100" s="269"/>
      <c r="R100" s="269">
        <v>1</v>
      </c>
      <c r="S100" s="269"/>
      <c r="T100" s="269"/>
      <c r="U100" s="269">
        <v>1</v>
      </c>
      <c r="V100" s="208">
        <f>IF(SUM(Tabla2[[#This Row],[Ene]:[Dic]])=0,"",SUM(Tabla2[[#This Row],[Ene]:[Dic]]))</f>
        <v>4</v>
      </c>
      <c r="W100" s="268" t="s">
        <v>65</v>
      </c>
      <c r="X100" s="268"/>
      <c r="Y100" s="268"/>
      <c r="Z100" s="268"/>
      <c r="AA100" s="270" t="s">
        <v>869</v>
      </c>
    </row>
    <row r="101" spans="2:27" s="32" customFormat="1" ht="45" x14ac:dyDescent="0.25">
      <c r="B101" s="197" t="e">
        <f>IF([4]!Tabla2[[#This Row],[Productos ]]="","",CONCATENATE([4]!Tabla2[[#This Row],[POA]],".",[4]!Tabla2[[#This Row],[SRS]],".",[4]!Tabla2[[#This Row],[AREA]],".",[4]!Tabla2[[#This Row],[TIPO]]))</f>
        <v>#REF!</v>
      </c>
      <c r="C101" s="197" t="e">
        <f>IF([4]!Tabla2[[#This Row],[Productos ]]="","",'[4]Formulario PPGR1'!#REF!)</f>
        <v>#REF!</v>
      </c>
      <c r="D101" s="197" t="e">
        <f>IF([4]!Tabla2[[#This Row],[Productos ]]="","",'[4]Formulario PPGR1'!#REF!)</f>
        <v>#REF!</v>
      </c>
      <c r="E101" s="197" t="e">
        <f>IF([4]!Tabla2[[#This Row],[Productos ]]="","",'[4]Formulario PPGR1'!#REF!)</f>
        <v>#REF!</v>
      </c>
      <c r="F101" s="197" t="e">
        <f>IF([4]!Tabla2[[#This Row],[Productos ]]="","",'[4]Formulario PPGR1'!#REF!)</f>
        <v>#REF!</v>
      </c>
      <c r="G101" s="134" t="s">
        <v>1067</v>
      </c>
      <c r="H101" s="134" t="s">
        <v>1078</v>
      </c>
      <c r="I101" s="268" t="s">
        <v>1068</v>
      </c>
      <c r="J101" s="135">
        <v>2</v>
      </c>
      <c r="K101" s="135">
        <v>2</v>
      </c>
      <c r="L101" s="135">
        <v>2</v>
      </c>
      <c r="M101" s="135">
        <v>2</v>
      </c>
      <c r="N101" s="135">
        <v>2</v>
      </c>
      <c r="O101" s="135">
        <v>2</v>
      </c>
      <c r="P101" s="135">
        <v>2</v>
      </c>
      <c r="Q101" s="135">
        <v>2</v>
      </c>
      <c r="R101" s="135">
        <v>2</v>
      </c>
      <c r="S101" s="135">
        <v>2</v>
      </c>
      <c r="T101" s="135">
        <v>2</v>
      </c>
      <c r="U101" s="135">
        <v>2</v>
      </c>
      <c r="V101" s="208">
        <f>IF(SUM(Tabla2[[#This Row],[Ene]:[Dic]])=0,"",SUM(Tabla2[[#This Row],[Ene]:[Dic]]))</f>
        <v>24</v>
      </c>
      <c r="W101" s="314" t="s">
        <v>1319</v>
      </c>
      <c r="X101" s="198" t="s">
        <v>66</v>
      </c>
      <c r="Y101" s="198" t="s">
        <v>67</v>
      </c>
      <c r="Z101" s="198"/>
      <c r="AA101" s="193" t="s">
        <v>1077</v>
      </c>
    </row>
    <row r="102" spans="2:27" s="32" customFormat="1" ht="45" x14ac:dyDescent="0.25">
      <c r="B102" s="267" t="e">
        <f>IF([4]!Tabla2[[#This Row],[Productos ]]="","",CONCATENATE([4]!Tabla2[[#This Row],[POA]],".",[4]!Tabla2[[#This Row],[SRS]],".",[4]!Tabla2[[#This Row],[AREA]],".",[4]!Tabla2[[#This Row],[TIPO]]))</f>
        <v>#REF!</v>
      </c>
      <c r="C102" s="267" t="e">
        <f>IF([4]!Tabla2[[#This Row],[Productos ]]="","",'[4]Formulario PPGR1'!#REF!)</f>
        <v>#REF!</v>
      </c>
      <c r="D102" s="267" t="e">
        <f>IF([4]!Tabla2[[#This Row],[Productos ]]="","",'[4]Formulario PPGR1'!#REF!)</f>
        <v>#REF!</v>
      </c>
      <c r="E102" s="267" t="e">
        <f>IF([4]!Tabla2[[#This Row],[Productos ]]="","",'[4]Formulario PPGR1'!#REF!)</f>
        <v>#REF!</v>
      </c>
      <c r="F102" s="267" t="e">
        <f>IF([4]!Tabla2[[#This Row],[Productos ]]="","",'[4]Formulario PPGR1'!#REF!)</f>
        <v>#REF!</v>
      </c>
      <c r="G102" s="268" t="s">
        <v>1067</v>
      </c>
      <c r="H102" s="134" t="s">
        <v>1079</v>
      </c>
      <c r="I102" s="268" t="s">
        <v>1069</v>
      </c>
      <c r="J102" s="269"/>
      <c r="K102" s="269">
        <v>1</v>
      </c>
      <c r="L102" s="269">
        <v>1</v>
      </c>
      <c r="M102" s="269"/>
      <c r="N102" s="269"/>
      <c r="O102" s="269"/>
      <c r="P102" s="269"/>
      <c r="Q102" s="269"/>
      <c r="R102" s="269"/>
      <c r="S102" s="269"/>
      <c r="T102" s="269"/>
      <c r="U102" s="269"/>
      <c r="V102" s="208">
        <f>IF(SUM(Tabla2[[#This Row],[Ene]:[Dic]])=0,"",SUM(Tabla2[[#This Row],[Ene]:[Dic]]))</f>
        <v>2</v>
      </c>
      <c r="W102" s="314" t="s">
        <v>1320</v>
      </c>
      <c r="X102" s="268" t="s">
        <v>66</v>
      </c>
      <c r="Y102" s="268" t="s">
        <v>1070</v>
      </c>
      <c r="Z102" s="268"/>
      <c r="AA102" s="270" t="s">
        <v>1077</v>
      </c>
    </row>
    <row r="103" spans="2:27" s="32" customFormat="1" ht="60" x14ac:dyDescent="0.25">
      <c r="B103" s="197" t="e">
        <f>IF([4]!Tabla2[[#This Row],[Productos ]]="","",CONCATENATE([4]!Tabla2[[#This Row],[POA]],".",[4]!Tabla2[[#This Row],[SRS]],".",[4]!Tabla2[[#This Row],[AREA]],".",[4]!Tabla2[[#This Row],[TIPO]]))</f>
        <v>#REF!</v>
      </c>
      <c r="C103" s="197" t="e">
        <f>IF([4]!Tabla2[[#This Row],[Productos ]]="","",'[4]Formulario PPGR1'!#REF!)</f>
        <v>#REF!</v>
      </c>
      <c r="D103" s="197" t="e">
        <f>IF([4]!Tabla2[[#This Row],[Productos ]]="","",'[4]Formulario PPGR1'!#REF!)</f>
        <v>#REF!</v>
      </c>
      <c r="E103" s="197" t="e">
        <f>IF([4]!Tabla2[[#This Row],[Productos ]]="","",'[4]Formulario PPGR1'!#REF!)</f>
        <v>#REF!</v>
      </c>
      <c r="F103" s="197" t="e">
        <f>IF([4]!Tabla2[[#This Row],[Productos ]]="","",'[4]Formulario PPGR1'!#REF!)</f>
        <v>#REF!</v>
      </c>
      <c r="G103" s="134" t="s">
        <v>1067</v>
      </c>
      <c r="H103" s="134" t="s">
        <v>1080</v>
      </c>
      <c r="I103" s="268" t="s">
        <v>1071</v>
      </c>
      <c r="J103" s="135"/>
      <c r="K103" s="135"/>
      <c r="L103" s="135"/>
      <c r="M103" s="135">
        <v>1</v>
      </c>
      <c r="N103" s="135">
        <v>1</v>
      </c>
      <c r="O103" s="135"/>
      <c r="P103" s="135"/>
      <c r="Q103" s="135"/>
      <c r="R103" s="135"/>
      <c r="S103" s="135"/>
      <c r="T103" s="135"/>
      <c r="U103" s="135"/>
      <c r="V103" s="208">
        <f>IF(SUM(Tabla2[[#This Row],[Ene]:[Dic]])=0,"",SUM(Tabla2[[#This Row],[Ene]:[Dic]]))</f>
        <v>2</v>
      </c>
      <c r="W103" s="314" t="s">
        <v>1320</v>
      </c>
      <c r="X103" s="198" t="s">
        <v>66</v>
      </c>
      <c r="Y103" s="198" t="s">
        <v>1070</v>
      </c>
      <c r="Z103" s="198"/>
      <c r="AA103" s="193" t="s">
        <v>1077</v>
      </c>
    </row>
    <row r="104" spans="2:27" s="32" customFormat="1" ht="45" x14ac:dyDescent="0.25">
      <c r="B104" s="267" t="e">
        <f>IF([4]!Tabla2[[#This Row],[Productos ]]="","",CONCATENATE([4]!Tabla2[[#This Row],[POA]],".",[4]!Tabla2[[#This Row],[SRS]],".",[4]!Tabla2[[#This Row],[AREA]],".",[4]!Tabla2[[#This Row],[TIPO]]))</f>
        <v>#REF!</v>
      </c>
      <c r="C104" s="267" t="e">
        <f>IF([4]!Tabla2[[#This Row],[Productos ]]="","",'[4]Formulario PPGR1'!#REF!)</f>
        <v>#REF!</v>
      </c>
      <c r="D104" s="267" t="e">
        <f>IF([4]!Tabla2[[#This Row],[Productos ]]="","",'[4]Formulario PPGR1'!#REF!)</f>
        <v>#REF!</v>
      </c>
      <c r="E104" s="267" t="e">
        <f>IF([4]!Tabla2[[#This Row],[Productos ]]="","",'[4]Formulario PPGR1'!#REF!)</f>
        <v>#REF!</v>
      </c>
      <c r="F104" s="267" t="e">
        <f>IF([4]!Tabla2[[#This Row],[Productos ]]="","",'[4]Formulario PPGR1'!#REF!)</f>
        <v>#REF!</v>
      </c>
      <c r="G104" s="268" t="s">
        <v>1067</v>
      </c>
      <c r="H104" s="134" t="s">
        <v>1081</v>
      </c>
      <c r="I104" s="268" t="s">
        <v>1072</v>
      </c>
      <c r="J104" s="269"/>
      <c r="K104" s="269"/>
      <c r="L104" s="269"/>
      <c r="M104" s="269"/>
      <c r="N104" s="269"/>
      <c r="O104" s="269">
        <v>1</v>
      </c>
      <c r="P104" s="269">
        <v>1</v>
      </c>
      <c r="Q104" s="269"/>
      <c r="R104" s="269"/>
      <c r="S104" s="269"/>
      <c r="T104" s="269"/>
      <c r="U104" s="269"/>
      <c r="V104" s="208">
        <f>IF(SUM(Tabla2[[#This Row],[Ene]:[Dic]])=0,"",SUM(Tabla2[[#This Row],[Ene]:[Dic]]))</f>
        <v>2</v>
      </c>
      <c r="W104" s="314" t="s">
        <v>1320</v>
      </c>
      <c r="X104" s="268" t="s">
        <v>66</v>
      </c>
      <c r="Y104" s="268" t="s">
        <v>1070</v>
      </c>
      <c r="Z104" s="198"/>
      <c r="AA104" s="270" t="s">
        <v>1077</v>
      </c>
    </row>
    <row r="105" spans="2:27" s="32" customFormat="1" ht="45" x14ac:dyDescent="0.25">
      <c r="B105" s="197" t="e">
        <f>IF([4]!Tabla2[[#This Row],[Productos ]]="","",CONCATENATE([4]!Tabla2[[#This Row],[POA]],".",[4]!Tabla2[[#This Row],[SRS]],".",[4]!Tabla2[[#This Row],[AREA]],".",[4]!Tabla2[[#This Row],[TIPO]]))</f>
        <v>#REF!</v>
      </c>
      <c r="C105" s="197" t="e">
        <f>IF([4]!Tabla2[[#This Row],[Productos ]]="","",'[4]Formulario PPGR1'!#REF!)</f>
        <v>#REF!</v>
      </c>
      <c r="D105" s="197" t="e">
        <f>IF([4]!Tabla2[[#This Row],[Productos ]]="","",'[4]Formulario PPGR1'!#REF!)</f>
        <v>#REF!</v>
      </c>
      <c r="E105" s="197" t="e">
        <f>IF([4]!Tabla2[[#This Row],[Productos ]]="","",'[4]Formulario PPGR1'!#REF!)</f>
        <v>#REF!</v>
      </c>
      <c r="F105" s="197" t="e">
        <f>IF([4]!Tabla2[[#This Row],[Productos ]]="","",'[4]Formulario PPGR1'!#REF!)</f>
        <v>#REF!</v>
      </c>
      <c r="G105" s="134" t="s">
        <v>1067</v>
      </c>
      <c r="H105" s="134" t="s">
        <v>1082</v>
      </c>
      <c r="I105" s="268" t="s">
        <v>1073</v>
      </c>
      <c r="J105" s="135">
        <v>1</v>
      </c>
      <c r="K105" s="135"/>
      <c r="L105" s="135"/>
      <c r="M105" s="135">
        <v>1</v>
      </c>
      <c r="N105" s="135"/>
      <c r="O105" s="135"/>
      <c r="P105" s="135">
        <v>1</v>
      </c>
      <c r="Q105" s="135"/>
      <c r="R105" s="135"/>
      <c r="S105" s="135"/>
      <c r="T105" s="135">
        <v>1</v>
      </c>
      <c r="U105" s="135"/>
      <c r="V105" s="208">
        <f>IF(SUM(Tabla2[[#This Row],[Ene]:[Dic]])=0,"",SUM(Tabla2[[#This Row],[Ene]:[Dic]]))</f>
        <v>4</v>
      </c>
      <c r="W105" s="268" t="s">
        <v>65</v>
      </c>
      <c r="X105" s="198" t="s">
        <v>66</v>
      </c>
      <c r="Y105" s="198" t="s">
        <v>1070</v>
      </c>
      <c r="Z105" s="198"/>
      <c r="AA105" s="193" t="s">
        <v>1077</v>
      </c>
    </row>
    <row r="106" spans="2:27" s="32" customFormat="1" ht="45" x14ac:dyDescent="0.25">
      <c r="B106" s="267" t="e">
        <f>IF([4]!Tabla2[[#This Row],[Productos ]]="","",CONCATENATE([4]!Tabla2[[#This Row],[POA]],".",[4]!Tabla2[[#This Row],[SRS]],".",[4]!Tabla2[[#This Row],[AREA]],".",[4]!Tabla2[[#This Row],[TIPO]]))</f>
        <v>#REF!</v>
      </c>
      <c r="C106" s="267" t="e">
        <f>IF([4]!Tabla2[[#This Row],[Productos ]]="","",'[4]Formulario PPGR1'!#REF!)</f>
        <v>#REF!</v>
      </c>
      <c r="D106" s="267" t="e">
        <f>IF([4]!Tabla2[[#This Row],[Productos ]]="","",'[4]Formulario PPGR1'!#REF!)</f>
        <v>#REF!</v>
      </c>
      <c r="E106" s="267" t="e">
        <f>IF([4]!Tabla2[[#This Row],[Productos ]]="","",'[4]Formulario PPGR1'!#REF!)</f>
        <v>#REF!</v>
      </c>
      <c r="F106" s="267" t="e">
        <f>IF([4]!Tabla2[[#This Row],[Productos ]]="","",'[4]Formulario PPGR1'!#REF!)</f>
        <v>#REF!</v>
      </c>
      <c r="G106" s="268" t="s">
        <v>1067</v>
      </c>
      <c r="H106" s="134" t="s">
        <v>1083</v>
      </c>
      <c r="I106" s="268" t="s">
        <v>1074</v>
      </c>
      <c r="J106" s="269"/>
      <c r="K106" s="269"/>
      <c r="L106" s="269"/>
      <c r="M106" s="269"/>
      <c r="N106" s="269"/>
      <c r="O106" s="269"/>
      <c r="P106" s="269"/>
      <c r="Q106" s="269"/>
      <c r="R106" s="269"/>
      <c r="S106" s="269">
        <v>1</v>
      </c>
      <c r="T106" s="269"/>
      <c r="U106" s="269"/>
      <c r="V106" s="208">
        <f>IF(SUM(Tabla2[[#This Row],[Ene]:[Dic]])=0,"",SUM(Tabla2[[#This Row],[Ene]:[Dic]]))</f>
        <v>1</v>
      </c>
      <c r="W106" s="134" t="s">
        <v>65</v>
      </c>
      <c r="X106" s="268" t="s">
        <v>82</v>
      </c>
      <c r="Y106" s="268" t="s">
        <v>67</v>
      </c>
      <c r="Z106" s="198"/>
      <c r="AA106" s="270" t="s">
        <v>1077</v>
      </c>
    </row>
    <row r="107" spans="2:27" s="32" customFormat="1" ht="45" x14ac:dyDescent="0.25">
      <c r="B107" s="197" t="e">
        <f>IF([4]!Tabla2[[#This Row],[Productos ]]="","",CONCATENATE([4]!Tabla2[[#This Row],[POA]],".",[4]!Tabla2[[#This Row],[SRS]],".",[4]!Tabla2[[#This Row],[AREA]],".",[4]!Tabla2[[#This Row],[TIPO]]))</f>
        <v>#REF!</v>
      </c>
      <c r="C107" s="197" t="e">
        <f>IF([4]!Tabla2[[#This Row],[Productos ]]="","",'[4]Formulario PPGR1'!#REF!)</f>
        <v>#REF!</v>
      </c>
      <c r="D107" s="197" t="e">
        <f>IF([4]!Tabla2[[#This Row],[Productos ]]="","",'[4]Formulario PPGR1'!#REF!)</f>
        <v>#REF!</v>
      </c>
      <c r="E107" s="197" t="e">
        <f>IF([4]!Tabla2[[#This Row],[Productos ]]="","",'[4]Formulario PPGR1'!#REF!)</f>
        <v>#REF!</v>
      </c>
      <c r="F107" s="197" t="e">
        <f>IF([4]!Tabla2[[#This Row],[Productos ]]="","",'[4]Formulario PPGR1'!#REF!)</f>
        <v>#REF!</v>
      </c>
      <c r="G107" s="134" t="s">
        <v>1067</v>
      </c>
      <c r="H107" s="134" t="s">
        <v>1084</v>
      </c>
      <c r="I107" s="268" t="s">
        <v>1075</v>
      </c>
      <c r="J107" s="135"/>
      <c r="K107" s="135"/>
      <c r="L107" s="135"/>
      <c r="M107" s="135"/>
      <c r="N107" s="135"/>
      <c r="O107" s="135"/>
      <c r="P107" s="135"/>
      <c r="Q107" s="135"/>
      <c r="R107" s="135">
        <v>1</v>
      </c>
      <c r="S107" s="135"/>
      <c r="T107" s="135"/>
      <c r="U107" s="135"/>
      <c r="V107" s="208">
        <f>IF(SUM(Tabla2[[#This Row],[Ene]:[Dic]])=0,"",SUM(Tabla2[[#This Row],[Ene]:[Dic]]))</f>
        <v>1</v>
      </c>
      <c r="W107" s="198" t="s">
        <v>65</v>
      </c>
      <c r="X107" s="134" t="s">
        <v>1070</v>
      </c>
      <c r="Y107" s="123"/>
      <c r="Z107" s="198"/>
      <c r="AA107" s="193" t="s">
        <v>1077</v>
      </c>
    </row>
    <row r="108" spans="2:27" s="32" customFormat="1" ht="51" customHeight="1" x14ac:dyDescent="0.25">
      <c r="B108" s="267" t="e">
        <f>IF([4]!Tabla2[[#This Row],[Productos ]]="","",CONCATENATE([4]!Tabla2[[#This Row],[POA]],".",[4]!Tabla2[[#This Row],[SRS]],".",[4]!Tabla2[[#This Row],[AREA]],".",[4]!Tabla2[[#This Row],[TIPO]]))</f>
        <v>#REF!</v>
      </c>
      <c r="C108" s="267" t="e">
        <f>IF([4]!Tabla2[[#This Row],[Productos ]]="","",'[4]Formulario PPGR1'!#REF!)</f>
        <v>#REF!</v>
      </c>
      <c r="D108" s="267" t="e">
        <f>IF([4]!Tabla2[[#This Row],[Productos ]]="","",'[4]Formulario PPGR1'!#REF!)</f>
        <v>#REF!</v>
      </c>
      <c r="E108" s="267" t="e">
        <f>IF([4]!Tabla2[[#This Row],[Productos ]]="","",'[4]Formulario PPGR1'!#REF!)</f>
        <v>#REF!</v>
      </c>
      <c r="F108" s="267" t="e">
        <f>IF([4]!Tabla2[[#This Row],[Productos ]]="","",'[4]Formulario PPGR1'!#REF!)</f>
        <v>#REF!</v>
      </c>
      <c r="G108" s="268" t="s">
        <v>1067</v>
      </c>
      <c r="H108" s="134" t="s">
        <v>1085</v>
      </c>
      <c r="I108" s="134" t="s">
        <v>1076</v>
      </c>
      <c r="J108" s="135"/>
      <c r="K108" s="135"/>
      <c r="L108" s="135">
        <v>1</v>
      </c>
      <c r="M108" s="135"/>
      <c r="N108" s="135"/>
      <c r="O108" s="135"/>
      <c r="P108" s="135">
        <v>1</v>
      </c>
      <c r="Q108" s="135"/>
      <c r="R108" s="135"/>
      <c r="S108" s="135"/>
      <c r="T108" s="135">
        <v>1</v>
      </c>
      <c r="U108" s="135"/>
      <c r="V108" s="208">
        <f>IF(SUM(Tabla2[[#This Row],[Ene]:[Dic]])=0,"",SUM(Tabla2[[#This Row],[Ene]:[Dic]]))</f>
        <v>3</v>
      </c>
      <c r="W108" s="134" t="s">
        <v>65</v>
      </c>
      <c r="X108" s="134" t="s">
        <v>66</v>
      </c>
      <c r="Y108" s="134" t="s">
        <v>67</v>
      </c>
      <c r="Z108" s="198"/>
      <c r="AA108" s="193" t="s">
        <v>1077</v>
      </c>
    </row>
    <row r="109" spans="2:27" s="32" customFormat="1" ht="45" x14ac:dyDescent="0.25">
      <c r="B109" s="197" t="e">
        <f>IF([5]!Tabla2[[#This Row],[Productos ]]="","",CONCATENATE([5]!Tabla2[[#This Row],[POA]],".",[5]!Tabla2[[#This Row],[SRS]],".",[5]!Tabla2[[#This Row],[AREA]],".",[5]!Tabla2[[#This Row],[TIPO]]))</f>
        <v>#REF!</v>
      </c>
      <c r="C109" s="197" t="e">
        <f>IF([5]!Tabla2[[#This Row],[Productos ]]="","",'[5]Formulario PPGR1'!#REF!)</f>
        <v>#REF!</v>
      </c>
      <c r="D109" s="197" t="e">
        <f>IF([5]!Tabla2[[#This Row],[Productos ]]="","",'[5]Formulario PPGR1'!#REF!)</f>
        <v>#REF!</v>
      </c>
      <c r="E109" s="197" t="e">
        <f>IF([5]!Tabla2[[#This Row],[Productos ]]="","",'[5]Formulario PPGR1'!#REF!)</f>
        <v>#REF!</v>
      </c>
      <c r="F109" s="197" t="e">
        <f>IF([5]!Tabla2[[#This Row],[Productos ]]="","",'[5]Formulario PPGR1'!#REF!)</f>
        <v>#REF!</v>
      </c>
      <c r="G109" s="134" t="s">
        <v>894</v>
      </c>
      <c r="H109" s="134" t="s">
        <v>1114</v>
      </c>
      <c r="I109" s="134" t="s">
        <v>1295</v>
      </c>
      <c r="J109" s="135"/>
      <c r="K109" s="135"/>
      <c r="L109" s="135">
        <v>1</v>
      </c>
      <c r="M109" s="135"/>
      <c r="N109" s="135"/>
      <c r="O109" s="135">
        <v>1</v>
      </c>
      <c r="P109" s="135"/>
      <c r="Q109" s="135"/>
      <c r="R109" s="135">
        <v>1</v>
      </c>
      <c r="S109" s="135"/>
      <c r="T109" s="135"/>
      <c r="U109" s="135">
        <v>1</v>
      </c>
      <c r="V109" s="208">
        <f>IF(SUM(Tabla2[[#This Row],[Ene]:[Dic]])=0,"",SUM(Tabla2[[#This Row],[Ene]:[Dic]]))</f>
        <v>4</v>
      </c>
      <c r="W109" s="198" t="s">
        <v>65</v>
      </c>
      <c r="X109" s="198"/>
      <c r="Y109" s="198"/>
      <c r="Z109" s="198"/>
      <c r="AA109" s="193" t="s">
        <v>869</v>
      </c>
    </row>
    <row r="110" spans="2:27" s="32" customFormat="1" ht="45" x14ac:dyDescent="0.25">
      <c r="B110" s="267" t="e">
        <f>IF([5]!Tabla2[[#This Row],[Productos ]]="","",CONCATENATE([5]!Tabla2[[#This Row],[POA]],".",[5]!Tabla2[[#This Row],[SRS]],".",[5]!Tabla2[[#This Row],[AREA]],".",[5]!Tabla2[[#This Row],[TIPO]]))</f>
        <v>#REF!</v>
      </c>
      <c r="C110" s="267" t="e">
        <f>IF([5]!Tabla2[[#This Row],[Productos ]]="","",'[5]Formulario PPGR1'!#REF!)</f>
        <v>#REF!</v>
      </c>
      <c r="D110" s="267" t="e">
        <f>IF([5]!Tabla2[[#This Row],[Productos ]]="","",'[5]Formulario PPGR1'!#REF!)</f>
        <v>#REF!</v>
      </c>
      <c r="E110" s="267" t="e">
        <f>IF([5]!Tabla2[[#This Row],[Productos ]]="","",'[5]Formulario PPGR1'!#REF!)</f>
        <v>#REF!</v>
      </c>
      <c r="F110" s="267" t="e">
        <f>IF([5]!Tabla2[[#This Row],[Productos ]]="","",'[5]Formulario PPGR1'!#REF!)</f>
        <v>#REF!</v>
      </c>
      <c r="G110" s="268" t="s">
        <v>894</v>
      </c>
      <c r="H110" s="134" t="s">
        <v>1115</v>
      </c>
      <c r="I110" s="268" t="s">
        <v>1107</v>
      </c>
      <c r="J110" s="269"/>
      <c r="K110" s="269"/>
      <c r="L110" s="269">
        <v>1</v>
      </c>
      <c r="M110" s="269"/>
      <c r="N110" s="269"/>
      <c r="O110" s="269">
        <v>1</v>
      </c>
      <c r="P110" s="269"/>
      <c r="Q110" s="269"/>
      <c r="R110" s="269">
        <v>1</v>
      </c>
      <c r="S110" s="269"/>
      <c r="T110" s="269"/>
      <c r="U110" s="269">
        <v>1</v>
      </c>
      <c r="V110" s="208">
        <f>IF(SUM(Tabla2[[#This Row],[Ene]:[Dic]])=0,"",SUM(Tabla2[[#This Row],[Ene]:[Dic]]))</f>
        <v>4</v>
      </c>
      <c r="W110" s="268" t="s">
        <v>65</v>
      </c>
      <c r="X110" s="268"/>
      <c r="Y110" s="268"/>
      <c r="Z110" s="268"/>
      <c r="AA110" s="193" t="s">
        <v>869</v>
      </c>
    </row>
    <row r="111" spans="2:27" s="32" customFormat="1" ht="60" x14ac:dyDescent="0.25">
      <c r="B111" s="197" t="e">
        <f>IF([5]!Tabla2[[#This Row],[Productos ]]="","",CONCATENATE([5]!Tabla2[[#This Row],[POA]],".",[5]!Tabla2[[#This Row],[SRS]],".",[5]!Tabla2[[#This Row],[AREA]],".",[5]!Tabla2[[#This Row],[TIPO]]))</f>
        <v>#REF!</v>
      </c>
      <c r="C111" s="197" t="e">
        <f>IF([5]!Tabla2[[#This Row],[Productos ]]="","",'[5]Formulario PPGR1'!#REF!)</f>
        <v>#REF!</v>
      </c>
      <c r="D111" s="197" t="e">
        <f>IF([5]!Tabla2[[#This Row],[Productos ]]="","",'[5]Formulario PPGR1'!#REF!)</f>
        <v>#REF!</v>
      </c>
      <c r="E111" s="197" t="e">
        <f>IF([5]!Tabla2[[#This Row],[Productos ]]="","",'[5]Formulario PPGR1'!#REF!)</f>
        <v>#REF!</v>
      </c>
      <c r="F111" s="197" t="e">
        <f>IF([5]!Tabla2[[#This Row],[Productos ]]="","",'[5]Formulario PPGR1'!#REF!)</f>
        <v>#REF!</v>
      </c>
      <c r="G111" s="134" t="s">
        <v>894</v>
      </c>
      <c r="H111" s="134" t="s">
        <v>1116</v>
      </c>
      <c r="I111" s="268" t="s">
        <v>1108</v>
      </c>
      <c r="J111" s="135"/>
      <c r="K111" s="135"/>
      <c r="L111" s="135">
        <v>1</v>
      </c>
      <c r="M111" s="135"/>
      <c r="N111" s="135"/>
      <c r="O111" s="135">
        <v>1</v>
      </c>
      <c r="P111" s="135"/>
      <c r="Q111" s="135"/>
      <c r="R111" s="135">
        <v>1</v>
      </c>
      <c r="S111" s="135"/>
      <c r="T111" s="135"/>
      <c r="U111" s="135">
        <v>1</v>
      </c>
      <c r="V111" s="208">
        <f>IF(SUM(Tabla2[[#This Row],[Ene]:[Dic]])=0,"",SUM(Tabla2[[#This Row],[Ene]:[Dic]]))</f>
        <v>4</v>
      </c>
      <c r="W111" s="198" t="s">
        <v>65</v>
      </c>
      <c r="X111" s="198"/>
      <c r="Y111" s="198"/>
      <c r="Z111" s="198"/>
      <c r="AA111" s="193" t="s">
        <v>869</v>
      </c>
    </row>
    <row r="112" spans="2:27" s="32" customFormat="1" ht="60" x14ac:dyDescent="0.25">
      <c r="B112" s="267" t="e">
        <f>IF([5]!Tabla2[[#This Row],[Productos ]]="","",CONCATENATE([5]!Tabla2[[#This Row],[POA]],".",[5]!Tabla2[[#This Row],[SRS]],".",[5]!Tabla2[[#This Row],[AREA]],".",[5]!Tabla2[[#This Row],[TIPO]]))</f>
        <v>#REF!</v>
      </c>
      <c r="C112" s="267" t="e">
        <f>IF([5]!Tabla2[[#This Row],[Productos ]]="","",'[5]Formulario PPGR1'!#REF!)</f>
        <v>#REF!</v>
      </c>
      <c r="D112" s="267" t="e">
        <f>IF([5]!Tabla2[[#This Row],[Productos ]]="","",'[5]Formulario PPGR1'!#REF!)</f>
        <v>#REF!</v>
      </c>
      <c r="E112" s="267" t="e">
        <f>IF([5]!Tabla2[[#This Row],[Productos ]]="","",'[5]Formulario PPGR1'!#REF!)</f>
        <v>#REF!</v>
      </c>
      <c r="F112" s="267" t="e">
        <f>IF([5]!Tabla2[[#This Row],[Productos ]]="","",'[5]Formulario PPGR1'!#REF!)</f>
        <v>#REF!</v>
      </c>
      <c r="G112" s="268" t="s">
        <v>894</v>
      </c>
      <c r="H112" s="134" t="s">
        <v>1117</v>
      </c>
      <c r="I112" s="268" t="s">
        <v>921</v>
      </c>
      <c r="J112" s="269"/>
      <c r="K112" s="269"/>
      <c r="L112" s="269"/>
      <c r="M112" s="269">
        <v>1</v>
      </c>
      <c r="N112" s="269"/>
      <c r="O112" s="269"/>
      <c r="P112" s="269"/>
      <c r="Q112" s="269">
        <v>1</v>
      </c>
      <c r="R112" s="269"/>
      <c r="S112" s="269"/>
      <c r="T112" s="269"/>
      <c r="U112" s="269">
        <v>1</v>
      </c>
      <c r="V112" s="208">
        <f>IF(SUM(Tabla2[[#This Row],[Ene]:[Dic]])=0,"",SUM(Tabla2[[#This Row],[Ene]:[Dic]]))</f>
        <v>3</v>
      </c>
      <c r="W112" s="268" t="s">
        <v>65</v>
      </c>
      <c r="X112" s="268"/>
      <c r="Y112" s="268"/>
      <c r="Z112" s="268"/>
      <c r="AA112" s="193" t="s">
        <v>869</v>
      </c>
    </row>
    <row r="113" spans="2:54" s="32" customFormat="1" ht="45" x14ac:dyDescent="0.25">
      <c r="B113" s="197" t="e">
        <f>IF([5]!Tabla2[[#This Row],[Productos ]]="","",CONCATENATE([5]!Tabla2[[#This Row],[POA]],".",[5]!Tabla2[[#This Row],[SRS]],".",[5]!Tabla2[[#This Row],[AREA]],".",[5]!Tabla2[[#This Row],[TIPO]]))</f>
        <v>#REF!</v>
      </c>
      <c r="C113" s="197" t="e">
        <f>IF([5]!Tabla2[[#This Row],[Productos ]]="","",'[5]Formulario PPGR1'!#REF!)</f>
        <v>#REF!</v>
      </c>
      <c r="D113" s="197" t="e">
        <f>IF([5]!Tabla2[[#This Row],[Productos ]]="","",'[5]Formulario PPGR1'!#REF!)</f>
        <v>#REF!</v>
      </c>
      <c r="E113" s="197" t="e">
        <f>IF([5]!Tabla2[[#This Row],[Productos ]]="","",'[5]Formulario PPGR1'!#REF!)</f>
        <v>#REF!</v>
      </c>
      <c r="F113" s="197" t="e">
        <f>IF([5]!Tabla2[[#This Row],[Productos ]]="","",'[5]Formulario PPGR1'!#REF!)</f>
        <v>#REF!</v>
      </c>
      <c r="G113" s="134" t="s">
        <v>894</v>
      </c>
      <c r="H113" s="134" t="s">
        <v>1118</v>
      </c>
      <c r="I113" s="268" t="s">
        <v>1109</v>
      </c>
      <c r="J113" s="135"/>
      <c r="K113" s="135">
        <v>1</v>
      </c>
      <c r="L113" s="135"/>
      <c r="M113" s="135"/>
      <c r="N113" s="135"/>
      <c r="O113" s="135"/>
      <c r="P113" s="135"/>
      <c r="Q113" s="135"/>
      <c r="R113" s="135">
        <v>1</v>
      </c>
      <c r="S113" s="135"/>
      <c r="T113" s="135"/>
      <c r="U113" s="135"/>
      <c r="V113" s="208">
        <f>IF(SUM(Tabla2[[#This Row],[Ene]:[Dic]])=0,"",SUM(Tabla2[[#This Row],[Ene]:[Dic]]))</f>
        <v>2</v>
      </c>
      <c r="W113" s="198" t="s">
        <v>65</v>
      </c>
      <c r="X113" s="198"/>
      <c r="Y113" s="198"/>
      <c r="Z113" s="198"/>
      <c r="AA113" s="193" t="s">
        <v>869</v>
      </c>
    </row>
    <row r="114" spans="2:54" s="32" customFormat="1" ht="45" x14ac:dyDescent="0.25">
      <c r="B114" s="267" t="e">
        <f>IF([5]!Tabla2[[#This Row],[Productos ]]="","",CONCATENATE([5]!Tabla2[[#This Row],[POA]],".",[5]!Tabla2[[#This Row],[SRS]],".",[5]!Tabla2[[#This Row],[AREA]],".",[5]!Tabla2[[#This Row],[TIPO]]))</f>
        <v>#REF!</v>
      </c>
      <c r="C114" s="267" t="e">
        <f>IF([5]!Tabla2[[#This Row],[Productos ]]="","",'[5]Formulario PPGR1'!#REF!)</f>
        <v>#REF!</v>
      </c>
      <c r="D114" s="267" t="e">
        <f>IF([5]!Tabla2[[#This Row],[Productos ]]="","",'[5]Formulario PPGR1'!#REF!)</f>
        <v>#REF!</v>
      </c>
      <c r="E114" s="267" t="e">
        <f>IF([5]!Tabla2[[#This Row],[Productos ]]="","",'[5]Formulario PPGR1'!#REF!)</f>
        <v>#REF!</v>
      </c>
      <c r="F114" s="267" t="e">
        <f>IF([5]!Tabla2[[#This Row],[Productos ]]="","",'[5]Formulario PPGR1'!#REF!)</f>
        <v>#REF!</v>
      </c>
      <c r="G114" s="268" t="s">
        <v>894</v>
      </c>
      <c r="H114" s="134" t="s">
        <v>1119</v>
      </c>
      <c r="I114" s="268" t="s">
        <v>1110</v>
      </c>
      <c r="J114" s="269"/>
      <c r="K114" s="269"/>
      <c r="L114" s="269">
        <v>1</v>
      </c>
      <c r="M114" s="269"/>
      <c r="N114" s="269"/>
      <c r="O114" s="269"/>
      <c r="P114" s="269"/>
      <c r="Q114" s="269"/>
      <c r="R114" s="269"/>
      <c r="S114" s="269"/>
      <c r="T114" s="269">
        <v>1</v>
      </c>
      <c r="U114" s="269"/>
      <c r="V114" s="208">
        <f>IF(SUM(Tabla2[[#This Row],[Ene]:[Dic]])=0,"",SUM(Tabla2[[#This Row],[Ene]:[Dic]]))</f>
        <v>2</v>
      </c>
      <c r="W114" s="268" t="s">
        <v>65</v>
      </c>
      <c r="X114" s="268"/>
      <c r="Y114" s="268"/>
      <c r="Z114" s="268"/>
      <c r="AA114" s="193" t="s">
        <v>869</v>
      </c>
    </row>
    <row r="115" spans="2:54" s="32" customFormat="1" ht="45" x14ac:dyDescent="0.25">
      <c r="B115" s="197" t="e">
        <f>IF([5]!Tabla2[[#This Row],[Productos ]]="","",CONCATENATE([5]!Tabla2[[#This Row],[POA]],".",[5]!Tabla2[[#This Row],[SRS]],".",[5]!Tabla2[[#This Row],[AREA]],".",[5]!Tabla2[[#This Row],[TIPO]]))</f>
        <v>#REF!</v>
      </c>
      <c r="C115" s="197" t="e">
        <f>IF([5]!Tabla2[[#This Row],[Productos ]]="","",'[5]Formulario PPGR1'!#REF!)</f>
        <v>#REF!</v>
      </c>
      <c r="D115" s="197" t="e">
        <f>IF([5]!Tabla2[[#This Row],[Productos ]]="","",'[5]Formulario PPGR1'!#REF!)</f>
        <v>#REF!</v>
      </c>
      <c r="E115" s="197" t="e">
        <f>IF([5]!Tabla2[[#This Row],[Productos ]]="","",'[5]Formulario PPGR1'!#REF!)</f>
        <v>#REF!</v>
      </c>
      <c r="F115" s="197" t="e">
        <f>IF([5]!Tabla2[[#This Row],[Productos ]]="","",'[5]Formulario PPGR1'!#REF!)</f>
        <v>#REF!</v>
      </c>
      <c r="G115" s="134" t="s">
        <v>894</v>
      </c>
      <c r="H115" s="134" t="s">
        <v>1120</v>
      </c>
      <c r="I115" s="268" t="s">
        <v>1111</v>
      </c>
      <c r="J115" s="135"/>
      <c r="K115" s="135"/>
      <c r="L115" s="135">
        <v>1</v>
      </c>
      <c r="M115" s="135"/>
      <c r="N115" s="135"/>
      <c r="O115" s="135"/>
      <c r="P115" s="135"/>
      <c r="Q115" s="135"/>
      <c r="R115" s="135"/>
      <c r="S115" s="135"/>
      <c r="T115" s="135"/>
      <c r="U115" s="135">
        <v>1</v>
      </c>
      <c r="V115" s="208">
        <f>IF(SUM(Tabla2[[#This Row],[Ene]:[Dic]])=0,"",SUM(Tabla2[[#This Row],[Ene]:[Dic]]))</f>
        <v>2</v>
      </c>
      <c r="W115" s="198" t="s">
        <v>66</v>
      </c>
      <c r="X115" s="198" t="s">
        <v>65</v>
      </c>
      <c r="Y115" s="198"/>
      <c r="Z115" s="198"/>
      <c r="AA115" s="193" t="s">
        <v>869</v>
      </c>
    </row>
    <row r="116" spans="2:54" s="32" customFormat="1" ht="60" x14ac:dyDescent="0.25">
      <c r="B116" s="267" t="e">
        <f>IF([5]!Tabla2[[#This Row],[Productos ]]="","",CONCATENATE([5]!Tabla2[[#This Row],[POA]],".",[5]!Tabla2[[#This Row],[SRS]],".",[5]!Tabla2[[#This Row],[AREA]],".",[5]!Tabla2[[#This Row],[TIPO]]))</f>
        <v>#REF!</v>
      </c>
      <c r="C116" s="267" t="e">
        <f>IF([5]!Tabla2[[#This Row],[Productos ]]="","",'[5]Formulario PPGR1'!#REF!)</f>
        <v>#REF!</v>
      </c>
      <c r="D116" s="267" t="e">
        <f>IF([5]!Tabla2[[#This Row],[Productos ]]="","",'[5]Formulario PPGR1'!#REF!)</f>
        <v>#REF!</v>
      </c>
      <c r="E116" s="267" t="e">
        <f>IF([5]!Tabla2[[#This Row],[Productos ]]="","",'[5]Formulario PPGR1'!#REF!)</f>
        <v>#REF!</v>
      </c>
      <c r="F116" s="267" t="e">
        <f>IF([5]!Tabla2[[#This Row],[Productos ]]="","",'[5]Formulario PPGR1'!#REF!)</f>
        <v>#REF!</v>
      </c>
      <c r="G116" s="268" t="s">
        <v>894</v>
      </c>
      <c r="H116" s="134" t="s">
        <v>1121</v>
      </c>
      <c r="I116" s="268" t="s">
        <v>1112</v>
      </c>
      <c r="J116" s="269">
        <v>4</v>
      </c>
      <c r="K116" s="269">
        <v>6</v>
      </c>
      <c r="L116" s="269">
        <v>6</v>
      </c>
      <c r="M116" s="269">
        <v>4</v>
      </c>
      <c r="N116" s="269">
        <v>6</v>
      </c>
      <c r="O116" s="269">
        <v>6</v>
      </c>
      <c r="P116" s="269">
        <v>4</v>
      </c>
      <c r="Q116" s="269">
        <v>6</v>
      </c>
      <c r="R116" s="269">
        <v>6</v>
      </c>
      <c r="S116" s="269">
        <v>6</v>
      </c>
      <c r="T116" s="269">
        <v>6</v>
      </c>
      <c r="U116" s="269">
        <v>4</v>
      </c>
      <c r="V116" s="208">
        <f>IF(SUM(Tabla2[[#This Row],[Ene]:[Dic]])=0,"",SUM(Tabla2[[#This Row],[Ene]:[Dic]]))</f>
        <v>64</v>
      </c>
      <c r="W116" s="268" t="s">
        <v>76</v>
      </c>
      <c r="X116" s="268"/>
      <c r="Y116" s="268"/>
      <c r="Z116" s="268"/>
      <c r="AA116" s="193" t="s">
        <v>869</v>
      </c>
    </row>
    <row r="117" spans="2:54" s="32" customFormat="1" ht="75" x14ac:dyDescent="0.25">
      <c r="B117" s="197" t="e">
        <f>IF([5]!Tabla2[[#This Row],[Productos ]]="","",CONCATENATE([5]!Tabla2[[#This Row],[POA]],".",[5]!Tabla2[[#This Row],[SRS]],".",[5]!Tabla2[[#This Row],[AREA]],".",[5]!Tabla2[[#This Row],[TIPO]]))</f>
        <v>#REF!</v>
      </c>
      <c r="C117" s="197" t="e">
        <f>IF([5]!Tabla2[[#This Row],[Productos ]]="","",'[5]Formulario PPGR1'!#REF!)</f>
        <v>#REF!</v>
      </c>
      <c r="D117" s="197" t="e">
        <f>IF([5]!Tabla2[[#This Row],[Productos ]]="","",'[5]Formulario PPGR1'!#REF!)</f>
        <v>#REF!</v>
      </c>
      <c r="E117" s="197" t="e">
        <f>IF([5]!Tabla2[[#This Row],[Productos ]]="","",'[5]Formulario PPGR1'!#REF!)</f>
        <v>#REF!</v>
      </c>
      <c r="F117" s="197" t="e">
        <f>IF([5]!Tabla2[[#This Row],[Productos ]]="","",'[5]Formulario PPGR1'!#REF!)</f>
        <v>#REF!</v>
      </c>
      <c r="G117" s="134" t="s">
        <v>894</v>
      </c>
      <c r="H117" s="134" t="s">
        <v>1122</v>
      </c>
      <c r="I117" s="268" t="s">
        <v>1113</v>
      </c>
      <c r="J117" s="135"/>
      <c r="K117" s="135"/>
      <c r="L117" s="135"/>
      <c r="M117" s="135"/>
      <c r="N117" s="135">
        <v>1</v>
      </c>
      <c r="O117" s="135"/>
      <c r="P117" s="135"/>
      <c r="Q117" s="135"/>
      <c r="R117" s="135"/>
      <c r="S117" s="135"/>
      <c r="T117" s="135"/>
      <c r="U117" s="135"/>
      <c r="V117" s="208">
        <f>IF(SUM(Tabla2[[#This Row],[Ene]:[Dic]])=0,"",SUM(Tabla2[[#This Row],[Ene]:[Dic]]))</f>
        <v>1</v>
      </c>
      <c r="W117" s="198" t="s">
        <v>66</v>
      </c>
      <c r="X117" s="198" t="s">
        <v>75</v>
      </c>
      <c r="Y117" s="198"/>
      <c r="Z117" s="198"/>
      <c r="AA117" s="193" t="s">
        <v>869</v>
      </c>
    </row>
    <row r="118" spans="2:54" s="2" customFormat="1" ht="38.25" x14ac:dyDescent="0.25">
      <c r="B118" s="194" t="e">
        <f>IF([1]!Tabla2[[#This Row],[Productos ]]="","",CONCATENATE([1]!Tabla2[[#This Row],[POA]],".",[1]!Tabla2[[#This Row],[SRS]],".",[1]!Tabla2[[#This Row],[AREA]],".",[1]!Tabla2[[#This Row],[TIPO]]))</f>
        <v>#REF!</v>
      </c>
      <c r="C118" s="194" t="e">
        <f>IF([1]!Tabla2[[#This Row],[Productos ]]="","",'[1]Formulario PPGR1'!#REF!)</f>
        <v>#REF!</v>
      </c>
      <c r="D118" s="194" t="e">
        <f>IF([1]!Tabla2[[#This Row],[Productos ]]="","",'[1]Formulario PPGR1'!#REF!)</f>
        <v>#REF!</v>
      </c>
      <c r="E118" s="194" t="e">
        <f>IF([1]!Tabla2[[#This Row],[Productos ]]="","",'[1]Formulario PPGR1'!#REF!)</f>
        <v>#REF!</v>
      </c>
      <c r="F118" s="194" t="e">
        <f>IF([1]!Tabla2[[#This Row],[Productos ]]="","",'[1]Formulario PPGR1'!#REF!)</f>
        <v>#REF!</v>
      </c>
      <c r="G118" s="134" t="s">
        <v>896</v>
      </c>
      <c r="H118" s="134" t="s">
        <v>1006</v>
      </c>
      <c r="I118" s="279" t="s">
        <v>1020</v>
      </c>
      <c r="J118" s="135">
        <v>10</v>
      </c>
      <c r="K118" s="135">
        <v>12</v>
      </c>
      <c r="L118" s="135">
        <v>12</v>
      </c>
      <c r="M118" s="135">
        <v>10</v>
      </c>
      <c r="N118" s="135">
        <v>12</v>
      </c>
      <c r="O118" s="135">
        <v>12</v>
      </c>
      <c r="P118" s="135">
        <v>10</v>
      </c>
      <c r="Q118" s="135">
        <v>12</v>
      </c>
      <c r="R118" s="135">
        <v>12</v>
      </c>
      <c r="S118" s="135">
        <v>12</v>
      </c>
      <c r="T118" s="135">
        <v>10</v>
      </c>
      <c r="U118" s="135">
        <v>10</v>
      </c>
      <c r="V118" s="208">
        <f>IF(SUM(Tabla2[[#This Row],[Ene]:[Dic]])=0,"",SUM(Tabla2[[#This Row],[Ene]:[Dic]]))</f>
        <v>134</v>
      </c>
      <c r="W118" s="134" t="s">
        <v>76</v>
      </c>
      <c r="X118" s="134"/>
      <c r="Y118" s="134"/>
      <c r="Z118" s="134"/>
      <c r="AA118" s="193" t="s">
        <v>878</v>
      </c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2:54" s="2" customFormat="1" ht="90" x14ac:dyDescent="0.25">
      <c r="B119" s="194" t="e">
        <f>IF([1]!Tabla2[[#This Row],[Productos ]]="","",CONCATENATE([1]!Tabla2[[#This Row],[POA]],".",[1]!Tabla2[[#This Row],[SRS]],".",[1]!Tabla2[[#This Row],[AREA]],".",[1]!Tabla2[[#This Row],[TIPO]]))</f>
        <v>#REF!</v>
      </c>
      <c r="C119" s="194" t="e">
        <f>IF([1]!Tabla2[[#This Row],[Productos ]]="","",'[1]Formulario PPGR1'!#REF!)</f>
        <v>#REF!</v>
      </c>
      <c r="D119" s="194" t="e">
        <f>IF([1]!Tabla2[[#This Row],[Productos ]]="","",'[1]Formulario PPGR1'!#REF!)</f>
        <v>#REF!</v>
      </c>
      <c r="E119" s="194" t="e">
        <f>IF([1]!Tabla2[[#This Row],[Productos ]]="","",'[1]Formulario PPGR1'!#REF!)</f>
        <v>#REF!</v>
      </c>
      <c r="F119" s="194" t="e">
        <f>IF([1]!Tabla2[[#This Row],[Productos ]]="","",'[1]Formulario PPGR1'!#REF!)</f>
        <v>#REF!</v>
      </c>
      <c r="G119" s="134" t="s">
        <v>896</v>
      </c>
      <c r="H119" s="134" t="s">
        <v>1009</v>
      </c>
      <c r="I119" s="268" t="s">
        <v>1021</v>
      </c>
      <c r="J119" s="135"/>
      <c r="K119" s="135"/>
      <c r="L119" s="135">
        <v>17</v>
      </c>
      <c r="M119" s="135"/>
      <c r="N119" s="135"/>
      <c r="O119" s="135"/>
      <c r="P119" s="135"/>
      <c r="Q119" s="135"/>
      <c r="R119" s="135"/>
      <c r="S119" s="135"/>
      <c r="T119" s="135"/>
      <c r="U119" s="135"/>
      <c r="V119" s="208">
        <f>IF(SUM(Tabla2[[#This Row],[Ene]:[Dic]])=0,"",SUM(Tabla2[[#This Row],[Ene]:[Dic]]))</f>
        <v>17</v>
      </c>
      <c r="W119" s="134" t="s">
        <v>66</v>
      </c>
      <c r="X119" s="134" t="s">
        <v>1322</v>
      </c>
      <c r="Y119" s="134"/>
      <c r="Z119" s="134"/>
      <c r="AA119" s="193" t="s">
        <v>878</v>
      </c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2:54" s="2" customFormat="1" ht="45" x14ac:dyDescent="0.25">
      <c r="B120" s="194" t="e">
        <f>IF([1]!Tabla2[[#This Row],[Productos ]]="","",CONCATENATE([1]!Tabla2[[#This Row],[POA]],".",[1]!Tabla2[[#This Row],[SRS]],".",[1]!Tabla2[[#This Row],[AREA]],".",[1]!Tabla2[[#This Row],[TIPO]]))</f>
        <v>#REF!</v>
      </c>
      <c r="C120" s="194" t="e">
        <f>IF([1]!Tabla2[[#This Row],[Productos ]]="","",'[1]Formulario PPGR1'!#REF!)</f>
        <v>#REF!</v>
      </c>
      <c r="D120" s="194" t="e">
        <f>IF([1]!Tabla2[[#This Row],[Productos ]]="","",'[1]Formulario PPGR1'!#REF!)</f>
        <v>#REF!</v>
      </c>
      <c r="E120" s="194" t="e">
        <f>IF([1]!Tabla2[[#This Row],[Productos ]]="","",'[1]Formulario PPGR1'!#REF!)</f>
        <v>#REF!</v>
      </c>
      <c r="F120" s="194" t="e">
        <f>IF([1]!Tabla2[[#This Row],[Productos ]]="","",'[1]Formulario PPGR1'!#REF!)</f>
        <v>#REF!</v>
      </c>
      <c r="G120" s="134" t="s">
        <v>896</v>
      </c>
      <c r="H120" s="134" t="s">
        <v>1010</v>
      </c>
      <c r="I120" s="293" t="s">
        <v>1024</v>
      </c>
      <c r="J120" s="135"/>
      <c r="K120" s="135"/>
      <c r="L120" s="135"/>
      <c r="M120" s="135">
        <v>1</v>
      </c>
      <c r="N120" s="135"/>
      <c r="O120" s="135"/>
      <c r="P120" s="135"/>
      <c r="Q120" s="135"/>
      <c r="R120" s="135"/>
      <c r="S120" s="135"/>
      <c r="T120" s="135"/>
      <c r="U120" s="135"/>
      <c r="V120" s="208">
        <f>IF(SUM(Tabla2[[#This Row],[Ene]:[Dic]])=0,"",SUM(Tabla2[[#This Row],[Ene]:[Dic]]))</f>
        <v>1</v>
      </c>
      <c r="W120" s="134" t="s">
        <v>66</v>
      </c>
      <c r="X120" s="134" t="s">
        <v>68</v>
      </c>
      <c r="Y120" s="134"/>
      <c r="Z120" s="134"/>
      <c r="AA120" s="193" t="s">
        <v>878</v>
      </c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2:54" s="2" customFormat="1" ht="60" x14ac:dyDescent="0.25">
      <c r="B121" s="194" t="e">
        <f>IF([1]!Tabla2[[#This Row],[Productos ]]="","",CONCATENATE([1]!Tabla2[[#This Row],[POA]],".",[1]!Tabla2[[#This Row],[SRS]],".",[1]!Tabla2[[#This Row],[AREA]],".",[1]!Tabla2[[#This Row],[TIPO]]))</f>
        <v>#REF!</v>
      </c>
      <c r="C121" s="194" t="e">
        <f>IF([1]!Tabla2[[#This Row],[Productos ]]="","",'[1]Formulario PPGR1'!#REF!)</f>
        <v>#REF!</v>
      </c>
      <c r="D121" s="194" t="e">
        <f>IF([1]!Tabla2[[#This Row],[Productos ]]="","",'[1]Formulario PPGR1'!#REF!)</f>
        <v>#REF!</v>
      </c>
      <c r="E121" s="194" t="e">
        <f>IF([1]!Tabla2[[#This Row],[Productos ]]="","",'[1]Formulario PPGR1'!#REF!)</f>
        <v>#REF!</v>
      </c>
      <c r="F121" s="194" t="e">
        <f>IF([1]!Tabla2[[#This Row],[Productos ]]="","",'[1]Formulario PPGR1'!#REF!)</f>
        <v>#REF!</v>
      </c>
      <c r="G121" s="134" t="s">
        <v>896</v>
      </c>
      <c r="H121" s="134" t="s">
        <v>1011</v>
      </c>
      <c r="I121" s="293" t="s">
        <v>1022</v>
      </c>
      <c r="J121" s="135"/>
      <c r="K121" s="135"/>
      <c r="L121" s="135">
        <v>1</v>
      </c>
      <c r="M121" s="135"/>
      <c r="N121" s="135"/>
      <c r="O121" s="135">
        <v>1</v>
      </c>
      <c r="P121" s="135"/>
      <c r="Q121" s="135"/>
      <c r="R121" s="135">
        <v>1</v>
      </c>
      <c r="S121" s="135"/>
      <c r="T121" s="135"/>
      <c r="U121" s="135"/>
      <c r="V121" s="208">
        <f>IF(SUM(Tabla2[[#This Row],[Ene]:[Dic]])=0,"",SUM(Tabla2[[#This Row],[Ene]:[Dic]]))</f>
        <v>3</v>
      </c>
      <c r="W121" s="134" t="s">
        <v>82</v>
      </c>
      <c r="X121" s="134"/>
      <c r="Y121" s="134"/>
      <c r="Z121" s="134"/>
      <c r="AA121" s="193" t="s">
        <v>878</v>
      </c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2:54" s="2" customFormat="1" ht="75" x14ac:dyDescent="0.25">
      <c r="B122" s="194" t="e">
        <f>IF([1]!Tabla2[[#This Row],[Productos ]]="","",CONCATENATE([1]!Tabla2[[#This Row],[POA]],".",[1]!Tabla2[[#This Row],[SRS]],".",[1]!Tabla2[[#This Row],[AREA]],".",[1]!Tabla2[[#This Row],[TIPO]]))</f>
        <v>#REF!</v>
      </c>
      <c r="C122" s="194" t="e">
        <f>IF([1]!Tabla2[[#This Row],[Productos ]]="","",'[1]Formulario PPGR1'!#REF!)</f>
        <v>#REF!</v>
      </c>
      <c r="D122" s="194" t="e">
        <f>IF([1]!Tabla2[[#This Row],[Productos ]]="","",'[1]Formulario PPGR1'!#REF!)</f>
        <v>#REF!</v>
      </c>
      <c r="E122" s="194" t="e">
        <f>IF([1]!Tabla2[[#This Row],[Productos ]]="","",'[1]Formulario PPGR1'!#REF!)</f>
        <v>#REF!</v>
      </c>
      <c r="F122" s="194" t="e">
        <f>IF([1]!Tabla2[[#This Row],[Productos ]]="","",'[1]Formulario PPGR1'!#REF!)</f>
        <v>#REF!</v>
      </c>
      <c r="G122" s="134" t="s">
        <v>896</v>
      </c>
      <c r="H122" s="134" t="s">
        <v>1023</v>
      </c>
      <c r="I122" s="293" t="s">
        <v>1025</v>
      </c>
      <c r="J122" s="135"/>
      <c r="K122" s="135"/>
      <c r="L122" s="135">
        <v>1</v>
      </c>
      <c r="M122" s="135"/>
      <c r="N122" s="135"/>
      <c r="O122" s="135">
        <v>2</v>
      </c>
      <c r="P122" s="135"/>
      <c r="Q122" s="135"/>
      <c r="R122" s="135">
        <v>1</v>
      </c>
      <c r="S122" s="135"/>
      <c r="T122" s="135"/>
      <c r="U122" s="135"/>
      <c r="V122" s="208">
        <f>IF(SUM(Tabla2[[#This Row],[Ene]:[Dic]])=0,"",SUM(Tabla2[[#This Row],[Ene]:[Dic]]))</f>
        <v>4</v>
      </c>
      <c r="W122" s="134" t="s">
        <v>66</v>
      </c>
      <c r="X122" s="134" t="s">
        <v>68</v>
      </c>
      <c r="Y122" s="134"/>
      <c r="Z122" s="134"/>
      <c r="AA122" s="193" t="s">
        <v>878</v>
      </c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2:54" s="2" customFormat="1" ht="60" x14ac:dyDescent="0.25">
      <c r="B123" s="194" t="e">
        <f>IF([1]!Tabla2[[#This Row],[Productos ]]="","",CONCATENATE([1]!Tabla2[[#This Row],[POA]],".",[1]!Tabla2[[#This Row],[SRS]],".",[1]!Tabla2[[#This Row],[AREA]],".",[1]!Tabla2[[#This Row],[TIPO]]))</f>
        <v>#REF!</v>
      </c>
      <c r="C123" s="194" t="e">
        <f>IF([1]!Tabla2[[#This Row],[Productos ]]="","",'[1]Formulario PPGR1'!#REF!)</f>
        <v>#REF!</v>
      </c>
      <c r="D123" s="194" t="e">
        <f>IF([1]!Tabla2[[#This Row],[Productos ]]="","",'[1]Formulario PPGR1'!#REF!)</f>
        <v>#REF!</v>
      </c>
      <c r="E123" s="194" t="e">
        <f>IF([1]!Tabla2[[#This Row],[Productos ]]="","",'[1]Formulario PPGR1'!#REF!)</f>
        <v>#REF!</v>
      </c>
      <c r="F123" s="194" t="e">
        <f>IF([1]!Tabla2[[#This Row],[Productos ]]="","",'[1]Formulario PPGR1'!#REF!)</f>
        <v>#REF!</v>
      </c>
      <c r="G123" s="134" t="s">
        <v>896</v>
      </c>
      <c r="H123" s="134" t="s">
        <v>1018</v>
      </c>
      <c r="I123" s="293" t="s">
        <v>1128</v>
      </c>
      <c r="J123" s="135"/>
      <c r="K123" s="135">
        <v>1</v>
      </c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208">
        <f>IF(SUM(Tabla2[[#This Row],[Ene]:[Dic]])=0,"",SUM(Tabla2[[#This Row],[Ene]:[Dic]]))</f>
        <v>1</v>
      </c>
      <c r="W123" s="134" t="s">
        <v>66</v>
      </c>
      <c r="X123" s="134" t="s">
        <v>65</v>
      </c>
      <c r="Y123" s="134"/>
      <c r="Z123" s="134"/>
      <c r="AA123" s="193" t="s">
        <v>878</v>
      </c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2:54" s="2" customFormat="1" ht="45" x14ac:dyDescent="0.25">
      <c r="B124" s="194" t="e">
        <f>IF([1]!Tabla2[[#This Row],[Productos ]]="","",CONCATENATE([1]!Tabla2[[#This Row],[POA]],".",[1]!Tabla2[[#This Row],[SRS]],".",[1]!Tabla2[[#This Row],[AREA]],".",[1]!Tabla2[[#This Row],[TIPO]]))</f>
        <v>#REF!</v>
      </c>
      <c r="C124" s="194" t="e">
        <f>IF([1]!Tabla2[[#This Row],[Productos ]]="","",'[1]Formulario PPGR1'!#REF!)</f>
        <v>#REF!</v>
      </c>
      <c r="D124" s="194" t="e">
        <f>IF([1]!Tabla2[[#This Row],[Productos ]]="","",'[1]Formulario PPGR1'!#REF!)</f>
        <v>#REF!</v>
      </c>
      <c r="E124" s="194" t="e">
        <f>IF([1]!Tabla2[[#This Row],[Productos ]]="","",'[1]Formulario PPGR1'!#REF!)</f>
        <v>#REF!</v>
      </c>
      <c r="F124" s="194" t="e">
        <f>IF([1]!Tabla2[[#This Row],[Productos ]]="","",'[1]Formulario PPGR1'!#REF!)</f>
        <v>#REF!</v>
      </c>
      <c r="G124" s="134" t="s">
        <v>896</v>
      </c>
      <c r="H124" s="134" t="s">
        <v>1019</v>
      </c>
      <c r="I124" s="134" t="s">
        <v>1129</v>
      </c>
      <c r="J124" s="135"/>
      <c r="K124" s="135"/>
      <c r="L124" s="135">
        <v>1</v>
      </c>
      <c r="M124" s="135"/>
      <c r="N124" s="135"/>
      <c r="O124" s="135"/>
      <c r="P124" s="135"/>
      <c r="Q124" s="135"/>
      <c r="R124" s="135"/>
      <c r="S124" s="135"/>
      <c r="T124" s="135"/>
      <c r="U124" s="135"/>
      <c r="V124" s="208">
        <f>IF(SUM(Tabla2[[#This Row],[Ene]:[Dic]])=0,"",SUM(Tabla2[[#This Row],[Ene]:[Dic]]))</f>
        <v>1</v>
      </c>
      <c r="W124" s="134" t="s">
        <v>75</v>
      </c>
      <c r="X124" s="134" t="s">
        <v>66</v>
      </c>
      <c r="Y124" s="134"/>
      <c r="Z124" s="134"/>
      <c r="AA124" s="193" t="s">
        <v>878</v>
      </c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2:54" s="2" customFormat="1" ht="30" x14ac:dyDescent="0.25">
      <c r="B125" s="290" t="e">
        <f>IF([1]!Tabla1[[#This Row],[Código_Actividad]]="","",CONCATENATE([1]!Tabla1[[#This Row],[POA]],".",[1]!Tabla1[[#This Row],[SRS]],".",[1]!Tabla1[[#This Row],[AREA]],".",[1]!Tabla1[[#This Row],[TIPO]]))</f>
        <v>#REF!</v>
      </c>
      <c r="C125" s="290" t="e">
        <f>IF(Tabla2[[#This Row],[Productos ]]="","",'Formulario PPGR1'!#REF!)</f>
        <v>#REF!</v>
      </c>
      <c r="D125" s="290" t="e">
        <f>IF(Tabla2[[#This Row],[Productos ]]="","",'Formulario PPGR1'!#REF!)</f>
        <v>#REF!</v>
      </c>
      <c r="E125" s="290" t="e">
        <f>IF(Tabla2[[#This Row],[Productos ]]="","",'Formulario PPGR1'!#REF!)</f>
        <v>#REF!</v>
      </c>
      <c r="F125" s="290" t="e">
        <f>IF([1]!Tabla1[[#This Row],[Código_Actividad]]="","",'[1]Formulario PPGR1'!#REF!)</f>
        <v>#REF!</v>
      </c>
      <c r="G125" s="134" t="s">
        <v>896</v>
      </c>
      <c r="H125" s="134" t="s">
        <v>1130</v>
      </c>
      <c r="I125" s="134" t="s">
        <v>1131</v>
      </c>
      <c r="J125" s="135"/>
      <c r="K125" s="135"/>
      <c r="L125" s="135">
        <v>1</v>
      </c>
      <c r="M125" s="135"/>
      <c r="N125" s="135"/>
      <c r="O125" s="135"/>
      <c r="P125" s="135"/>
      <c r="Q125" s="135">
        <v>1</v>
      </c>
      <c r="R125" s="135"/>
      <c r="S125" s="135"/>
      <c r="T125" s="135"/>
      <c r="U125" s="135"/>
      <c r="V125" s="208">
        <f>IF(SUM(Tabla2[[#This Row],[Ene]:[Dic]])=0,"",SUM(Tabla2[[#This Row],[Ene]:[Dic]]))</f>
        <v>2</v>
      </c>
      <c r="W125" s="134" t="s">
        <v>1132</v>
      </c>
      <c r="X125" s="134"/>
      <c r="Y125" s="134"/>
      <c r="Z125" s="134"/>
      <c r="AA125" s="193" t="s">
        <v>878</v>
      </c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2:54" s="2" customFormat="1" ht="30" x14ac:dyDescent="0.25">
      <c r="B126" s="290" t="e">
        <f>IF([1]!Tabla1[[#This Row],[Código_Actividad]]="","",CONCATENATE([1]!Tabla1[[#This Row],[POA]],".",[1]!Tabla1[[#This Row],[SRS]],".",[1]!Tabla1[[#This Row],[AREA]],".",[1]!Tabla1[[#This Row],[TIPO]]))</f>
        <v>#REF!</v>
      </c>
      <c r="C126" s="290" t="e">
        <f>IF(Tabla2[[#This Row],[Productos ]]="","",'Formulario PPGR1'!#REF!)</f>
        <v>#REF!</v>
      </c>
      <c r="D126" s="290" t="e">
        <f>IF(Tabla2[[#This Row],[Productos ]]="","",'Formulario PPGR1'!#REF!)</f>
        <v>#REF!</v>
      </c>
      <c r="E126" s="290" t="e">
        <f>IF(Tabla2[[#This Row],[Productos ]]="","",'Formulario PPGR1'!#REF!)</f>
        <v>#REF!</v>
      </c>
      <c r="F126" s="290" t="e">
        <f>IF([1]!Tabla1[[#This Row],[Código_Actividad]]="","",'[1]Formulario PPGR1'!#REF!)</f>
        <v>#REF!</v>
      </c>
      <c r="G126" s="134" t="s">
        <v>896</v>
      </c>
      <c r="H126" s="134" t="s">
        <v>1133</v>
      </c>
      <c r="I126" s="134" t="s">
        <v>1134</v>
      </c>
      <c r="J126" s="135"/>
      <c r="K126" s="135"/>
      <c r="L126" s="135"/>
      <c r="M126" s="135"/>
      <c r="N126" s="135"/>
      <c r="O126" s="135"/>
      <c r="P126" s="135">
        <v>1</v>
      </c>
      <c r="Q126" s="135"/>
      <c r="R126" s="135"/>
      <c r="S126" s="135"/>
      <c r="T126" s="135"/>
      <c r="U126" s="135"/>
      <c r="V126" s="208">
        <f>IF(SUM(Tabla2[[#This Row],[Ene]:[Dic]])=0,"",SUM(Tabla2[[#This Row],[Ene]:[Dic]]))</f>
        <v>1</v>
      </c>
      <c r="W126" s="134" t="s">
        <v>66</v>
      </c>
      <c r="X126" s="134" t="s">
        <v>1323</v>
      </c>
      <c r="Y126" s="134"/>
      <c r="Z126" s="134"/>
      <c r="AA126" s="193" t="s">
        <v>878</v>
      </c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2:54" s="2" customFormat="1" ht="30" x14ac:dyDescent="0.25">
      <c r="B127" s="290" t="e">
        <f>IF([1]!Tabla1[[#This Row],[Código_Actividad]]="","",CONCATENATE([1]!Tabla1[[#This Row],[POA]],".",[1]!Tabla1[[#This Row],[SRS]],".",[1]!Tabla1[[#This Row],[AREA]],".",[1]!Tabla1[[#This Row],[TIPO]]))</f>
        <v>#REF!</v>
      </c>
      <c r="C127" s="290" t="e">
        <f>IF(Tabla2[[#This Row],[Productos ]]="","",'Formulario PPGR1'!#REF!)</f>
        <v>#REF!</v>
      </c>
      <c r="D127" s="290" t="e">
        <f>IF(Tabla2[[#This Row],[Productos ]]="","",'Formulario PPGR1'!#REF!)</f>
        <v>#REF!</v>
      </c>
      <c r="E127" s="290" t="e">
        <f>IF(Tabla2[[#This Row],[Productos ]]="","",'Formulario PPGR1'!#REF!)</f>
        <v>#REF!</v>
      </c>
      <c r="F127" s="290" t="e">
        <f>IF([1]!Tabla1[[#This Row],[Código_Actividad]]="","",'[1]Formulario PPGR1'!#REF!)</f>
        <v>#REF!</v>
      </c>
      <c r="G127" s="134" t="s">
        <v>896</v>
      </c>
      <c r="H127" s="134" t="s">
        <v>1135</v>
      </c>
      <c r="I127" s="134" t="s">
        <v>1136</v>
      </c>
      <c r="J127" s="135">
        <v>1</v>
      </c>
      <c r="K127" s="135"/>
      <c r="L127" s="135"/>
      <c r="M127" s="135">
        <v>1</v>
      </c>
      <c r="N127" s="135"/>
      <c r="O127" s="135"/>
      <c r="P127" s="135">
        <v>1</v>
      </c>
      <c r="Q127" s="135"/>
      <c r="R127" s="135"/>
      <c r="S127" s="135">
        <v>1</v>
      </c>
      <c r="T127" s="135"/>
      <c r="U127" s="135"/>
      <c r="V127" s="208">
        <f>IF(SUM(Tabla2[[#This Row],[Ene]:[Dic]])=0,"",SUM(Tabla2[[#This Row],[Ene]:[Dic]]))</f>
        <v>4</v>
      </c>
      <c r="W127" s="134" t="s">
        <v>73</v>
      </c>
      <c r="X127" s="134"/>
      <c r="Y127" s="134"/>
      <c r="Z127" s="134"/>
      <c r="AA127" s="193" t="s">
        <v>878</v>
      </c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2:54" s="2" customFormat="1" ht="45" x14ac:dyDescent="0.25">
      <c r="B128" s="290" t="e">
        <f>IF([1]!Tabla1[[#This Row],[Código_Actividad]]="","",CONCATENATE([1]!Tabla1[[#This Row],[POA]],".",[1]!Tabla1[[#This Row],[SRS]],".",[1]!Tabla1[[#This Row],[AREA]],".",[1]!Tabla1[[#This Row],[TIPO]]))</f>
        <v>#REF!</v>
      </c>
      <c r="C128" s="290" t="e">
        <f>IF(Tabla2[[#This Row],[Productos ]]="","",'Formulario PPGR1'!#REF!)</f>
        <v>#REF!</v>
      </c>
      <c r="D128" s="290" t="e">
        <f>IF(Tabla2[[#This Row],[Productos ]]="","",'Formulario PPGR1'!#REF!)</f>
        <v>#REF!</v>
      </c>
      <c r="E128" s="290" t="e">
        <f>IF(Tabla2[[#This Row],[Productos ]]="","",'Formulario PPGR1'!#REF!)</f>
        <v>#REF!</v>
      </c>
      <c r="F128" s="290" t="e">
        <f>IF([1]!Tabla1[[#This Row],[Código_Actividad]]="","",'[1]Formulario PPGR1'!#REF!)</f>
        <v>#REF!</v>
      </c>
      <c r="G128" s="134" t="s">
        <v>896</v>
      </c>
      <c r="H128" s="134" t="s">
        <v>1137</v>
      </c>
      <c r="I128" s="134" t="s">
        <v>1138</v>
      </c>
      <c r="J128" s="135">
        <v>1</v>
      </c>
      <c r="K128" s="135"/>
      <c r="L128" s="135"/>
      <c r="M128" s="135">
        <v>1</v>
      </c>
      <c r="N128" s="135"/>
      <c r="O128" s="135"/>
      <c r="P128" s="135">
        <v>1</v>
      </c>
      <c r="Q128" s="135"/>
      <c r="R128" s="135"/>
      <c r="S128" s="135">
        <v>1</v>
      </c>
      <c r="T128" s="135"/>
      <c r="U128" s="135"/>
      <c r="V128" s="208">
        <f>IF(SUM(Tabla2[[#This Row],[Ene]:[Dic]])=0,"",SUM(Tabla2[[#This Row],[Ene]:[Dic]]))</f>
        <v>4</v>
      </c>
      <c r="W128" s="134" t="s">
        <v>66</v>
      </c>
      <c r="X128" s="134"/>
      <c r="Y128" s="134"/>
      <c r="Z128" s="134"/>
      <c r="AA128" s="193" t="s">
        <v>878</v>
      </c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2:55" s="2" customFormat="1" ht="60" x14ac:dyDescent="0.25">
      <c r="B129" s="290" t="e">
        <f>IF([1]!Tabla1[[#This Row],[Código_Actividad]]="","",CONCATENATE([1]!Tabla1[[#This Row],[POA]],".",[1]!Tabla1[[#This Row],[SRS]],".",[1]!Tabla1[[#This Row],[AREA]],".",[1]!Tabla1[[#This Row],[TIPO]]))</f>
        <v>#REF!</v>
      </c>
      <c r="C129" s="290" t="e">
        <f>IF(Tabla2[[#This Row],[Productos ]]="","",'Formulario PPGR1'!#REF!)</f>
        <v>#REF!</v>
      </c>
      <c r="D129" s="290" t="e">
        <f>IF(Tabla2[[#This Row],[Productos ]]="","",'Formulario PPGR1'!#REF!)</f>
        <v>#REF!</v>
      </c>
      <c r="E129" s="290" t="e">
        <f>IF(Tabla2[[#This Row],[Productos ]]="","",'Formulario PPGR1'!#REF!)</f>
        <v>#REF!</v>
      </c>
      <c r="F129" s="290" t="e">
        <f>IF([1]!Tabla1[[#This Row],[Código_Actividad]]="","",'[1]Formulario PPGR1'!#REF!)</f>
        <v>#REF!</v>
      </c>
      <c r="G129" s="134" t="s">
        <v>896</v>
      </c>
      <c r="H129" s="134" t="s">
        <v>1139</v>
      </c>
      <c r="I129" s="134" t="s">
        <v>1140</v>
      </c>
      <c r="J129" s="135">
        <v>1</v>
      </c>
      <c r="K129" s="135"/>
      <c r="L129" s="135"/>
      <c r="M129" s="135">
        <v>1</v>
      </c>
      <c r="N129" s="135"/>
      <c r="O129" s="135"/>
      <c r="P129" s="135">
        <v>1</v>
      </c>
      <c r="Q129" s="135"/>
      <c r="R129" s="135"/>
      <c r="S129" s="135">
        <v>1</v>
      </c>
      <c r="T129" s="135"/>
      <c r="U129" s="135"/>
      <c r="V129" s="208">
        <f>IF(SUM(Tabla2[[#This Row],[Ene]:[Dic]])=0,"",SUM(Tabla2[[#This Row],[Ene]:[Dic]]))</f>
        <v>4</v>
      </c>
      <c r="W129" s="134" t="s">
        <v>1141</v>
      </c>
      <c r="X129" s="134"/>
      <c r="Y129" s="134"/>
      <c r="Z129" s="134"/>
      <c r="AA129" s="193" t="s">
        <v>878</v>
      </c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2:55" s="2" customFormat="1" ht="45" x14ac:dyDescent="0.25">
      <c r="B130" s="194" t="e">
        <v>#REF!</v>
      </c>
      <c r="C130" s="194" t="e">
        <v>#REF!</v>
      </c>
      <c r="D130" s="194" t="e">
        <v>#REF!</v>
      </c>
      <c r="E130" s="194" t="e">
        <v>#REF!</v>
      </c>
      <c r="F130" s="194" t="e">
        <v>#REF!</v>
      </c>
      <c r="G130" s="134" t="s">
        <v>1142</v>
      </c>
      <c r="H130" s="134" t="s">
        <v>1026</v>
      </c>
      <c r="I130" s="134" t="s">
        <v>1027</v>
      </c>
      <c r="J130" s="134">
        <v>1</v>
      </c>
      <c r="K130" s="135">
        <v>1</v>
      </c>
      <c r="L130" s="135">
        <v>1</v>
      </c>
      <c r="M130" s="135">
        <v>1</v>
      </c>
      <c r="N130" s="135">
        <v>1</v>
      </c>
      <c r="O130" s="135">
        <v>1</v>
      </c>
      <c r="P130" s="135">
        <v>1</v>
      </c>
      <c r="Q130" s="135">
        <v>1</v>
      </c>
      <c r="R130" s="135">
        <v>1</v>
      </c>
      <c r="S130" s="135">
        <v>1</v>
      </c>
      <c r="T130" s="135">
        <v>1</v>
      </c>
      <c r="U130" s="135">
        <v>1</v>
      </c>
      <c r="V130" s="208">
        <f>IF(SUM(Tabla2[[#This Row],[Ene]:[Dic]])=0,"",SUM(Tabla2[[#This Row],[Ene]:[Dic]]))</f>
        <v>12</v>
      </c>
      <c r="W130" s="134" t="s">
        <v>1028</v>
      </c>
      <c r="X130" s="134"/>
      <c r="Y130" s="134"/>
      <c r="Z130" s="134"/>
      <c r="AA130" s="193" t="s">
        <v>184</v>
      </c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2:55" s="2" customFormat="1" ht="45" x14ac:dyDescent="0.25">
      <c r="B131" s="194" t="e">
        <v>#REF!</v>
      </c>
      <c r="C131" s="194" t="e">
        <v>#REF!</v>
      </c>
      <c r="D131" s="194" t="e">
        <v>#REF!</v>
      </c>
      <c r="E131" s="194" t="e">
        <v>#REF!</v>
      </c>
      <c r="F131" s="194" t="e">
        <v>#REF!</v>
      </c>
      <c r="G131" s="134" t="s">
        <v>1142</v>
      </c>
      <c r="H131" s="134" t="s">
        <v>1029</v>
      </c>
      <c r="I131" s="134" t="s">
        <v>1030</v>
      </c>
      <c r="J131" s="134"/>
      <c r="K131" s="135"/>
      <c r="L131" s="135">
        <v>1</v>
      </c>
      <c r="M131" s="135"/>
      <c r="N131" s="135"/>
      <c r="O131" s="135">
        <v>1</v>
      </c>
      <c r="P131" s="135"/>
      <c r="Q131" s="135"/>
      <c r="R131" s="135">
        <v>1</v>
      </c>
      <c r="S131" s="135"/>
      <c r="T131" s="135"/>
      <c r="U131" s="135">
        <v>1</v>
      </c>
      <c r="V131" s="208">
        <f>IF(SUM(Tabla2[[#This Row],[Ene]:[Dic]])=0,"",SUM(Tabla2[[#This Row],[Ene]:[Dic]]))</f>
        <v>4</v>
      </c>
      <c r="W131" s="134" t="s">
        <v>65</v>
      </c>
      <c r="X131" s="134" t="s">
        <v>66</v>
      </c>
      <c r="Y131" s="134"/>
      <c r="Z131" s="134"/>
      <c r="AA131" s="193" t="s">
        <v>184</v>
      </c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2:55" s="2" customFormat="1" ht="45" x14ac:dyDescent="0.25">
      <c r="B132" s="194" t="e">
        <v>#REF!</v>
      </c>
      <c r="C132" s="194" t="e">
        <v>#REF!</v>
      </c>
      <c r="D132" s="194" t="e">
        <v>#REF!</v>
      </c>
      <c r="E132" s="194" t="e">
        <v>#REF!</v>
      </c>
      <c r="F132" s="194" t="e">
        <v>#REF!</v>
      </c>
      <c r="G132" s="134" t="s">
        <v>1142</v>
      </c>
      <c r="H132" s="134" t="s">
        <v>1031</v>
      </c>
      <c r="I132" s="134" t="s">
        <v>1032</v>
      </c>
      <c r="J132" s="134"/>
      <c r="K132" s="135"/>
      <c r="L132" s="135">
        <v>1</v>
      </c>
      <c r="M132" s="135"/>
      <c r="N132" s="135"/>
      <c r="O132" s="135">
        <v>1</v>
      </c>
      <c r="P132" s="135"/>
      <c r="Q132" s="135"/>
      <c r="R132" s="135">
        <v>1</v>
      </c>
      <c r="S132" s="135"/>
      <c r="T132" s="135"/>
      <c r="U132" s="135">
        <v>1</v>
      </c>
      <c r="V132" s="208">
        <f>IF(SUM(Tabla2[[#This Row],[Ene]:[Dic]])=0,"",SUM(Tabla2[[#This Row],[Ene]:[Dic]]))</f>
        <v>4</v>
      </c>
      <c r="W132" s="134" t="s">
        <v>65</v>
      </c>
      <c r="X132" s="134"/>
      <c r="Y132" s="134"/>
      <c r="Z132" s="134"/>
      <c r="AA132" s="193" t="s">
        <v>184</v>
      </c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2:55" s="2" customFormat="1" ht="45" x14ac:dyDescent="0.25">
      <c r="B133" s="194" t="e">
        <v>#REF!</v>
      </c>
      <c r="C133" s="194" t="e">
        <v>#REF!</v>
      </c>
      <c r="D133" s="194" t="e">
        <v>#REF!</v>
      </c>
      <c r="E133" s="194" t="e">
        <v>#REF!</v>
      </c>
      <c r="F133" s="194" t="e">
        <v>#REF!</v>
      </c>
      <c r="G133" s="134" t="s">
        <v>1142</v>
      </c>
      <c r="H133" s="134" t="s">
        <v>1033</v>
      </c>
      <c r="I133" s="134" t="s">
        <v>1034</v>
      </c>
      <c r="J133" s="134"/>
      <c r="K133" s="135"/>
      <c r="L133" s="135"/>
      <c r="M133" s="135">
        <v>1</v>
      </c>
      <c r="N133" s="135"/>
      <c r="O133" s="135"/>
      <c r="P133" s="135"/>
      <c r="Q133" s="135"/>
      <c r="R133" s="135"/>
      <c r="S133" s="135"/>
      <c r="T133" s="135"/>
      <c r="U133" s="135"/>
      <c r="V133" s="208">
        <f>IF(SUM(Tabla2[[#This Row],[Ene]:[Dic]])=0,"",SUM(Tabla2[[#This Row],[Ene]:[Dic]]))</f>
        <v>1</v>
      </c>
      <c r="W133" s="134" t="s">
        <v>66</v>
      </c>
      <c r="X133" s="134" t="s">
        <v>67</v>
      </c>
      <c r="Y133" s="134"/>
      <c r="Z133" s="134"/>
      <c r="AA133" s="193" t="s">
        <v>184</v>
      </c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2:55" s="2" customFormat="1" ht="45" x14ac:dyDescent="0.25">
      <c r="B134" s="194" t="e">
        <v>#REF!</v>
      </c>
      <c r="C134" s="194" t="e">
        <v>#REF!</v>
      </c>
      <c r="D134" s="194" t="e">
        <v>#REF!</v>
      </c>
      <c r="E134" s="194" t="e">
        <v>#REF!</v>
      </c>
      <c r="F134" s="194" t="e">
        <v>#REF!</v>
      </c>
      <c r="G134" s="134" t="s">
        <v>1142</v>
      </c>
      <c r="H134" s="134" t="s">
        <v>1035</v>
      </c>
      <c r="I134" s="134" t="s">
        <v>1143</v>
      </c>
      <c r="J134" s="134"/>
      <c r="K134" s="135"/>
      <c r="L134" s="135"/>
      <c r="M134" s="135">
        <v>1</v>
      </c>
      <c r="N134" s="135"/>
      <c r="O134" s="135"/>
      <c r="P134" s="135"/>
      <c r="Q134" s="135"/>
      <c r="R134" s="135"/>
      <c r="S134" s="135"/>
      <c r="T134" s="135"/>
      <c r="U134" s="135"/>
      <c r="V134" s="208">
        <f>IF(SUM(Tabla2[[#This Row],[Ene]:[Dic]])=0,"",SUM(Tabla2[[#This Row],[Ene]:[Dic]]))</f>
        <v>1</v>
      </c>
      <c r="W134" s="134" t="s">
        <v>65</v>
      </c>
      <c r="X134" s="134" t="s">
        <v>66</v>
      </c>
      <c r="Y134" s="134"/>
      <c r="Z134" s="134"/>
      <c r="AA134" s="193" t="s">
        <v>184</v>
      </c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2:55" s="2" customFormat="1" ht="60" x14ac:dyDescent="0.25">
      <c r="B135" s="194" t="e">
        <v>#REF!</v>
      </c>
      <c r="C135" s="194" t="e">
        <v>#REF!</v>
      </c>
      <c r="D135" s="194" t="e">
        <v>#REF!</v>
      </c>
      <c r="E135" s="194" t="e">
        <v>#REF!</v>
      </c>
      <c r="F135" s="194" t="e">
        <v>#REF!</v>
      </c>
      <c r="G135" s="134" t="s">
        <v>1142</v>
      </c>
      <c r="H135" s="134" t="s">
        <v>1036</v>
      </c>
      <c r="I135" s="134" t="s">
        <v>1037</v>
      </c>
      <c r="J135" s="135"/>
      <c r="K135" s="135">
        <v>2</v>
      </c>
      <c r="L135" s="135">
        <v>2</v>
      </c>
      <c r="M135" s="135"/>
      <c r="N135" s="135"/>
      <c r="O135" s="135"/>
      <c r="P135" s="135"/>
      <c r="Q135" s="135"/>
      <c r="R135" s="135"/>
      <c r="S135" s="135"/>
      <c r="T135" s="135"/>
      <c r="U135" s="135"/>
      <c r="V135" s="208">
        <f>IF(SUM(Tabla2[[#This Row],[Ene]:[Dic]])=0,"",SUM(Tabla2[[#This Row],[Ene]:[Dic]]))</f>
        <v>4</v>
      </c>
      <c r="W135" s="134" t="s">
        <v>65</v>
      </c>
      <c r="X135" s="134" t="s">
        <v>1038</v>
      </c>
      <c r="Y135" s="134"/>
      <c r="Z135" s="134" t="s">
        <v>1039</v>
      </c>
      <c r="AA135" s="193" t="s">
        <v>184</v>
      </c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2:55" s="2" customFormat="1" ht="45" x14ac:dyDescent="0.25">
      <c r="B136" s="290" t="e">
        <v>#REF!</v>
      </c>
      <c r="C136" s="290" t="e">
        <v>#REF!</v>
      </c>
      <c r="D136" s="290" t="e">
        <v>#REF!</v>
      </c>
      <c r="E136" s="290" t="e">
        <v>#REF!</v>
      </c>
      <c r="F136" s="290" t="e">
        <v>#REF!</v>
      </c>
      <c r="G136" s="291" t="s">
        <v>1142</v>
      </c>
      <c r="H136" s="291" t="s">
        <v>1144</v>
      </c>
      <c r="I136" s="291" t="s">
        <v>1145</v>
      </c>
      <c r="J136" s="292">
        <v>1</v>
      </c>
      <c r="K136" s="292"/>
      <c r="L136" s="292"/>
      <c r="M136" s="292"/>
      <c r="N136" s="292"/>
      <c r="O136" s="292"/>
      <c r="P136" s="292"/>
      <c r="Q136" s="292"/>
      <c r="R136" s="292"/>
      <c r="S136" s="292"/>
      <c r="T136" s="292"/>
      <c r="U136" s="292"/>
      <c r="V136" s="208">
        <f>IF(SUM(Tabla2[[#This Row],[Ene]:[Dic]])=0,"",SUM(Tabla2[[#This Row],[Ene]:[Dic]]))</f>
        <v>1</v>
      </c>
      <c r="W136" s="291" t="s">
        <v>66</v>
      </c>
      <c r="X136" s="291" t="s">
        <v>67</v>
      </c>
      <c r="Y136" s="291"/>
      <c r="Z136" s="291"/>
      <c r="AA136" s="193" t="s">
        <v>184</v>
      </c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2:55" s="2" customFormat="1" ht="60" x14ac:dyDescent="0.25">
      <c r="B137" s="194" t="e">
        <v>#REF!</v>
      </c>
      <c r="C137" s="194" t="e">
        <v>#REF!</v>
      </c>
      <c r="D137" s="194" t="e">
        <v>#REF!</v>
      </c>
      <c r="E137" s="194" t="e">
        <v>#REF!</v>
      </c>
      <c r="F137" s="194" t="e">
        <v>#REF!</v>
      </c>
      <c r="G137" s="134" t="s">
        <v>901</v>
      </c>
      <c r="H137" s="134" t="s">
        <v>1152</v>
      </c>
      <c r="I137" s="134" t="s">
        <v>1048</v>
      </c>
      <c r="J137" s="135">
        <v>1</v>
      </c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208">
        <f>IF(SUM(Tabla2[[#This Row],[Ene]:[Dic]])=0,"",SUM(Tabla2[[#This Row],[Ene]:[Dic]]))</f>
        <v>1</v>
      </c>
      <c r="W137" s="134" t="s">
        <v>1153</v>
      </c>
      <c r="X137" s="134"/>
      <c r="Y137" s="134"/>
      <c r="Z137" s="134"/>
      <c r="AA137" s="193" t="s">
        <v>875</v>
      </c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2:55" s="2" customFormat="1" ht="30" x14ac:dyDescent="0.25">
      <c r="B138" s="194" t="e">
        <v>#REF!</v>
      </c>
      <c r="C138" s="194" t="e">
        <v>#REF!</v>
      </c>
      <c r="D138" s="194" t="e">
        <v>#REF!</v>
      </c>
      <c r="E138" s="194" t="e">
        <v>#REF!</v>
      </c>
      <c r="F138" s="194" t="e">
        <v>#REF!</v>
      </c>
      <c r="G138" s="134" t="s">
        <v>901</v>
      </c>
      <c r="H138" s="134" t="s">
        <v>1154</v>
      </c>
      <c r="I138" s="134" t="s">
        <v>1049</v>
      </c>
      <c r="J138" s="135">
        <v>1</v>
      </c>
      <c r="K138" s="135">
        <v>1</v>
      </c>
      <c r="L138" s="135">
        <v>1</v>
      </c>
      <c r="M138" s="135">
        <v>1</v>
      </c>
      <c r="N138" s="135">
        <v>1</v>
      </c>
      <c r="O138" s="135">
        <v>1</v>
      </c>
      <c r="P138" s="135">
        <v>1</v>
      </c>
      <c r="Q138" s="135">
        <v>1</v>
      </c>
      <c r="R138" s="135">
        <v>1</v>
      </c>
      <c r="S138" s="135">
        <v>1</v>
      </c>
      <c r="T138" s="135">
        <v>1</v>
      </c>
      <c r="U138" s="135">
        <v>1</v>
      </c>
      <c r="V138" s="208">
        <f>IF(SUM(Tabla2[[#This Row],[Ene]:[Dic]])=0,"",SUM(Tabla2[[#This Row],[Ene]:[Dic]]))</f>
        <v>12</v>
      </c>
      <c r="W138" s="134" t="s">
        <v>65</v>
      </c>
      <c r="X138" s="134"/>
      <c r="Y138" s="134"/>
      <c r="Z138" s="134"/>
      <c r="AA138" s="193" t="s">
        <v>875</v>
      </c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2:55" s="2" customFormat="1" ht="45" x14ac:dyDescent="0.25">
      <c r="B139" s="194" t="e">
        <v>#REF!</v>
      </c>
      <c r="C139" s="194" t="e">
        <v>#REF!</v>
      </c>
      <c r="D139" s="194" t="e">
        <v>#REF!</v>
      </c>
      <c r="E139" s="194" t="e">
        <v>#REF!</v>
      </c>
      <c r="F139" s="194" t="e">
        <v>#REF!</v>
      </c>
      <c r="G139" s="134" t="s">
        <v>902</v>
      </c>
      <c r="H139" s="134" t="s">
        <v>1155</v>
      </c>
      <c r="I139" s="134" t="s">
        <v>1050</v>
      </c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>
        <v>1</v>
      </c>
      <c r="U139" s="135"/>
      <c r="V139" s="208">
        <f>IF(SUM(Tabla2[[#This Row],[Ene]:[Dic]])=0,"",SUM(Tabla2[[#This Row],[Ene]:[Dic]]))</f>
        <v>1</v>
      </c>
      <c r="W139" s="134" t="s">
        <v>74</v>
      </c>
      <c r="X139" s="134"/>
      <c r="Y139" s="134"/>
      <c r="Z139" s="134"/>
      <c r="AA139" s="193" t="s">
        <v>875</v>
      </c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2:55" s="2" customFormat="1" ht="45" x14ac:dyDescent="0.25">
      <c r="B140" s="194" t="e">
        <v>#REF!</v>
      </c>
      <c r="C140" s="194" t="e">
        <v>#REF!</v>
      </c>
      <c r="D140" s="194" t="e">
        <v>#REF!</v>
      </c>
      <c r="E140" s="194" t="e">
        <v>#REF!</v>
      </c>
      <c r="F140" s="194" t="e">
        <v>#REF!</v>
      </c>
      <c r="G140" s="134" t="s">
        <v>902</v>
      </c>
      <c r="H140" s="134" t="s">
        <v>1156</v>
      </c>
      <c r="I140" s="134" t="s">
        <v>1051</v>
      </c>
      <c r="J140" s="135">
        <v>1</v>
      </c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208">
        <f>IF(SUM(Tabla2[[#This Row],[Ene]:[Dic]])=0,"",SUM(Tabla2[[#This Row],[Ene]:[Dic]]))</f>
        <v>1</v>
      </c>
      <c r="W140" s="134" t="s">
        <v>81</v>
      </c>
      <c r="X140" s="134"/>
      <c r="Y140" s="134"/>
      <c r="Z140" s="134"/>
      <c r="AA140" s="193" t="s">
        <v>875</v>
      </c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2:55" s="2" customFormat="1" ht="45" x14ac:dyDescent="0.25">
      <c r="B141" s="194" t="e">
        <v>#REF!</v>
      </c>
      <c r="C141" s="194" t="e">
        <v>#REF!</v>
      </c>
      <c r="D141" s="194" t="e">
        <v>#REF!</v>
      </c>
      <c r="E141" s="194" t="e">
        <v>#REF!</v>
      </c>
      <c r="F141" s="194" t="e">
        <v>#REF!</v>
      </c>
      <c r="G141" s="134" t="s">
        <v>902</v>
      </c>
      <c r="H141" s="134" t="s">
        <v>1157</v>
      </c>
      <c r="I141" s="134" t="s">
        <v>1158</v>
      </c>
      <c r="J141" s="135">
        <v>1</v>
      </c>
      <c r="K141" s="135">
        <v>1</v>
      </c>
      <c r="L141" s="135">
        <v>1</v>
      </c>
      <c r="M141" s="135">
        <v>1</v>
      </c>
      <c r="N141" s="135">
        <v>1</v>
      </c>
      <c r="O141" s="135">
        <v>1</v>
      </c>
      <c r="P141" s="135">
        <v>1</v>
      </c>
      <c r="Q141" s="135">
        <v>1</v>
      </c>
      <c r="R141" s="135">
        <v>1</v>
      </c>
      <c r="S141" s="135">
        <v>1</v>
      </c>
      <c r="T141" s="135">
        <v>1</v>
      </c>
      <c r="U141" s="135">
        <v>1</v>
      </c>
      <c r="V141" s="208">
        <f>IF(SUM(Tabla2[[#This Row],[Ene]:[Dic]])=0,"",SUM(Tabla2[[#This Row],[Ene]:[Dic]]))</f>
        <v>12</v>
      </c>
      <c r="W141" s="134" t="s">
        <v>65</v>
      </c>
      <c r="X141" s="134"/>
      <c r="Y141" s="134"/>
      <c r="Z141" s="134"/>
      <c r="AA141" s="193" t="s">
        <v>875</v>
      </c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2:55" s="2" customFormat="1" ht="45" x14ac:dyDescent="0.25">
      <c r="B142" s="194" t="e">
        <v>#REF!</v>
      </c>
      <c r="C142" s="194" t="e">
        <v>#REF!</v>
      </c>
      <c r="D142" s="194" t="e">
        <v>#REF!</v>
      </c>
      <c r="E142" s="194" t="e">
        <v>#REF!</v>
      </c>
      <c r="F142" s="194" t="e">
        <v>#REF!</v>
      </c>
      <c r="G142" s="134" t="s">
        <v>902</v>
      </c>
      <c r="H142" s="134" t="s">
        <v>1159</v>
      </c>
      <c r="I142" s="134" t="s">
        <v>1052</v>
      </c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>
        <v>1</v>
      </c>
      <c r="V142" s="208">
        <f>IF(SUM(Tabla2[[#This Row],[Ene]:[Dic]])=0,"",SUM(Tabla2[[#This Row],[Ene]:[Dic]]))</f>
        <v>1</v>
      </c>
      <c r="W142" s="134" t="s">
        <v>81</v>
      </c>
      <c r="X142" s="134"/>
      <c r="Y142" s="134"/>
      <c r="Z142" s="134"/>
      <c r="AA142" s="193" t="s">
        <v>875</v>
      </c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2:55" s="2" customFormat="1" ht="45" x14ac:dyDescent="0.25">
      <c r="B143" s="194" t="e">
        <v>#REF!</v>
      </c>
      <c r="C143" s="194" t="e">
        <v>#REF!</v>
      </c>
      <c r="D143" s="194" t="e">
        <v>#REF!</v>
      </c>
      <c r="E143" s="194" t="e">
        <v>#REF!</v>
      </c>
      <c r="F143" s="194" t="e">
        <v>#REF!</v>
      </c>
      <c r="G143" s="134" t="s">
        <v>902</v>
      </c>
      <c r="H143" s="134" t="s">
        <v>1157</v>
      </c>
      <c r="I143" s="134" t="s">
        <v>1160</v>
      </c>
      <c r="J143" s="135">
        <v>1</v>
      </c>
      <c r="K143" s="135">
        <v>1</v>
      </c>
      <c r="L143" s="135">
        <v>1</v>
      </c>
      <c r="M143" s="135">
        <v>1</v>
      </c>
      <c r="N143" s="135">
        <v>1</v>
      </c>
      <c r="O143" s="135">
        <v>1</v>
      </c>
      <c r="P143" s="135">
        <v>1</v>
      </c>
      <c r="Q143" s="135">
        <v>1</v>
      </c>
      <c r="R143" s="135">
        <v>1</v>
      </c>
      <c r="S143" s="135">
        <v>1</v>
      </c>
      <c r="T143" s="135">
        <v>1</v>
      </c>
      <c r="U143" s="135">
        <v>1</v>
      </c>
      <c r="V143" s="208">
        <f>IF(SUM(Tabla2[[#This Row],[Ene]:[Dic]])=0,"",SUM(Tabla2[[#This Row],[Ene]:[Dic]]))</f>
        <v>12</v>
      </c>
      <c r="W143" s="134" t="s">
        <v>65</v>
      </c>
      <c r="X143" s="134" t="s">
        <v>66</v>
      </c>
      <c r="Y143" s="134"/>
      <c r="Z143" s="134"/>
      <c r="AA143" s="193" t="s">
        <v>875</v>
      </c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2:55" s="2" customFormat="1" ht="30" x14ac:dyDescent="0.25">
      <c r="B144" s="194" t="e">
        <v>#REF!</v>
      </c>
      <c r="C144" s="194" t="e">
        <v>#REF!</v>
      </c>
      <c r="D144" s="194" t="e">
        <v>#REF!</v>
      </c>
      <c r="E144" s="194" t="e">
        <v>#REF!</v>
      </c>
      <c r="F144" s="194" t="e">
        <v>#REF!</v>
      </c>
      <c r="G144" s="134" t="s">
        <v>1161</v>
      </c>
      <c r="H144" s="134" t="s">
        <v>1284</v>
      </c>
      <c r="I144" s="134" t="s">
        <v>1162</v>
      </c>
      <c r="J144" s="135"/>
      <c r="K144" s="135"/>
      <c r="L144" s="135"/>
      <c r="M144" s="135"/>
      <c r="N144" s="135">
        <v>1</v>
      </c>
      <c r="O144" s="135"/>
      <c r="P144" s="135"/>
      <c r="Q144" s="135"/>
      <c r="R144" s="135"/>
      <c r="S144" s="135"/>
      <c r="T144" s="135"/>
      <c r="U144" s="135"/>
      <c r="V144" s="208">
        <f>IF(SUM(Tabla2[[#This Row],[Ene]:[Dic]])=0,"",SUM(Tabla2[[#This Row],[Ene]:[Dic]]))</f>
        <v>1</v>
      </c>
      <c r="W144" s="134" t="s">
        <v>81</v>
      </c>
      <c r="X144" s="134"/>
      <c r="Y144" s="134"/>
      <c r="Z144" s="134"/>
      <c r="AA144" s="193" t="s">
        <v>875</v>
      </c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2:55" s="2" customFormat="1" ht="45" x14ac:dyDescent="0.25">
      <c r="B145" s="194" t="e">
        <v>#REF!</v>
      </c>
      <c r="C145" s="194" t="e">
        <v>#REF!</v>
      </c>
      <c r="D145" s="194" t="e">
        <v>#REF!</v>
      </c>
      <c r="E145" s="194" t="e">
        <v>#REF!</v>
      </c>
      <c r="F145" s="194" t="e">
        <v>#REF!</v>
      </c>
      <c r="G145" s="305" t="s">
        <v>1317</v>
      </c>
      <c r="H145" s="134" t="s">
        <v>1300</v>
      </c>
      <c r="I145" s="134" t="s">
        <v>1301</v>
      </c>
      <c r="J145" s="135">
        <v>1</v>
      </c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271">
        <v>1</v>
      </c>
      <c r="W145" s="134" t="s">
        <v>1302</v>
      </c>
      <c r="X145" s="134"/>
      <c r="Y145" s="134"/>
      <c r="Z145" s="134"/>
      <c r="AA145" s="193" t="s">
        <v>208</v>
      </c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2:55" s="2" customFormat="1" ht="36" x14ac:dyDescent="0.25">
      <c r="B146" s="194" t="e">
        <v>#REF!</v>
      </c>
      <c r="C146" s="194" t="e">
        <v>#REF!</v>
      </c>
      <c r="D146" s="194" t="e">
        <v>#REF!</v>
      </c>
      <c r="E146" s="194" t="e">
        <v>#REF!</v>
      </c>
      <c r="F146" s="194" t="e">
        <v>#REF!</v>
      </c>
      <c r="G146" s="305" t="s">
        <v>1317</v>
      </c>
      <c r="H146" s="134" t="s">
        <v>1303</v>
      </c>
      <c r="I146" s="134" t="s">
        <v>1304</v>
      </c>
      <c r="J146" s="135">
        <v>1</v>
      </c>
      <c r="K146" s="135">
        <v>1</v>
      </c>
      <c r="L146" s="135">
        <v>1</v>
      </c>
      <c r="M146" s="135">
        <v>1</v>
      </c>
      <c r="N146" s="135">
        <v>1</v>
      </c>
      <c r="O146" s="135">
        <v>1</v>
      </c>
      <c r="P146" s="135">
        <v>1</v>
      </c>
      <c r="Q146" s="135">
        <v>1</v>
      </c>
      <c r="R146" s="135">
        <v>1</v>
      </c>
      <c r="S146" s="135">
        <v>1</v>
      </c>
      <c r="T146" s="135">
        <v>1</v>
      </c>
      <c r="U146" s="135">
        <v>1</v>
      </c>
      <c r="V146" s="271">
        <v>12</v>
      </c>
      <c r="W146" s="134" t="s">
        <v>66</v>
      </c>
      <c r="X146" s="134" t="s">
        <v>67</v>
      </c>
      <c r="Y146" s="134" t="s">
        <v>1324</v>
      </c>
      <c r="Z146" s="134"/>
      <c r="AA146" s="193" t="s">
        <v>208</v>
      </c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2:55" s="2" customFormat="1" ht="45" x14ac:dyDescent="0.25">
      <c r="B147" s="194" t="e">
        <v>#REF!</v>
      </c>
      <c r="C147" s="194" t="e">
        <v>#REF!</v>
      </c>
      <c r="D147" s="194" t="e">
        <v>#REF!</v>
      </c>
      <c r="E147" s="194" t="e">
        <v>#REF!</v>
      </c>
      <c r="F147" s="194" t="e">
        <v>#REF!</v>
      </c>
      <c r="G147" s="305" t="s">
        <v>1317</v>
      </c>
      <c r="H147" s="134" t="s">
        <v>1305</v>
      </c>
      <c r="I147" s="134" t="s">
        <v>1306</v>
      </c>
      <c r="J147" s="135"/>
      <c r="K147" s="135"/>
      <c r="L147" s="135">
        <v>1</v>
      </c>
      <c r="M147" s="135"/>
      <c r="N147" s="135"/>
      <c r="O147" s="135"/>
      <c r="P147" s="135"/>
      <c r="Q147" s="135"/>
      <c r="R147" s="135"/>
      <c r="S147" s="135"/>
      <c r="T147" s="135"/>
      <c r="U147" s="135"/>
      <c r="V147" s="271">
        <v>1</v>
      </c>
      <c r="W147" s="134" t="s">
        <v>66</v>
      </c>
      <c r="X147" s="134" t="s">
        <v>67</v>
      </c>
      <c r="Y147" s="134" t="s">
        <v>1324</v>
      </c>
      <c r="Z147" s="134"/>
      <c r="AA147" s="193" t="s">
        <v>208</v>
      </c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2:55" s="2" customFormat="1" ht="36" x14ac:dyDescent="0.25">
      <c r="B148" s="194" t="e">
        <v>#REF!</v>
      </c>
      <c r="C148" s="194" t="e">
        <v>#REF!</v>
      </c>
      <c r="D148" s="194" t="e">
        <v>#REF!</v>
      </c>
      <c r="E148" s="194" t="e">
        <v>#REF!</v>
      </c>
      <c r="F148" s="194" t="e">
        <v>#REF!</v>
      </c>
      <c r="G148" s="305" t="s">
        <v>1317</v>
      </c>
      <c r="H148" s="134" t="s">
        <v>1307</v>
      </c>
      <c r="I148" s="134" t="s">
        <v>1308</v>
      </c>
      <c r="J148" s="135"/>
      <c r="K148" s="135"/>
      <c r="L148" s="135">
        <v>1</v>
      </c>
      <c r="M148" s="135"/>
      <c r="N148" s="135"/>
      <c r="O148" s="135"/>
      <c r="P148" s="135"/>
      <c r="Q148" s="135"/>
      <c r="R148" s="135"/>
      <c r="S148" s="135"/>
      <c r="T148" s="135"/>
      <c r="U148" s="135"/>
      <c r="V148" s="271">
        <v>1</v>
      </c>
      <c r="W148" s="134" t="s">
        <v>65</v>
      </c>
      <c r="X148" s="134"/>
      <c r="Y148" s="134"/>
      <c r="Z148" s="134"/>
      <c r="AA148" s="193" t="s">
        <v>208</v>
      </c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2:55" s="2" customFormat="1" ht="45" x14ac:dyDescent="0.25">
      <c r="B149" s="194" t="e">
        <v>#REF!</v>
      </c>
      <c r="C149" s="194" t="e">
        <v>#REF!</v>
      </c>
      <c r="D149" s="194" t="e">
        <v>#REF!</v>
      </c>
      <c r="E149" s="194" t="e">
        <v>#REF!</v>
      </c>
      <c r="F149" s="194" t="e">
        <v>#REF!</v>
      </c>
      <c r="G149" s="305" t="s">
        <v>1317</v>
      </c>
      <c r="H149" s="134" t="s">
        <v>1309</v>
      </c>
      <c r="I149" s="134" t="s">
        <v>1318</v>
      </c>
      <c r="J149" s="135">
        <v>1</v>
      </c>
      <c r="K149" s="135">
        <v>1</v>
      </c>
      <c r="L149" s="135">
        <v>1</v>
      </c>
      <c r="M149" s="135">
        <v>1</v>
      </c>
      <c r="N149" s="135">
        <v>1</v>
      </c>
      <c r="O149" s="135">
        <v>1</v>
      </c>
      <c r="P149" s="135">
        <v>1</v>
      </c>
      <c r="Q149" s="135">
        <v>1</v>
      </c>
      <c r="R149" s="135">
        <v>1</v>
      </c>
      <c r="S149" s="135">
        <v>1</v>
      </c>
      <c r="T149" s="135">
        <v>1</v>
      </c>
      <c r="U149" s="135">
        <v>1</v>
      </c>
      <c r="V149" s="271">
        <v>12</v>
      </c>
      <c r="W149" s="134" t="s">
        <v>75</v>
      </c>
      <c r="X149" s="134"/>
      <c r="Y149" s="134"/>
      <c r="Z149" s="134"/>
      <c r="AA149" s="193" t="s">
        <v>208</v>
      </c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2:55" s="2" customFormat="1" ht="60" x14ac:dyDescent="0.25">
      <c r="B150" s="194" t="e">
        <v>#REF!</v>
      </c>
      <c r="C150" s="194" t="e">
        <v>#REF!</v>
      </c>
      <c r="D150" s="194" t="e">
        <v>#REF!</v>
      </c>
      <c r="E150" s="194" t="e">
        <v>#REF!</v>
      </c>
      <c r="F150" s="194" t="e">
        <v>#REF!</v>
      </c>
      <c r="G150" s="305" t="s">
        <v>1317</v>
      </c>
      <c r="H150" s="134" t="s">
        <v>1310</v>
      </c>
      <c r="I150" s="134" t="s">
        <v>1311</v>
      </c>
      <c r="J150" s="135"/>
      <c r="K150" s="135"/>
      <c r="L150" s="135"/>
      <c r="M150" s="135"/>
      <c r="N150" s="135">
        <v>1</v>
      </c>
      <c r="O150" s="135"/>
      <c r="P150" s="135"/>
      <c r="Q150" s="135"/>
      <c r="R150" s="135"/>
      <c r="S150" s="135"/>
      <c r="T150" s="135"/>
      <c r="U150" s="135"/>
      <c r="V150" s="271">
        <v>1</v>
      </c>
      <c r="W150" s="134" t="s">
        <v>65</v>
      </c>
      <c r="X150" s="134"/>
      <c r="Y150" s="134"/>
      <c r="Z150" s="134"/>
      <c r="AA150" s="193" t="s">
        <v>208</v>
      </c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2:55" s="2" customFormat="1" ht="45" x14ac:dyDescent="0.25">
      <c r="B151" s="194" t="e">
        <v>#REF!</v>
      </c>
      <c r="C151" s="194" t="e">
        <v>#REF!</v>
      </c>
      <c r="D151" s="194" t="e">
        <v>#REF!</v>
      </c>
      <c r="E151" s="194" t="e">
        <v>#REF!</v>
      </c>
      <c r="F151" s="194" t="e">
        <v>#REF!</v>
      </c>
      <c r="G151" s="305" t="s">
        <v>1317</v>
      </c>
      <c r="H151" s="134" t="s">
        <v>1312</v>
      </c>
      <c r="I151" s="134" t="s">
        <v>1313</v>
      </c>
      <c r="J151" s="135"/>
      <c r="K151" s="135">
        <v>1</v>
      </c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271">
        <v>1</v>
      </c>
      <c r="W151" s="134" t="s">
        <v>66</v>
      </c>
      <c r="X151" s="134" t="s">
        <v>67</v>
      </c>
      <c r="Y151" s="134"/>
      <c r="Z151" s="134"/>
      <c r="AA151" s="193" t="s">
        <v>208</v>
      </c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2:55" s="2" customFormat="1" ht="30" x14ac:dyDescent="0.25">
      <c r="B152" s="194"/>
      <c r="C152" s="194"/>
      <c r="D152" s="194"/>
      <c r="E152" s="194"/>
      <c r="F152" s="194"/>
      <c r="G152" s="134" t="s">
        <v>890</v>
      </c>
      <c r="H152" s="134" t="s">
        <v>1166</v>
      </c>
      <c r="I152" s="134" t="s">
        <v>1167</v>
      </c>
      <c r="J152" s="135"/>
      <c r="K152" s="135"/>
      <c r="L152" s="135"/>
      <c r="M152" s="135"/>
      <c r="N152" s="135">
        <v>1</v>
      </c>
      <c r="O152" s="135"/>
      <c r="P152" s="135"/>
      <c r="Q152" s="135"/>
      <c r="R152" s="135"/>
      <c r="S152" s="135"/>
      <c r="T152" s="135"/>
      <c r="U152" s="135"/>
      <c r="V152" s="208">
        <f>IF(SUM(Tabla2[[#This Row],[Ene]:[Dic]])=0,"",SUM(Tabla2[[#This Row],[Ene]:[Dic]]))</f>
        <v>1</v>
      </c>
      <c r="W152" s="134" t="s">
        <v>65</v>
      </c>
      <c r="X152" s="134"/>
      <c r="Y152" s="134"/>
      <c r="Z152" s="134"/>
      <c r="AA152" s="193" t="s">
        <v>873</v>
      </c>
      <c r="AB152" s="123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2:55" s="2" customFormat="1" ht="30" x14ac:dyDescent="0.25">
      <c r="B153" s="194"/>
      <c r="C153" s="194"/>
      <c r="D153" s="194"/>
      <c r="E153" s="194"/>
      <c r="F153" s="194"/>
      <c r="G153" s="134" t="s">
        <v>890</v>
      </c>
      <c r="H153" s="134" t="s">
        <v>1168</v>
      </c>
      <c r="I153" s="273" t="s">
        <v>1169</v>
      </c>
      <c r="J153" s="135"/>
      <c r="K153" s="135"/>
      <c r="L153" s="135"/>
      <c r="M153" s="135"/>
      <c r="N153" s="135"/>
      <c r="O153" s="135"/>
      <c r="P153" s="135"/>
      <c r="Q153" s="135"/>
      <c r="R153" s="135">
        <v>1</v>
      </c>
      <c r="S153" s="135"/>
      <c r="T153" s="135"/>
      <c r="U153" s="135"/>
      <c r="V153" s="208">
        <f>IF(SUM(Tabla2[[#This Row],[Ene]:[Dic]])=0,"",SUM(Tabla2[[#This Row],[Ene]:[Dic]]))</f>
        <v>1</v>
      </c>
      <c r="W153" s="134" t="s">
        <v>65</v>
      </c>
      <c r="X153" s="134"/>
      <c r="Y153" s="134"/>
      <c r="Z153" s="134"/>
      <c r="AA153" s="193" t="s">
        <v>873</v>
      </c>
      <c r="AB153" s="123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2:55" s="2" customFormat="1" ht="45" x14ac:dyDescent="0.25">
      <c r="B154" s="194"/>
      <c r="C154" s="194"/>
      <c r="D154" s="194"/>
      <c r="E154" s="194"/>
      <c r="F154" s="194"/>
      <c r="G154" s="134" t="s">
        <v>891</v>
      </c>
      <c r="H154" s="134" t="s">
        <v>1176</v>
      </c>
      <c r="I154" s="316" t="s">
        <v>1177</v>
      </c>
      <c r="J154" s="135">
        <v>17</v>
      </c>
      <c r="K154" s="135">
        <v>17</v>
      </c>
      <c r="L154" s="135">
        <v>17</v>
      </c>
      <c r="M154" s="135">
        <v>17</v>
      </c>
      <c r="N154" s="135">
        <v>17</v>
      </c>
      <c r="O154" s="135">
        <v>17</v>
      </c>
      <c r="P154" s="135">
        <v>17</v>
      </c>
      <c r="Q154" s="135">
        <v>17</v>
      </c>
      <c r="R154" s="135">
        <v>17</v>
      </c>
      <c r="S154" s="135">
        <v>17</v>
      </c>
      <c r="T154" s="135">
        <v>17</v>
      </c>
      <c r="U154" s="135">
        <v>17</v>
      </c>
      <c r="V154" s="208">
        <f>IF(SUM(Tabla2[[#This Row],[Ene]:[Dic]])=0,"",SUM(Tabla2[[#This Row],[Ene]:[Dic]]))</f>
        <v>204</v>
      </c>
      <c r="W154" s="134" t="s">
        <v>65</v>
      </c>
      <c r="X154" s="134"/>
      <c r="Y154" s="134"/>
      <c r="Z154" s="134"/>
      <c r="AA154" s="193" t="s">
        <v>873</v>
      </c>
      <c r="AB154" s="123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2:55" s="2" customFormat="1" ht="45" x14ac:dyDescent="0.25">
      <c r="B155" s="194" t="e">
        <f>IF([1]!Tabla1[[#This Row],[Código_Actividad]]="","",CONCATENATE([1]!Tabla1[[#This Row],[POA]],".",[1]!Tabla1[[#This Row],[SRS]],".",[1]!Tabla1[[#This Row],[AREA]],".",[1]!Tabla1[[#This Row],[TIPO]]))</f>
        <v>#REF!</v>
      </c>
      <c r="C155" s="194" t="e">
        <f>IF(Tabla2[[#This Row],[Productos ]]="","",'Formulario PPGR1'!#REF!)</f>
        <v>#REF!</v>
      </c>
      <c r="D155" s="194" t="e">
        <f>IF(Tabla2[[#This Row],[Productos ]]="","",'Formulario PPGR1'!#REF!)</f>
        <v>#REF!</v>
      </c>
      <c r="E155" s="194" t="e">
        <f>IF(Tabla2[[#This Row],[Productos ]]="","",'Formulario PPGR1'!#REF!)</f>
        <v>#REF!</v>
      </c>
      <c r="F155" s="194" t="e">
        <f>IF([1]!Tabla1[[#This Row],[Código_Actividad]]="","",'[1]Formulario PPGR1'!#REF!)</f>
        <v>#REF!</v>
      </c>
      <c r="G155" s="134" t="s">
        <v>891</v>
      </c>
      <c r="H155" s="134" t="s">
        <v>1178</v>
      </c>
      <c r="I155" s="317" t="s">
        <v>1179</v>
      </c>
      <c r="J155" s="135">
        <v>1</v>
      </c>
      <c r="K155" s="135">
        <v>1</v>
      </c>
      <c r="L155" s="135">
        <v>1</v>
      </c>
      <c r="M155" s="135">
        <v>1</v>
      </c>
      <c r="N155" s="135">
        <v>1</v>
      </c>
      <c r="O155" s="135">
        <v>1</v>
      </c>
      <c r="P155" s="135">
        <v>1</v>
      </c>
      <c r="Q155" s="135">
        <v>1</v>
      </c>
      <c r="R155" s="135">
        <v>1</v>
      </c>
      <c r="S155" s="135">
        <v>1</v>
      </c>
      <c r="T155" s="135">
        <v>1</v>
      </c>
      <c r="U155" s="135">
        <v>1</v>
      </c>
      <c r="V155" s="208">
        <f>IF(SUM(Tabla2[[#This Row],[Ene]:[Dic]])=0,"",SUM(Tabla2[[#This Row],[Ene]:[Dic]]))</f>
        <v>12</v>
      </c>
      <c r="W155" s="134" t="s">
        <v>65</v>
      </c>
      <c r="X155" s="134"/>
      <c r="Y155" s="134"/>
      <c r="Z155" s="134"/>
      <c r="AA155" s="193" t="s">
        <v>873</v>
      </c>
      <c r="AB155" s="123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2:55" s="2" customFormat="1" ht="45" x14ac:dyDescent="0.25">
      <c r="B156" s="194"/>
      <c r="C156" s="194"/>
      <c r="D156" s="194"/>
      <c r="E156" s="194"/>
      <c r="F156" s="194"/>
      <c r="G156" s="134" t="s">
        <v>891</v>
      </c>
      <c r="H156" s="134" t="s">
        <v>1285</v>
      </c>
      <c r="I156" s="316" t="s">
        <v>1171</v>
      </c>
      <c r="J156" s="135"/>
      <c r="K156" s="135"/>
      <c r="L156" s="135">
        <v>1</v>
      </c>
      <c r="M156" s="135"/>
      <c r="N156" s="135"/>
      <c r="O156" s="135">
        <v>1</v>
      </c>
      <c r="P156" s="135"/>
      <c r="Q156" s="135"/>
      <c r="R156" s="135">
        <v>1</v>
      </c>
      <c r="S156" s="135"/>
      <c r="T156" s="135"/>
      <c r="U156" s="135">
        <v>1</v>
      </c>
      <c r="V156" s="208">
        <f>IF(SUM(Tabla2[[#This Row],[Ene]:[Dic]])=0,"",SUM(Tabla2[[#This Row],[Ene]:[Dic]]))</f>
        <v>4</v>
      </c>
      <c r="W156" s="134" t="s">
        <v>65</v>
      </c>
      <c r="X156" s="134"/>
      <c r="Y156" s="134"/>
      <c r="Z156" s="134"/>
      <c r="AA156" s="193" t="s">
        <v>876</v>
      </c>
      <c r="AB156" s="123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2:55" s="2" customFormat="1" ht="45" x14ac:dyDescent="0.25">
      <c r="B157" s="194"/>
      <c r="C157" s="194"/>
      <c r="D157" s="194"/>
      <c r="E157" s="194"/>
      <c r="F157" s="194"/>
      <c r="G157" s="134" t="s">
        <v>891</v>
      </c>
      <c r="H157" s="134" t="s">
        <v>1286</v>
      </c>
      <c r="I157" s="317" t="s">
        <v>1173</v>
      </c>
      <c r="J157" s="135">
        <v>1</v>
      </c>
      <c r="K157" s="135">
        <v>1</v>
      </c>
      <c r="L157" s="135">
        <v>1</v>
      </c>
      <c r="M157" s="135">
        <v>1</v>
      </c>
      <c r="N157" s="135">
        <v>1</v>
      </c>
      <c r="O157" s="135">
        <v>1</v>
      </c>
      <c r="P157" s="135">
        <v>1</v>
      </c>
      <c r="Q157" s="135">
        <v>1</v>
      </c>
      <c r="R157" s="135">
        <v>1</v>
      </c>
      <c r="S157" s="135">
        <v>1</v>
      </c>
      <c r="T157" s="135">
        <v>1</v>
      </c>
      <c r="U157" s="135">
        <v>1</v>
      </c>
      <c r="V157" s="208">
        <f>IF(SUM(Tabla2[[#This Row],[Ene]:[Dic]])=0,"",SUM(Tabla2[[#This Row],[Ene]:[Dic]]))</f>
        <v>12</v>
      </c>
      <c r="W157" s="134" t="s">
        <v>65</v>
      </c>
      <c r="X157" s="134"/>
      <c r="Y157" s="134"/>
      <c r="Z157" s="134"/>
      <c r="AA157" s="193" t="s">
        <v>876</v>
      </c>
      <c r="AB157" s="123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2:55" s="2" customFormat="1" ht="45" x14ac:dyDescent="0.25">
      <c r="B158" s="194"/>
      <c r="C158" s="194"/>
      <c r="D158" s="194"/>
      <c r="E158" s="194"/>
      <c r="F158" s="194"/>
      <c r="G158" s="134" t="s">
        <v>891</v>
      </c>
      <c r="H158" s="134" t="s">
        <v>1287</v>
      </c>
      <c r="I158" s="316" t="s">
        <v>1175</v>
      </c>
      <c r="J158" s="135">
        <v>1</v>
      </c>
      <c r="K158" s="135">
        <v>1</v>
      </c>
      <c r="L158" s="135">
        <v>1</v>
      </c>
      <c r="M158" s="135">
        <v>1</v>
      </c>
      <c r="N158" s="135">
        <v>1</v>
      </c>
      <c r="O158" s="135">
        <v>1</v>
      </c>
      <c r="P158" s="135">
        <v>1</v>
      </c>
      <c r="Q158" s="135">
        <v>1</v>
      </c>
      <c r="R158" s="135">
        <v>1</v>
      </c>
      <c r="S158" s="135">
        <v>1</v>
      </c>
      <c r="T158" s="135">
        <v>1</v>
      </c>
      <c r="U158" s="135">
        <v>1</v>
      </c>
      <c r="V158" s="208">
        <f>IF(SUM(Tabla2[[#This Row],[Ene]:[Dic]])=0,"",SUM(Tabla2[[#This Row],[Ene]:[Dic]]))</f>
        <v>12</v>
      </c>
      <c r="W158" s="134" t="s">
        <v>65</v>
      </c>
      <c r="X158" s="134"/>
      <c r="Y158" s="134"/>
      <c r="Z158" s="134"/>
      <c r="AA158" s="193" t="s">
        <v>876</v>
      </c>
      <c r="AB158" s="123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2:55" s="2" customFormat="1" ht="45" x14ac:dyDescent="0.25">
      <c r="B159" s="194" t="e">
        <f>IF([1]!Tabla1[[#This Row],[Código_Actividad]]="","",CONCATENATE([1]!Tabla1[[#This Row],[POA]],".",[1]!Tabla1[[#This Row],[SRS]],".",[1]!Tabla1[[#This Row],[AREA]],".",[1]!Tabla1[[#This Row],[TIPO]]))</f>
        <v>#REF!</v>
      </c>
      <c r="C159" s="194" t="e">
        <f>IF(Tabla2[[#This Row],[Productos ]]="","",'Formulario PPGR1'!#REF!)</f>
        <v>#REF!</v>
      </c>
      <c r="D159" s="194" t="e">
        <f>IF(Tabla2[[#This Row],[Productos ]]="","",'Formulario PPGR1'!#REF!)</f>
        <v>#REF!</v>
      </c>
      <c r="E159" s="194" t="e">
        <f>IF(Tabla2[[#This Row],[Productos ]]="","",'Formulario PPGR1'!#REF!)</f>
        <v>#REF!</v>
      </c>
      <c r="F159" s="194" t="e">
        <f>IF([1]!Tabla1[[#This Row],[Código_Actividad]]="","",'[1]Formulario PPGR1'!#REF!)</f>
        <v>#REF!</v>
      </c>
      <c r="G159" s="134" t="s">
        <v>891</v>
      </c>
      <c r="H159" s="134" t="s">
        <v>1288</v>
      </c>
      <c r="I159" s="317" t="s">
        <v>1181</v>
      </c>
      <c r="J159" s="135">
        <v>1</v>
      </c>
      <c r="K159" s="135">
        <v>1</v>
      </c>
      <c r="L159" s="135">
        <v>1</v>
      </c>
      <c r="M159" s="135">
        <v>1</v>
      </c>
      <c r="N159" s="135">
        <v>1</v>
      </c>
      <c r="O159" s="135">
        <v>1</v>
      </c>
      <c r="P159" s="135">
        <v>1</v>
      </c>
      <c r="Q159" s="135">
        <v>1</v>
      </c>
      <c r="R159" s="135">
        <v>1</v>
      </c>
      <c r="S159" s="135">
        <v>1</v>
      </c>
      <c r="T159" s="135">
        <v>1</v>
      </c>
      <c r="U159" s="135">
        <v>1</v>
      </c>
      <c r="V159" s="208">
        <f>IF(SUM(Tabla2[[#This Row],[Ene]:[Dic]])=0,"",SUM(Tabla2[[#This Row],[Ene]:[Dic]]))</f>
        <v>12</v>
      </c>
      <c r="W159" s="134" t="s">
        <v>65</v>
      </c>
      <c r="X159" s="134"/>
      <c r="Y159" s="134"/>
      <c r="Z159" s="134"/>
      <c r="AA159" s="193" t="s">
        <v>876</v>
      </c>
      <c r="AB159" s="123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2:55" s="2" customFormat="1" ht="47.25" x14ac:dyDescent="0.25">
      <c r="B160" s="178" t="e">
        <f>IF([1]!Tabla1[[#This Row],[Código_Actividad]]="","",CONCATENATE([1]!Tabla1[[#This Row],[POA]],".",[1]!Tabla1[[#This Row],[SRS]],".",[1]!Tabla1[[#This Row],[AREA]],".",[1]!Tabla1[[#This Row],[TIPO]]))</f>
        <v>#REF!</v>
      </c>
      <c r="C160" s="178" t="e">
        <f>IF(Tabla2[[#This Row],[Productos ]]="","",'Formulario PPGR1'!#REF!)</f>
        <v>#REF!</v>
      </c>
      <c r="D160" s="178" t="e">
        <f>IF(Tabla2[[#This Row],[Productos ]]="","",'Formulario PPGR1'!#REF!)</f>
        <v>#REF!</v>
      </c>
      <c r="E160" s="178" t="e">
        <f>IF(Tabla2[[#This Row],[Productos ]]="","",'Formulario PPGR1'!#REF!)</f>
        <v>#REF!</v>
      </c>
      <c r="F160" s="178" t="e">
        <f>IF([1]!Tabla1[[#This Row],[Código_Actividad]]="","",'[1]Formulario PPGR1'!#REF!)</f>
        <v>#REF!</v>
      </c>
      <c r="G160" s="134" t="s">
        <v>891</v>
      </c>
      <c r="H160" s="134" t="s">
        <v>1289</v>
      </c>
      <c r="I160" s="316" t="s">
        <v>1182</v>
      </c>
      <c r="J160" s="135"/>
      <c r="K160" s="135"/>
      <c r="L160" s="135">
        <v>1</v>
      </c>
      <c r="M160" s="135"/>
      <c r="N160" s="135"/>
      <c r="O160" s="135">
        <v>1</v>
      </c>
      <c r="P160" s="135"/>
      <c r="Q160" s="135"/>
      <c r="R160" s="135">
        <v>1</v>
      </c>
      <c r="S160" s="135"/>
      <c r="T160" s="135"/>
      <c r="U160" s="135">
        <v>1</v>
      </c>
      <c r="V160" s="208">
        <f>IF(SUM(Tabla2[[#This Row],[Ene]:[Dic]])=0,"",SUM(Tabla2[[#This Row],[Ene]:[Dic]]))</f>
        <v>4</v>
      </c>
      <c r="W160" s="134" t="s">
        <v>65</v>
      </c>
      <c r="X160" s="134"/>
      <c r="Y160" s="134"/>
      <c r="Z160" s="134"/>
      <c r="AA160" s="193" t="s">
        <v>876</v>
      </c>
      <c r="AB160" s="123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2:55" ht="47.25" x14ac:dyDescent="0.25">
      <c r="B161" s="290" t="e">
        <f>IF([1]!Tabla1[[#This Row],[Código_Actividad]]="","",CONCATENATE([1]!Tabla1[[#This Row],[POA]],".",[1]!Tabla1[[#This Row],[SRS]],".",[1]!Tabla1[[#This Row],[AREA]],".",[1]!Tabla1[[#This Row],[TIPO]]))</f>
        <v>#REF!</v>
      </c>
      <c r="C161" s="290" t="e">
        <f>IF(Tabla2[[#This Row],[Productos ]]="","",'Formulario PPGR1'!#REF!)</f>
        <v>#REF!</v>
      </c>
      <c r="D161" s="290" t="e">
        <f>IF(Tabla2[[#This Row],[Productos ]]="","",'Formulario PPGR1'!#REF!)</f>
        <v>#REF!</v>
      </c>
      <c r="E161" s="290" t="e">
        <f>IF(Tabla2[[#This Row],[Productos ]]="","",'Formulario PPGR1'!#REF!)</f>
        <v>#REF!</v>
      </c>
      <c r="F161" s="290" t="e">
        <f>IF([1]!Tabla1[[#This Row],[Código_Actividad]]="","",'[1]Formulario PPGR1'!#REF!)</f>
        <v>#REF!</v>
      </c>
      <c r="G161" s="134" t="s">
        <v>891</v>
      </c>
      <c r="H161" s="134" t="s">
        <v>1290</v>
      </c>
      <c r="I161" s="317" t="s">
        <v>1184</v>
      </c>
      <c r="J161" s="135"/>
      <c r="K161" s="135"/>
      <c r="L161" s="135"/>
      <c r="M161" s="135"/>
      <c r="N161" s="135">
        <v>1</v>
      </c>
      <c r="O161" s="135"/>
      <c r="P161" s="135"/>
      <c r="Q161" s="135"/>
      <c r="R161" s="135"/>
      <c r="S161" s="135"/>
      <c r="T161" s="135">
        <v>1</v>
      </c>
      <c r="U161" s="135"/>
      <c r="V161" s="208">
        <f>IF(SUM(Tabla2[[#This Row],[Ene]:[Dic]])=0,"",SUM(Tabla2[[#This Row],[Ene]:[Dic]]))</f>
        <v>2</v>
      </c>
      <c r="W161" s="134" t="s">
        <v>65</v>
      </c>
      <c r="X161" s="134"/>
      <c r="Y161" s="134"/>
      <c r="Z161" s="134"/>
      <c r="AA161" s="193" t="s">
        <v>876</v>
      </c>
      <c r="AB161" s="123"/>
      <c r="BB161" s="6"/>
    </row>
    <row r="162" spans="2:55" s="301" customFormat="1" ht="45" x14ac:dyDescent="0.25">
      <c r="B162" s="272" t="e">
        <f>IF([1]!Tabla1[[#This Row],[Código_Actividad]]="","",CONCATENATE([1]!Tabla1[[#This Row],[POA]],".",[1]!Tabla1[[#This Row],[SRS]],".",[1]!Tabla1[[#This Row],[AREA]],".",[1]!Tabla1[[#This Row],[TIPO]]))</f>
        <v>#REF!</v>
      </c>
      <c r="C162" s="272" t="e">
        <f>IF(Tabla2[[#This Row],[Productos ]]="","",'Formulario PPGR1'!#REF!)</f>
        <v>#REF!</v>
      </c>
      <c r="D162" s="272" t="e">
        <f>IF(Tabla2[[#This Row],[Productos ]]="","",'Formulario PPGR1'!#REF!)</f>
        <v>#REF!</v>
      </c>
      <c r="E162" s="272" t="e">
        <f>IF(Tabla2[[#This Row],[Productos ]]="","",'Formulario PPGR1'!#REF!)</f>
        <v>#REF!</v>
      </c>
      <c r="F162" s="272" t="e">
        <f>IF([1]!Tabla1[[#This Row],[Código_Actividad]]="","",'[1]Formulario PPGR1'!#REF!)</f>
        <v>#REF!</v>
      </c>
      <c r="G162" s="273" t="s">
        <v>889</v>
      </c>
      <c r="H162" s="273" t="s">
        <v>1164</v>
      </c>
      <c r="I162" s="316" t="s">
        <v>1165</v>
      </c>
      <c r="J162" s="260"/>
      <c r="K162" s="260"/>
      <c r="L162" s="260">
        <v>1</v>
      </c>
      <c r="M162" s="260"/>
      <c r="N162" s="260"/>
      <c r="O162" s="260">
        <v>1</v>
      </c>
      <c r="P162" s="260"/>
      <c r="Q162" s="260"/>
      <c r="R162" s="260">
        <v>1</v>
      </c>
      <c r="S162" s="260"/>
      <c r="T162" s="260"/>
      <c r="U162" s="260">
        <v>1</v>
      </c>
      <c r="V162" s="208">
        <f>IF(SUM(Tabla2[[#This Row],[Ene]:[Dic]])=0,"",SUM(Tabla2[[#This Row],[Ene]:[Dic]]))</f>
        <v>4</v>
      </c>
      <c r="W162" s="273" t="s">
        <v>65</v>
      </c>
      <c r="X162" s="273"/>
      <c r="Y162" s="273"/>
      <c r="Z162" s="273"/>
      <c r="AA162" s="274" t="s">
        <v>876</v>
      </c>
      <c r="AB162" s="210"/>
      <c r="AC162" s="300"/>
      <c r="AD162" s="300"/>
      <c r="AE162" s="300"/>
      <c r="AF162" s="300"/>
      <c r="AG162" s="300"/>
      <c r="AH162" s="300"/>
      <c r="AI162" s="300"/>
      <c r="AJ162" s="300"/>
      <c r="AK162" s="300"/>
      <c r="AL162" s="300"/>
      <c r="AM162" s="300"/>
      <c r="AN162" s="300"/>
      <c r="AO162" s="300"/>
      <c r="AP162" s="300"/>
      <c r="AQ162" s="300"/>
      <c r="AR162" s="300"/>
      <c r="AS162" s="300"/>
      <c r="AT162" s="300"/>
      <c r="AU162" s="300"/>
      <c r="AV162" s="300"/>
      <c r="AW162" s="300"/>
      <c r="AX162" s="300"/>
      <c r="AY162" s="300"/>
      <c r="AZ162" s="300"/>
      <c r="BA162" s="300"/>
      <c r="BB162" s="300"/>
      <c r="BC162" s="300"/>
    </row>
    <row r="163" spans="2:55" ht="47.25" x14ac:dyDescent="0.25">
      <c r="B163" s="290" t="e">
        <f>IF([1]!Tabla1[[#This Row],[Código_Actividad]]="","",CONCATENATE([1]!Tabla1[[#This Row],[POA]],".",[1]!Tabla1[[#This Row],[SRS]],".",[1]!Tabla1[[#This Row],[AREA]],".",[1]!Tabla1[[#This Row],[TIPO]]))</f>
        <v>#REF!</v>
      </c>
      <c r="C163" s="290" t="e">
        <f>IF(Tabla2[[#This Row],[Productos ]]="","",'Formulario PPGR1'!#REF!)</f>
        <v>#REF!</v>
      </c>
      <c r="D163" s="290" t="e">
        <f>IF(Tabla2[[#This Row],[Productos ]]="","",'Formulario PPGR1'!#REF!)</f>
        <v>#REF!</v>
      </c>
      <c r="E163" s="290" t="e">
        <f>IF(Tabla2[[#This Row],[Productos ]]="","",'Formulario PPGR1'!#REF!)</f>
        <v>#REF!</v>
      </c>
      <c r="F163" s="290" t="e">
        <f>IF([1]!Tabla1[[#This Row],[Código_Actividad]]="","",'[1]Formulario PPGR1'!#REF!)</f>
        <v>#REF!</v>
      </c>
      <c r="G163" s="134" t="s">
        <v>889</v>
      </c>
      <c r="H163" s="134" t="s">
        <v>1291</v>
      </c>
      <c r="I163" s="317" t="s">
        <v>1293</v>
      </c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>
        <v>1</v>
      </c>
      <c r="U163" s="135"/>
      <c r="V163" s="208">
        <f>IF(SUM(Tabla2[[#This Row],[Ene]:[Dic]])=0,"",SUM(Tabla2[[#This Row],[Ene]:[Dic]]))</f>
        <v>1</v>
      </c>
      <c r="W163" s="134" t="s">
        <v>69</v>
      </c>
      <c r="X163" s="134"/>
      <c r="Y163" s="134"/>
      <c r="Z163" s="134"/>
      <c r="AA163" s="193" t="s">
        <v>880</v>
      </c>
      <c r="AB163" s="123"/>
    </row>
    <row r="164" spans="2:55" ht="47.25" x14ac:dyDescent="0.25">
      <c r="B164" s="290" t="e">
        <f>IF([1]!Tabla1[[#This Row],[Código_Actividad]]="","",CONCATENATE([1]!Tabla1[[#This Row],[POA]],".",[1]!Tabla1[[#This Row],[SRS]],".",[1]!Tabla1[[#This Row],[AREA]],".",[1]!Tabla1[[#This Row],[TIPO]]))</f>
        <v>#REF!</v>
      </c>
      <c r="C164" s="290" t="e">
        <f>IF(Tabla2[[#This Row],[Productos ]]="","",'Formulario PPGR1'!#REF!)</f>
        <v>#REF!</v>
      </c>
      <c r="D164" s="290" t="e">
        <f>IF(Tabla2[[#This Row],[Productos ]]="","",'Formulario PPGR1'!#REF!)</f>
        <v>#REF!</v>
      </c>
      <c r="E164" s="290" t="e">
        <f>IF(Tabla2[[#This Row],[Productos ]]="","",'Formulario PPGR1'!#REF!)</f>
        <v>#REF!</v>
      </c>
      <c r="F164" s="290" t="e">
        <f>IF([1]!Tabla1[[#This Row],[Código_Actividad]]="","",'[1]Formulario PPGR1'!#REF!)</f>
        <v>#REF!</v>
      </c>
      <c r="G164" s="134" t="s">
        <v>889</v>
      </c>
      <c r="H164" s="134" t="s">
        <v>1292</v>
      </c>
      <c r="I164" s="316" t="s">
        <v>1294</v>
      </c>
      <c r="J164" s="135"/>
      <c r="K164" s="135"/>
      <c r="L164" s="135">
        <v>1</v>
      </c>
      <c r="M164" s="135"/>
      <c r="N164" s="135"/>
      <c r="O164" s="135">
        <v>1</v>
      </c>
      <c r="P164" s="135"/>
      <c r="Q164" s="135"/>
      <c r="R164" s="135">
        <v>1</v>
      </c>
      <c r="S164" s="135"/>
      <c r="T164" s="135"/>
      <c r="U164" s="135">
        <v>1</v>
      </c>
      <c r="V164" s="208">
        <f>IF(SUM(Tabla2[[#This Row],[Ene]:[Dic]])=0,"",SUM(Tabla2[[#This Row],[Ene]:[Dic]]))</f>
        <v>4</v>
      </c>
      <c r="W164" s="134" t="s">
        <v>74</v>
      </c>
      <c r="X164" s="134"/>
      <c r="Y164" s="134"/>
      <c r="Z164" s="134"/>
      <c r="AA164" s="193" t="s">
        <v>880</v>
      </c>
      <c r="AB164" s="123"/>
    </row>
    <row r="165" spans="2:55" x14ac:dyDescent="0.25">
      <c r="B165" s="194" t="e">
        <f>IF([1]!Tabla1[[#This Row],[Código_Actividad]]="","",CONCATENATE([1]!Tabla1[[#This Row],[POA]],".",[1]!Tabla1[[#This Row],[SRS]],".",[1]!Tabla1[[#This Row],[AREA]],".",[1]!Tabla1[[#This Row],[TIPO]]))</f>
        <v>#REF!</v>
      </c>
      <c r="C165" s="194" t="str">
        <f>IF(Tabla2[[#This Row],[Productos ]]="","",'Formulario PPGR1'!#REF!)</f>
        <v/>
      </c>
      <c r="D165" s="194" t="str">
        <f>IF(Tabla2[[#This Row],[Productos ]]="","",'Formulario PPGR1'!#REF!)</f>
        <v/>
      </c>
      <c r="E165" s="194" t="str">
        <f>IF(Tabla2[[#This Row],[Productos ]]="","",'Formulario PPGR1'!#REF!)</f>
        <v/>
      </c>
      <c r="F165" s="194" t="e">
        <f>IF([1]!Tabla1[[#This Row],[Código_Actividad]]="","",'[1]Formulario PPGR1'!#REF!)</f>
        <v>#REF!</v>
      </c>
      <c r="G165" s="134"/>
      <c r="H165" s="134"/>
      <c r="I165" s="134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271" t="str">
        <f>IF(SUM(Tabla2[[#This Row],[Ene]:[Dic]])=0,"",SUM(Tabla2[[#This Row],[Ene]:[Dic]]))</f>
        <v/>
      </c>
      <c r="W165" s="134"/>
      <c r="X165" s="134"/>
      <c r="Y165" s="134"/>
      <c r="Z165" s="134"/>
      <c r="AA165" s="193"/>
      <c r="AB165" s="123"/>
    </row>
    <row r="166" spans="2:55" x14ac:dyDescent="0.25">
      <c r="B166" s="44"/>
      <c r="C166" s="44"/>
      <c r="D166" s="44"/>
      <c r="E166" s="44"/>
      <c r="F166" s="44"/>
      <c r="G166" s="31"/>
      <c r="H166" s="31"/>
      <c r="I166" s="32"/>
      <c r="J166" s="48">
        <f>SUBTOTAL(109,Tabla2[Ene])</f>
        <v>73</v>
      </c>
      <c r="K166" s="48">
        <f>SUBTOTAL(109,Tabla2[Feb])</f>
        <v>87</v>
      </c>
      <c r="L166" s="48">
        <f>SUBTOTAL(109,Tabla2[Mar])</f>
        <v>114</v>
      </c>
      <c r="M166" s="48">
        <f>SUBTOTAL(109,Tabla2[Abr])</f>
        <v>101</v>
      </c>
      <c r="N166" s="48">
        <f>SUBTOTAL(109,Tabla2[May])</f>
        <v>82</v>
      </c>
      <c r="O166" s="48">
        <f>SUBTOTAL(109,Tabla2[Jun])</f>
        <v>102</v>
      </c>
      <c r="P166" s="48">
        <f>SUBTOTAL(109,Tabla2[Jul])</f>
        <v>91</v>
      </c>
      <c r="Q166" s="48">
        <f>SUBTOTAL(109,Tabla2[Ago])</f>
        <v>88</v>
      </c>
      <c r="R166" s="48">
        <f>SUBTOTAL(109,Tabla2[Sep])</f>
        <v>90</v>
      </c>
      <c r="S166" s="48">
        <f>SUBTOTAL(109,Tabla2[Oct])</f>
        <v>104</v>
      </c>
      <c r="T166" s="48">
        <f>SUBTOTAL(109,Tabla2[Nov])</f>
        <v>79</v>
      </c>
      <c r="U166" s="48">
        <f>SUBTOTAL(109,Tabla2[Dic])</f>
        <v>93</v>
      </c>
      <c r="V166" s="48">
        <f>SUBTOTAL(109,Tabla2[[Total de Acciones ]])</f>
        <v>1104</v>
      </c>
      <c r="W166" s="44"/>
      <c r="X166" s="44"/>
      <c r="Y166" s="44"/>
      <c r="Z166" s="46"/>
      <c r="AA166" s="31"/>
    </row>
    <row r="168" spans="2:55" ht="15.75" x14ac:dyDescent="0.25">
      <c r="G168" s="235"/>
      <c r="H168" s="236"/>
    </row>
  </sheetData>
  <mergeCells count="3">
    <mergeCell ref="G2:AA2"/>
    <mergeCell ref="G4:AA4"/>
    <mergeCell ref="G5:I5"/>
  </mergeCells>
  <dataValidations count="4">
    <dataValidation type="whole" allowBlank="1" showInputMessage="1" showErrorMessage="1" sqref="J135:J136 K130:U136 J94:U129 J10:U92 JF94:JQ94 TB94:TM94 ACX94:ADI94 AMT94:ANE94 AWP94:AXA94 BGL94:BGW94 BQH94:BQS94 CAD94:CAO94 CJZ94:CKK94 CTV94:CUG94 DDR94:DEC94 DNN94:DNY94 DXJ94:DXU94 EHF94:EHQ94 ERB94:ERM94 FAX94:FBI94 FKT94:FLE94 FUP94:FVA94 GEL94:GEW94 GOH94:GOS94 GYD94:GYO94 HHZ94:HIK94 HRV94:HSG94 IBR94:ICC94 ILN94:ILY94 IVJ94:IVU94 JFF94:JFQ94 JPB94:JPM94 JYX94:JZI94 KIT94:KJE94 KSP94:KTA94 LCL94:LCW94 LMH94:LMS94 LWD94:LWO94 MFZ94:MGK94 MPV94:MQG94 MZR94:NAC94 NJN94:NJY94 NTJ94:NTU94 ODF94:ODQ94 ONB94:ONM94 OWX94:OXI94 PGT94:PHE94 PQP94:PRA94 QAL94:QAW94 QKH94:QKS94 QUD94:QUO94 RDZ94:REK94 RNV94:ROG94 RXR94:RYC94 SHN94:SHY94 SRJ94:SRU94 TBF94:TBQ94 TLB94:TLM94 TUX94:TVI94 UET94:UFE94 UOP94:UPA94 UYL94:UYW94 VIH94:VIS94 VSD94:VSO94 WBZ94:WCK94 WLV94:WMG94 WVR94:WWC94 JF81:JQ92 TB81:TM92 ACX81:ADI92 AMT81:ANE92 AWP81:AXA92 BGL81:BGW92 BQH81:BQS92 CAD81:CAO92 CJZ81:CKK92 CTV81:CUG92 DDR81:DEC92 DNN81:DNY92 DXJ81:DXU92 EHF81:EHQ92 ERB81:ERM92 FAX81:FBI92 FKT81:FLE92 FUP81:FVA92 GEL81:GEW92 GOH81:GOS92 GYD81:GYO92 HHZ81:HIK92 HRV81:HSG92 IBR81:ICC92 ILN81:ILY92 IVJ81:IVU92 JFF81:JFQ92 JPB81:JPM92 JYX81:JZI92 KIT81:KJE92 KSP81:KTA92 LCL81:LCW92 LMH81:LMS92 LWD81:LWO92 MFZ81:MGK92 MPV81:MQG92 MZR81:NAC92 NJN81:NJY92 NTJ81:NTU92 ODF81:ODQ92 ONB81:ONM92 OWX81:OXI92 PGT81:PHE92 PQP81:PRA92 QAL81:QAW92 QKH81:QKS92 QUD81:QUO92 RDZ81:REK92 RNV81:ROG92 RXR81:RYC92 SHN81:SHY92 SRJ81:SRU92 TBF81:TBQ92 TLB81:TLM92 TUX81:TVI92 UET81:UFE92 UOP81:UPA92 UYL81:UYW92 VIH81:VIS92 VSD81:VSO92 WBZ81:WCK92 WLV81:WMG92 WVR81:WWC92 J152:U164">
      <formula1>0</formula1>
      <formula2>100</formula2>
    </dataValidation>
    <dataValidation type="list" allowBlank="1" showInputMessage="1" showErrorMessage="1" sqref="WVO81:WVO94 G10:G22 G29:G48 G52:G56 G68:G75 JC81:JC94 SY81:SY94 ACU81:ACU94 AMQ81:AMQ94 AWM81:AWM94 BGI81:BGI94 BQE81:BQE94 CAA81:CAA94 CJW81:CJW94 CTS81:CTS94 DDO81:DDO94 DNK81:DNK94 DXG81:DXG94 EHC81:EHC94 EQY81:EQY94 FAU81:FAU94 FKQ81:FKQ94 FUM81:FUM94 GEI81:GEI94 GOE81:GOE94 GYA81:GYA94 HHW81:HHW94 HRS81:HRS94 IBO81:IBO94 ILK81:ILK94 IVG81:IVG94 JFC81:JFC94 JOY81:JOY94 JYU81:JYU94 KIQ81:KIQ94 KSM81:KSM94 LCI81:LCI94 LME81:LME94 LWA81:LWA94 MFW81:MFW94 MPS81:MPS94 MZO81:MZO94 NJK81:NJK94 NTG81:NTG94 ODC81:ODC94 OMY81:OMY94 OWU81:OWU94 PGQ81:PGQ94 PQM81:PQM94 QAI81:QAI94 QKE81:QKE94 QUA81:QUA94 RDW81:RDW94 RNS81:RNS94 RXO81:RXO94 SHK81:SHK94 SRG81:SRG94 TBC81:TBC94 TKY81:TKY94 TUU81:TUU94 UEQ81:UEQ94 UOM81:UOM94 UYI81:UYI94 VIE81:VIE94 VSA81:VSA94 WBW81:WBW94 WLS81:WLS94 G81:G100 G109:G164">
      <formula1>Productos</formula1>
    </dataValidation>
    <dataValidation type="list" allowBlank="1" showInputMessage="1" showErrorMessage="1" sqref="JW81:JW94 TS81:TS94 ADO81:ADO94 ANK81:ANK94 AXG81:AXG94 BHC81:BHC94 BQY81:BQY94 CAU81:CAU94 CKQ81:CKQ94 CUM81:CUM94 DEI81:DEI94 DOE81:DOE94 DYA81:DYA94 EHW81:EHW94 ERS81:ERS94 FBO81:FBO94 FLK81:FLK94 FVG81:FVG94 GFC81:GFC94 GOY81:GOY94 GYU81:GYU94 HIQ81:HIQ94 HSM81:HSM94 ICI81:ICI94 IME81:IME94 IWA81:IWA94 JFW81:JFW94 JPS81:JPS94 JZO81:JZO94 KJK81:KJK94 KTG81:KTG94 LDC81:LDC94 LMY81:LMY94 LWU81:LWU94 MGQ81:MGQ94 MQM81:MQM94 NAI81:NAI94 NKE81:NKE94 NUA81:NUA94 ODW81:ODW94 ONS81:ONS94 OXO81:OXO94 PHK81:PHK94 PRG81:PRG94 QBC81:QBC94 QKY81:QKY94 QUU81:QUU94 REQ81:REQ94 ROM81:ROM94 RYI81:RYI94 SIE81:SIE94 SSA81:SSA94 TBW81:TBW94 TLS81:TLS94 TVO81:TVO94 UFK81:UFK94 UPG81:UPG94 UZC81:UZC94 VIY81:VIY94 VSU81:VSU94 WCQ81:WCQ94 WMM81:WMM94 WWI81:WWI94 AA10:AA100 AA109:AA164">
      <formula1>Ls_DepartamentosSRS</formula1>
    </dataValidation>
    <dataValidation type="list" allowBlank="1" showInputMessage="1" showErrorMessage="1" sqref="W118:W128 X118:Y129 JS81:JU94 TO81:TQ94 ADK81:ADM94 ANG81:ANI94 AXC81:AXE94 BGY81:BHA94 BQU81:BQW94 CAQ81:CAS94 CKM81:CKO94 CUI81:CUK94 DEE81:DEG94 DOA81:DOC94 DXW81:DXY94 EHS81:EHU94 ERO81:ERQ94 FBK81:FBM94 FLG81:FLI94 FVC81:FVE94 GEY81:GFA94 GOU81:GOW94 GYQ81:GYS94 HIM81:HIO94 HSI81:HSK94 ICE81:ICG94 IMA81:IMC94 IVW81:IVY94 JFS81:JFU94 JPO81:JPQ94 JZK81:JZM94 KJG81:KJI94 KTC81:KTE94 LCY81:LDA94 LMU81:LMW94 LWQ81:LWS94 MGM81:MGO94 MQI81:MQK94 NAE81:NAG94 NKA81:NKC94 NTW81:NTY94 ODS81:ODU94 ONO81:ONQ94 OXK81:OXM94 PHG81:PHI94 PRC81:PRE94 QAY81:QBA94 QKU81:QKW94 QUQ81:QUS94 REM81:REO94 ROI81:ROK94 RYE81:RYG94 SIA81:SIC94 SRW81:SRY94 TBS81:TBU94 TLO81:TLQ94 TVK81:TVM94 UFG81:UFI94 UPC81:UPE94 UYY81:UZA94 VIU81:VIW94 VSQ81:VSS94 WCM81:WCO94 WMI81:WMK94 WWE81:WWG94 W130:Y164 W10:Y100 W108:Y117 W105:W106 W107:X107 X101:Y106">
      <formula1>Ls_Medio_Verificacion</formula1>
    </dataValidation>
  </dataValidations>
  <pageMargins left="0.65354330699999996" right="0" top="0.69488189" bottom="0.49803149600000002" header="0.31496062992126" footer="0.31496062992126"/>
  <pageSetup scale="41" orientation="landscape" r:id="rId1"/>
  <colBreaks count="1" manualBreakCount="1">
    <brk id="27" max="1048575" man="1"/>
  </colBreaks>
  <drawing r:id="rId2"/>
  <legacyDrawing r:id="rId3"/>
  <controls>
    <mc:AlternateContent xmlns:mc="http://schemas.openxmlformats.org/markup-compatibility/2006">
      <mc:Choice Requires="x14">
        <control shapeId="41219" r:id="rId4" name="CommandButton1">
          <controlPr defaultSize="0" autoLine="0" r:id="rId5">
            <anchor moveWithCells="1">
              <from>
                <xdr:col>6</xdr:col>
                <xdr:colOff>95250</xdr:colOff>
                <xdr:row>7</xdr:row>
                <xdr:rowOff>0</xdr:rowOff>
              </from>
              <to>
                <xdr:col>7</xdr:col>
                <xdr:colOff>28575</xdr:colOff>
                <xdr:row>7</xdr:row>
                <xdr:rowOff>285750</xdr:rowOff>
              </to>
            </anchor>
          </controlPr>
        </control>
      </mc:Choice>
      <mc:Fallback>
        <control shapeId="41219" r:id="rId4" name="CommandButton1"/>
      </mc:Fallback>
    </mc:AlternateContent>
  </controls>
  <tableParts count="1"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AU441"/>
  <sheetViews>
    <sheetView topLeftCell="G1" workbookViewId="0">
      <selection activeCell="G1" sqref="G1"/>
    </sheetView>
  </sheetViews>
  <sheetFormatPr baseColWidth="10" defaultColWidth="11.42578125" defaultRowHeight="15" x14ac:dyDescent="0.25"/>
  <cols>
    <col min="1" max="1" width="2.5703125" hidden="1" customWidth="1"/>
    <col min="2" max="5" width="4.28515625" hidden="1" customWidth="1"/>
    <col min="6" max="6" width="8" hidden="1" customWidth="1"/>
    <col min="7" max="7" width="17.5703125" style="2" customWidth="1"/>
    <col min="8" max="8" width="82.28515625" style="2" customWidth="1"/>
    <col min="9" max="9" width="13" style="2" customWidth="1"/>
    <col min="10" max="10" width="21" style="2" customWidth="1"/>
    <col min="11" max="11" width="15.28515625" style="140" hidden="1" customWidth="1"/>
    <col min="12" max="12" width="12.140625" style="2" hidden="1" customWidth="1"/>
    <col min="13" max="13" width="16.42578125" style="2" customWidth="1"/>
    <col min="14" max="14" width="17" style="2" customWidth="1"/>
    <col min="15" max="15" width="14" style="142" customWidth="1"/>
    <col min="16" max="16" width="16.28515625" style="2" customWidth="1"/>
    <col min="17" max="17" width="13.7109375" style="284" customWidth="1"/>
    <col min="18" max="18" width="22.42578125" style="2" customWidth="1"/>
    <col min="19" max="47" width="11.42578125" style="6"/>
  </cols>
  <sheetData>
    <row r="1" spans="2:25" s="31" customFormat="1" ht="15.75" x14ac:dyDescent="0.25">
      <c r="G1" s="143"/>
      <c r="H1" s="144"/>
      <c r="I1" s="144"/>
      <c r="J1" s="144"/>
      <c r="K1" s="145"/>
      <c r="L1" s="144"/>
      <c r="M1" s="144"/>
      <c r="N1" s="144"/>
      <c r="O1" s="146"/>
      <c r="P1" s="144"/>
      <c r="Q1" s="280"/>
      <c r="R1" s="144"/>
      <c r="S1" s="147" t="s">
        <v>84</v>
      </c>
      <c r="T1" s="148"/>
    </row>
    <row r="2" spans="2:25" s="31" customFormat="1" ht="15.75" x14ac:dyDescent="0.25">
      <c r="H2" s="32"/>
      <c r="I2" s="149" t="str">
        <f>'Formulario PPGR1'!H2</f>
        <v>Servicio Nacional de Salud</v>
      </c>
      <c r="J2" s="32"/>
      <c r="K2" s="32"/>
      <c r="L2" s="32"/>
      <c r="M2" s="32"/>
      <c r="N2" s="32"/>
      <c r="O2" s="32"/>
      <c r="P2" s="32"/>
      <c r="Q2" s="281"/>
      <c r="R2" s="32"/>
      <c r="S2" s="32"/>
      <c r="T2" s="32"/>
      <c r="U2" s="48"/>
      <c r="V2" s="44"/>
      <c r="W2" s="44"/>
      <c r="X2" s="44"/>
      <c r="Y2" s="46"/>
    </row>
    <row r="3" spans="2:25" s="31" customFormat="1" x14ac:dyDescent="0.25">
      <c r="H3" s="32"/>
      <c r="I3" s="150" t="str">
        <f>'Formulario PPGR1'!H3</f>
        <v>Dirección de Planificación y Desarrollo</v>
      </c>
      <c r="J3" s="32"/>
      <c r="K3" s="32"/>
      <c r="L3" s="32"/>
      <c r="M3" s="32"/>
      <c r="N3" s="32"/>
      <c r="O3" s="32"/>
      <c r="P3" s="32"/>
      <c r="Q3" s="281"/>
      <c r="R3" s="32"/>
      <c r="S3" s="32"/>
      <c r="T3" s="32"/>
      <c r="U3" s="48"/>
      <c r="V3" s="44"/>
      <c r="W3" s="44"/>
      <c r="X3" s="44"/>
      <c r="Y3" s="46"/>
    </row>
    <row r="4" spans="2:25" s="31" customFormat="1" x14ac:dyDescent="0.25">
      <c r="H4" s="32"/>
      <c r="I4" s="151"/>
      <c r="J4" s="32"/>
      <c r="K4" s="32"/>
      <c r="L4" s="32"/>
      <c r="M4" s="32"/>
      <c r="N4" s="32"/>
      <c r="O4" s="32"/>
      <c r="P4" s="32"/>
      <c r="Q4" s="281"/>
      <c r="R4" s="32"/>
      <c r="S4" s="32"/>
      <c r="T4" s="32"/>
      <c r="U4" s="48"/>
      <c r="V4" s="44"/>
      <c r="W4" s="44"/>
      <c r="X4" s="44"/>
      <c r="Y4" s="46"/>
    </row>
    <row r="5" spans="2:25" s="31" customFormat="1" x14ac:dyDescent="0.25">
      <c r="H5" s="32"/>
      <c r="I5" s="151" t="s">
        <v>731</v>
      </c>
      <c r="J5" s="32"/>
      <c r="K5" s="32"/>
      <c r="L5" s="32"/>
      <c r="M5" s="32"/>
      <c r="N5" s="32"/>
      <c r="O5" s="32"/>
      <c r="P5" s="32"/>
      <c r="Q5" s="281"/>
      <c r="R5" s="32"/>
      <c r="S5" s="32"/>
      <c r="T5" s="32"/>
      <c r="U5" s="48"/>
      <c r="V5" s="44"/>
      <c r="W5" s="44"/>
      <c r="X5" s="44"/>
      <c r="Y5" s="46"/>
    </row>
    <row r="6" spans="2:25" s="31" customFormat="1" ht="15.75" x14ac:dyDescent="0.25">
      <c r="G6" s="143"/>
      <c r="H6" s="144"/>
      <c r="I6" s="36" t="str">
        <f>'Formulario PPGR1'!$N$3</f>
        <v>R7 - SRS Cibao Occidental</v>
      </c>
      <c r="J6" s="144"/>
      <c r="K6" s="145"/>
      <c r="L6" s="144"/>
      <c r="M6" s="144"/>
      <c r="N6" s="144"/>
      <c r="O6" s="146"/>
      <c r="P6" s="144"/>
      <c r="Q6" s="280"/>
      <c r="R6" s="144"/>
      <c r="S6" s="147"/>
      <c r="T6" s="148"/>
    </row>
    <row r="7" spans="2:25" s="31" customFormat="1" ht="15.75" x14ac:dyDescent="0.25">
      <c r="G7" s="143"/>
      <c r="H7" s="144"/>
      <c r="I7" s="144"/>
      <c r="J7" s="144"/>
      <c r="K7" s="145"/>
      <c r="L7" s="144"/>
      <c r="M7" s="144"/>
      <c r="N7" s="144"/>
      <c r="O7" s="146"/>
      <c r="P7" s="144"/>
      <c r="Q7" s="280"/>
      <c r="R7" s="144"/>
      <c r="S7" s="147"/>
      <c r="T7" s="148"/>
    </row>
    <row r="8" spans="2:25" ht="25.5" customHeight="1" x14ac:dyDescent="0.25">
      <c r="B8" s="183" t="s">
        <v>796</v>
      </c>
      <c r="C8" s="184" t="s">
        <v>793</v>
      </c>
      <c r="D8" s="184" t="s">
        <v>90</v>
      </c>
      <c r="E8" s="184" t="s">
        <v>794</v>
      </c>
      <c r="F8" s="185" t="s">
        <v>795</v>
      </c>
      <c r="G8" s="131" t="s">
        <v>245</v>
      </c>
      <c r="H8" s="131" t="s">
        <v>246</v>
      </c>
      <c r="I8" s="131" t="s">
        <v>465</v>
      </c>
      <c r="J8" s="161" t="s">
        <v>881</v>
      </c>
      <c r="K8" s="162" t="s">
        <v>467</v>
      </c>
      <c r="L8" s="161" t="s">
        <v>22</v>
      </c>
      <c r="M8" s="161" t="s">
        <v>2</v>
      </c>
      <c r="N8" s="161" t="s">
        <v>3</v>
      </c>
      <c r="O8" s="163" t="s">
        <v>4</v>
      </c>
      <c r="P8" s="161" t="s">
        <v>5</v>
      </c>
      <c r="Q8" s="282" t="s">
        <v>25</v>
      </c>
      <c r="R8" s="161" t="s">
        <v>24</v>
      </c>
      <c r="S8" s="30"/>
      <c r="T8" s="30"/>
    </row>
    <row r="9" spans="2:25" x14ac:dyDescent="0.25">
      <c r="B9" s="182" t="e">
        <v>#REF!</v>
      </c>
      <c r="C9" s="182" t="e">
        <v>#REF!</v>
      </c>
      <c r="D9" s="182" t="e">
        <v>#REF!</v>
      </c>
      <c r="E9" s="182" t="e">
        <v>#REF!</v>
      </c>
      <c r="F9" s="182" t="e">
        <v>#REF!</v>
      </c>
      <c r="G9" s="164" t="s">
        <v>961</v>
      </c>
      <c r="H9" s="289" t="s">
        <v>905</v>
      </c>
      <c r="I9" s="166">
        <v>1</v>
      </c>
      <c r="J9" s="298" t="s">
        <v>1086</v>
      </c>
      <c r="K9" s="167"/>
      <c r="L9" s="167"/>
      <c r="M9" s="167" t="s">
        <v>204</v>
      </c>
      <c r="N9" s="164">
        <v>80</v>
      </c>
      <c r="O9" s="168">
        <v>350</v>
      </c>
      <c r="P9" s="169">
        <f>+Tabla1[[#This Row],[Precio Unitario]]*Tabla1[[#This Row],[Cantidad de Insumos]]</f>
        <v>28000</v>
      </c>
      <c r="Q9" s="285">
        <v>231101</v>
      </c>
      <c r="R9" s="167" t="s">
        <v>537</v>
      </c>
      <c r="S9" s="30"/>
      <c r="T9" s="30"/>
    </row>
    <row r="10" spans="2:25" x14ac:dyDescent="0.25">
      <c r="B10" s="276" t="e">
        <v>#REF!</v>
      </c>
      <c r="C10" s="276" t="e">
        <v>#REF!</v>
      </c>
      <c r="D10" s="276" t="e">
        <v>#REF!</v>
      </c>
      <c r="E10" s="276" t="e">
        <v>#REF!</v>
      </c>
      <c r="F10" s="276" t="e">
        <v>#REF!</v>
      </c>
      <c r="G10" s="164" t="s">
        <v>961</v>
      </c>
      <c r="H10" s="288" t="s">
        <v>905</v>
      </c>
      <c r="I10" s="278">
        <v>1</v>
      </c>
      <c r="J10" s="298" t="s">
        <v>1087</v>
      </c>
      <c r="K10" s="286"/>
      <c r="L10" s="287"/>
      <c r="M10" s="286" t="s">
        <v>1146</v>
      </c>
      <c r="N10" s="164">
        <v>50</v>
      </c>
      <c r="O10" s="168">
        <v>4500</v>
      </c>
      <c r="P10" s="169">
        <f>+Tabla1[[#This Row],[Precio Unitario]]*Tabla1[[#This Row],[Cantidad de Insumos]]</f>
        <v>225000</v>
      </c>
      <c r="Q10" s="285">
        <v>225801</v>
      </c>
      <c r="R10" s="167" t="s">
        <v>537</v>
      </c>
      <c r="S10" s="30"/>
      <c r="T10" s="30"/>
    </row>
    <row r="11" spans="2:25" x14ac:dyDescent="0.25">
      <c r="B11" s="276" t="e">
        <v>#REF!</v>
      </c>
      <c r="C11" s="276" t="e">
        <v>#REF!</v>
      </c>
      <c r="D11" s="276" t="e">
        <v>#REF!</v>
      </c>
      <c r="E11" s="276" t="e">
        <v>#REF!</v>
      </c>
      <c r="F11" s="276" t="e">
        <v>#REF!</v>
      </c>
      <c r="G11" s="164" t="s">
        <v>961</v>
      </c>
      <c r="H11" s="288" t="s">
        <v>905</v>
      </c>
      <c r="I11" s="278">
        <v>1</v>
      </c>
      <c r="J11" s="298" t="s">
        <v>1088</v>
      </c>
      <c r="K11" s="286"/>
      <c r="L11" s="287"/>
      <c r="M11" s="286"/>
      <c r="N11" s="164">
        <v>2</v>
      </c>
      <c r="O11" s="168">
        <v>30000</v>
      </c>
      <c r="P11" s="169">
        <f>+Tabla1[[#This Row],[Precio Unitario]]*Tabla1[[#This Row],[Cantidad de Insumos]]</f>
        <v>60000</v>
      </c>
      <c r="Q11" s="285">
        <v>225302</v>
      </c>
      <c r="R11" s="167" t="s">
        <v>537</v>
      </c>
      <c r="S11" s="30"/>
      <c r="T11" s="30"/>
    </row>
    <row r="12" spans="2:25" x14ac:dyDescent="0.25">
      <c r="B12" s="276" t="e">
        <v>#REF!</v>
      </c>
      <c r="C12" s="276" t="e">
        <v>#REF!</v>
      </c>
      <c r="D12" s="276" t="e">
        <v>#REF!</v>
      </c>
      <c r="E12" s="276" t="e">
        <v>#REF!</v>
      </c>
      <c r="F12" s="276" t="e">
        <v>#REF!</v>
      </c>
      <c r="G12" s="164" t="s">
        <v>961</v>
      </c>
      <c r="H12" s="288" t="s">
        <v>905</v>
      </c>
      <c r="I12" s="278">
        <v>1</v>
      </c>
      <c r="J12" s="298" t="s">
        <v>1089</v>
      </c>
      <c r="K12" s="286"/>
      <c r="L12" s="287"/>
      <c r="M12" s="286" t="s">
        <v>204</v>
      </c>
      <c r="N12" s="164">
        <v>100</v>
      </c>
      <c r="O12" s="168">
        <v>714</v>
      </c>
      <c r="P12" s="169">
        <f>+Tabla1[[#This Row],[Precio Unitario]]*Tabla1[[#This Row],[Cantidad de Insumos]]</f>
        <v>71400</v>
      </c>
      <c r="Q12" s="285">
        <v>231101</v>
      </c>
      <c r="R12" s="167" t="s">
        <v>537</v>
      </c>
      <c r="S12" s="30"/>
      <c r="T12" s="30"/>
    </row>
    <row r="13" spans="2:25" x14ac:dyDescent="0.25">
      <c r="B13" s="276" t="e">
        <v>#REF!</v>
      </c>
      <c r="C13" s="276" t="e">
        <v>#REF!</v>
      </c>
      <c r="D13" s="276" t="e">
        <v>#REF!</v>
      </c>
      <c r="E13" s="276" t="e">
        <v>#REF!</v>
      </c>
      <c r="F13" s="276" t="e">
        <v>#REF!</v>
      </c>
      <c r="G13" s="164" t="s">
        <v>961</v>
      </c>
      <c r="H13" s="288" t="s">
        <v>905</v>
      </c>
      <c r="I13" s="278">
        <v>1</v>
      </c>
      <c r="J13" s="298" t="s">
        <v>1090</v>
      </c>
      <c r="K13" s="286"/>
      <c r="L13" s="287"/>
      <c r="M13" s="286" t="s">
        <v>204</v>
      </c>
      <c r="N13" s="164">
        <v>25</v>
      </c>
      <c r="O13" s="168">
        <v>1100</v>
      </c>
      <c r="P13" s="169">
        <f>+Tabla1[[#This Row],[Precio Unitario]]*Tabla1[[#This Row],[Cantidad de Insumos]]</f>
        <v>27500</v>
      </c>
      <c r="Q13" s="285">
        <v>231101</v>
      </c>
      <c r="R13" s="167" t="s">
        <v>537</v>
      </c>
      <c r="S13" s="30"/>
      <c r="T13" s="30"/>
    </row>
    <row r="14" spans="2:25" x14ac:dyDescent="0.25">
      <c r="B14" s="276" t="e">
        <v>#REF!</v>
      </c>
      <c r="C14" s="276" t="e">
        <v>#REF!</v>
      </c>
      <c r="D14" s="276" t="e">
        <v>#REF!</v>
      </c>
      <c r="E14" s="276" t="e">
        <v>#REF!</v>
      </c>
      <c r="F14" s="276" t="e">
        <v>#REF!</v>
      </c>
      <c r="G14" s="164" t="s">
        <v>961</v>
      </c>
      <c r="H14" s="288" t="s">
        <v>905</v>
      </c>
      <c r="I14" s="278">
        <v>1</v>
      </c>
      <c r="J14" s="298" t="s">
        <v>1091</v>
      </c>
      <c r="K14" s="286"/>
      <c r="L14" s="287"/>
      <c r="M14" s="286" t="s">
        <v>1092</v>
      </c>
      <c r="N14" s="164">
        <v>1</v>
      </c>
      <c r="O14" s="168">
        <v>290</v>
      </c>
      <c r="P14" s="169">
        <f>+Tabla1[[#This Row],[Precio Unitario]]*Tabla1[[#This Row],[Cantidad de Insumos]]</f>
        <v>290</v>
      </c>
      <c r="Q14" s="285">
        <v>239201</v>
      </c>
      <c r="R14" s="167" t="s">
        <v>537</v>
      </c>
      <c r="S14" s="30"/>
      <c r="T14" s="30"/>
    </row>
    <row r="15" spans="2:25" x14ac:dyDescent="0.25">
      <c r="B15" s="276" t="e">
        <v>#REF!</v>
      </c>
      <c r="C15" s="276" t="e">
        <v>#REF!</v>
      </c>
      <c r="D15" s="276" t="e">
        <v>#REF!</v>
      </c>
      <c r="E15" s="276" t="e">
        <v>#REF!</v>
      </c>
      <c r="F15" s="276" t="e">
        <v>#REF!</v>
      </c>
      <c r="G15" s="164" t="s">
        <v>961</v>
      </c>
      <c r="H15" s="288" t="s">
        <v>905</v>
      </c>
      <c r="I15" s="278">
        <v>1</v>
      </c>
      <c r="J15" s="298" t="s">
        <v>1093</v>
      </c>
      <c r="K15" s="286"/>
      <c r="L15" s="287"/>
      <c r="M15" s="286" t="s">
        <v>1094</v>
      </c>
      <c r="N15" s="164">
        <v>1</v>
      </c>
      <c r="O15" s="168">
        <v>225</v>
      </c>
      <c r="P15" s="169">
        <f>+Tabla1[[#This Row],[Precio Unitario]]*Tabla1[[#This Row],[Cantidad de Insumos]]</f>
        <v>225</v>
      </c>
      <c r="Q15" s="285">
        <v>239201</v>
      </c>
      <c r="R15" s="167" t="s">
        <v>537</v>
      </c>
      <c r="S15" s="30"/>
      <c r="T15" s="30"/>
    </row>
    <row r="16" spans="2:25" x14ac:dyDescent="0.25">
      <c r="B16" s="276" t="e">
        <v>#REF!</v>
      </c>
      <c r="C16" s="276" t="e">
        <v>#REF!</v>
      </c>
      <c r="D16" s="276" t="e">
        <v>#REF!</v>
      </c>
      <c r="E16" s="276" t="e">
        <v>#REF!</v>
      </c>
      <c r="F16" s="276" t="e">
        <v>#REF!</v>
      </c>
      <c r="G16" s="164" t="s">
        <v>961</v>
      </c>
      <c r="H16" s="288" t="s">
        <v>905</v>
      </c>
      <c r="I16" s="278">
        <v>1</v>
      </c>
      <c r="J16" s="298" t="s">
        <v>1095</v>
      </c>
      <c r="K16" s="286"/>
      <c r="L16" s="287"/>
      <c r="M16" s="286" t="s">
        <v>1092</v>
      </c>
      <c r="N16" s="164">
        <v>3</v>
      </c>
      <c r="O16" s="168">
        <v>85</v>
      </c>
      <c r="P16" s="169">
        <f>+Tabla1[[#This Row],[Precio Unitario]]*Tabla1[[#This Row],[Cantidad de Insumos]]</f>
        <v>255</v>
      </c>
      <c r="Q16" s="285">
        <v>239201</v>
      </c>
      <c r="R16" s="167" t="s">
        <v>537</v>
      </c>
      <c r="S16" s="30"/>
      <c r="T16" s="30"/>
    </row>
    <row r="17" spans="2:20" x14ac:dyDescent="0.25">
      <c r="B17" s="276" t="e">
        <v>#REF!</v>
      </c>
      <c r="C17" s="276" t="e">
        <v>#REF!</v>
      </c>
      <c r="D17" s="276" t="e">
        <v>#REF!</v>
      </c>
      <c r="E17" s="276" t="e">
        <v>#REF!</v>
      </c>
      <c r="F17" s="276" t="e">
        <v>#REF!</v>
      </c>
      <c r="G17" s="164" t="s">
        <v>962</v>
      </c>
      <c r="H17" s="288" t="s">
        <v>911</v>
      </c>
      <c r="I17" s="278">
        <v>2</v>
      </c>
      <c r="J17" s="298" t="s">
        <v>1096</v>
      </c>
      <c r="K17" s="286"/>
      <c r="L17" s="287"/>
      <c r="M17" s="286" t="s">
        <v>1097</v>
      </c>
      <c r="N17" s="164">
        <v>20</v>
      </c>
      <c r="O17" s="168">
        <v>181.3</v>
      </c>
      <c r="P17" s="169">
        <f>+Tabla1[[#This Row],[Precio Unitario]]*Tabla1[[#This Row],[Cantidad de Insumos]]</f>
        <v>3626</v>
      </c>
      <c r="Q17" s="285">
        <v>237102</v>
      </c>
      <c r="R17" s="167" t="s">
        <v>537</v>
      </c>
      <c r="S17" s="30"/>
      <c r="T17" s="30"/>
    </row>
    <row r="18" spans="2:20" x14ac:dyDescent="0.25">
      <c r="B18" s="276" t="e">
        <v>#REF!</v>
      </c>
      <c r="C18" s="276" t="e">
        <v>#REF!</v>
      </c>
      <c r="D18" s="276" t="e">
        <v>#REF!</v>
      </c>
      <c r="E18" s="276" t="e">
        <v>#REF!</v>
      </c>
      <c r="F18" s="276" t="e">
        <v>#REF!</v>
      </c>
      <c r="G18" s="164" t="s">
        <v>963</v>
      </c>
      <c r="H18" s="288" t="s">
        <v>913</v>
      </c>
      <c r="I18" s="278">
        <v>4</v>
      </c>
      <c r="J18" s="298" t="s">
        <v>1096</v>
      </c>
      <c r="K18" s="286"/>
      <c r="L18" s="287"/>
      <c r="M18" s="286" t="s">
        <v>1097</v>
      </c>
      <c r="N18" s="164">
        <v>40</v>
      </c>
      <c r="O18" s="168">
        <v>181.3</v>
      </c>
      <c r="P18" s="169">
        <f>+Tabla1[[#This Row],[Precio Unitario]]*Tabla1[[#This Row],[Cantidad de Insumos]]</f>
        <v>7252</v>
      </c>
      <c r="Q18" s="285">
        <v>237102</v>
      </c>
      <c r="R18" s="167" t="s">
        <v>537</v>
      </c>
      <c r="S18" s="30"/>
      <c r="T18" s="30"/>
    </row>
    <row r="19" spans="2:20" x14ac:dyDescent="0.25">
      <c r="B19" s="276" t="e">
        <v>#REF!</v>
      </c>
      <c r="C19" s="276" t="e">
        <v>#REF!</v>
      </c>
      <c r="D19" s="276" t="e">
        <v>#REF!</v>
      </c>
      <c r="E19" s="276" t="e">
        <v>#REF!</v>
      </c>
      <c r="F19" s="276" t="e">
        <v>#REF!</v>
      </c>
      <c r="G19" s="164" t="s">
        <v>964</v>
      </c>
      <c r="H19" s="288" t="s">
        <v>914</v>
      </c>
      <c r="I19" s="278">
        <v>2</v>
      </c>
      <c r="J19" s="298" t="s">
        <v>1096</v>
      </c>
      <c r="K19" s="286"/>
      <c r="L19" s="287"/>
      <c r="M19" s="286" t="s">
        <v>1097</v>
      </c>
      <c r="N19" s="164">
        <v>20</v>
      </c>
      <c r="O19" s="168">
        <v>181.3</v>
      </c>
      <c r="P19" s="169">
        <f>+Tabla1[[#This Row],[Precio Unitario]]*Tabla1[[#This Row],[Cantidad de Insumos]]</f>
        <v>3626</v>
      </c>
      <c r="Q19" s="285">
        <v>237102</v>
      </c>
      <c r="R19" s="167" t="s">
        <v>537</v>
      </c>
      <c r="S19" s="30"/>
      <c r="T19" s="30"/>
    </row>
    <row r="20" spans="2:20" x14ac:dyDescent="0.25">
      <c r="B20" s="276" t="e">
        <v>#REF!</v>
      </c>
      <c r="C20" s="276" t="e">
        <v>#REF!</v>
      </c>
      <c r="D20" s="276" t="e">
        <v>#REF!</v>
      </c>
      <c r="E20" s="276" t="e">
        <v>#REF!</v>
      </c>
      <c r="F20" s="276" t="e">
        <v>#REF!</v>
      </c>
      <c r="G20" s="164" t="s">
        <v>965</v>
      </c>
      <c r="H20" s="288" t="s">
        <v>915</v>
      </c>
      <c r="I20" s="278">
        <v>2</v>
      </c>
      <c r="J20" s="298" t="s">
        <v>1096</v>
      </c>
      <c r="K20" s="286"/>
      <c r="L20" s="287"/>
      <c r="M20" s="286" t="s">
        <v>1097</v>
      </c>
      <c r="N20" s="164">
        <v>20</v>
      </c>
      <c r="O20" s="168">
        <v>181.3</v>
      </c>
      <c r="P20" s="169">
        <f>+Tabla1[[#This Row],[Precio Unitario]]*Tabla1[[#This Row],[Cantidad de Insumos]]</f>
        <v>3626</v>
      </c>
      <c r="Q20" s="285">
        <v>237102</v>
      </c>
      <c r="R20" s="167" t="s">
        <v>537</v>
      </c>
      <c r="S20" s="30"/>
      <c r="T20" s="30"/>
    </row>
    <row r="21" spans="2:20" x14ac:dyDescent="0.25">
      <c r="B21" s="276" t="e">
        <v>#REF!</v>
      </c>
      <c r="C21" s="276" t="e">
        <v>#REF!</v>
      </c>
      <c r="D21" s="276" t="e">
        <v>#REF!</v>
      </c>
      <c r="E21" s="276" t="e">
        <v>#REF!</v>
      </c>
      <c r="F21" s="276" t="e">
        <v>#REF!</v>
      </c>
      <c r="G21" s="164" t="s">
        <v>966</v>
      </c>
      <c r="H21" s="288" t="s">
        <v>917</v>
      </c>
      <c r="I21" s="278">
        <v>4</v>
      </c>
      <c r="J21" s="298" t="s">
        <v>1096</v>
      </c>
      <c r="K21" s="286"/>
      <c r="L21" s="287"/>
      <c r="M21" s="286" t="s">
        <v>1097</v>
      </c>
      <c r="N21" s="164">
        <v>40</v>
      </c>
      <c r="O21" s="168">
        <v>181.3</v>
      </c>
      <c r="P21" s="169">
        <f>+Tabla1[[#This Row],[Precio Unitario]]*Tabla1[[#This Row],[Cantidad de Insumos]]</f>
        <v>7252</v>
      </c>
      <c r="Q21" s="285">
        <v>237102</v>
      </c>
      <c r="R21" s="167" t="s">
        <v>537</v>
      </c>
      <c r="S21" s="30"/>
      <c r="T21" s="30"/>
    </row>
    <row r="22" spans="2:20" x14ac:dyDescent="0.25">
      <c r="B22" s="276" t="e">
        <f>IF(Tabla1[[#This Row],[Código_Actividad]]="","",CONCATENATE(Tabla1[[#This Row],[POA]],".",Tabla1[[#This Row],[SRS]],".",Tabla1[[#This Row],[AREA]],".",Tabla1[[#This Row],[TIPO]]))</f>
        <v>#REF!</v>
      </c>
      <c r="C22" s="276" t="e">
        <f>IF(Tabla1[[#This Row],[Código_Actividad]]="","",'Formulario PPGR1'!#REF!)</f>
        <v>#REF!</v>
      </c>
      <c r="D22" s="276" t="e">
        <f>IF(Tabla1[[#This Row],[Código_Actividad]]="","",'Formulario PPGR1'!#REF!)</f>
        <v>#REF!</v>
      </c>
      <c r="E22" s="276" t="e">
        <f>IF(Tabla1[[#This Row],[Código_Actividad]]="","",'Formulario PPGR1'!#REF!)</f>
        <v>#REF!</v>
      </c>
      <c r="F22" s="276" t="e">
        <f>IF(Tabla1[[#This Row],[Código_Actividad]]="","",'Formulario PPGR1'!#REF!)</f>
        <v>#REF!</v>
      </c>
      <c r="G22" s="164" t="s">
        <v>1201</v>
      </c>
      <c r="H22" s="288" t="s">
        <v>1193</v>
      </c>
      <c r="I22" s="278">
        <v>2</v>
      </c>
      <c r="J22" s="298" t="s">
        <v>1040</v>
      </c>
      <c r="K22" s="286"/>
      <c r="L22" s="287"/>
      <c r="M22" s="286" t="s">
        <v>204</v>
      </c>
      <c r="N22" s="164">
        <v>80</v>
      </c>
      <c r="O22" s="168">
        <v>180</v>
      </c>
      <c r="P22" s="169">
        <f>+Tabla1[[#This Row],[Precio Unitario]]*Tabla1[[#This Row],[Cantidad de Insumos]]</f>
        <v>14400</v>
      </c>
      <c r="Q22" s="285">
        <v>231101</v>
      </c>
      <c r="R22" s="167" t="s">
        <v>537</v>
      </c>
      <c r="S22" s="30"/>
      <c r="T22" s="30"/>
    </row>
    <row r="23" spans="2:20" x14ac:dyDescent="0.25">
      <c r="B23" s="294" t="e">
        <f>IF(Tabla1[[#This Row],[Código_Actividad]]="","",CONCATENATE(Tabla1[[#This Row],[POA]],".",Tabla1[[#This Row],[SRS]],".",Tabla1[[#This Row],[AREA]],".",Tabla1[[#This Row],[TIPO]]))</f>
        <v>#REF!</v>
      </c>
      <c r="C23" s="294" t="e">
        <f>IF(Tabla1[[#This Row],[Código_Actividad]]="","",'Formulario PPGR1'!#REF!)</f>
        <v>#REF!</v>
      </c>
      <c r="D23" s="294" t="e">
        <f>IF(Tabla1[[#This Row],[Código_Actividad]]="","",'Formulario PPGR1'!#REF!)</f>
        <v>#REF!</v>
      </c>
      <c r="E23" s="294" t="e">
        <f>IF(Tabla1[[#This Row],[Código_Actividad]]="","",'Formulario PPGR1'!#REF!)</f>
        <v>#REF!</v>
      </c>
      <c r="F23" s="294" t="e">
        <f>IF(Tabla1[[#This Row],[Código_Actividad]]="","",'Formulario PPGR1'!#REF!)</f>
        <v>#REF!</v>
      </c>
      <c r="G23" s="164" t="s">
        <v>1201</v>
      </c>
      <c r="H23" s="288" t="s">
        <v>1193</v>
      </c>
      <c r="I23" s="295">
        <v>2</v>
      </c>
      <c r="J23" s="298" t="s">
        <v>1086</v>
      </c>
      <c r="K23" s="286"/>
      <c r="L23" s="287"/>
      <c r="M23" s="286" t="s">
        <v>204</v>
      </c>
      <c r="N23" s="164">
        <v>80</v>
      </c>
      <c r="O23" s="168">
        <v>350</v>
      </c>
      <c r="P23" s="169">
        <f>+Tabla1[[#This Row],[Precio Unitario]]*Tabla1[[#This Row],[Cantidad de Insumos]]</f>
        <v>28000</v>
      </c>
      <c r="Q23" s="285">
        <v>231101</v>
      </c>
      <c r="R23" s="167" t="s">
        <v>537</v>
      </c>
      <c r="S23" s="30"/>
      <c r="T23" s="30"/>
    </row>
    <row r="24" spans="2:20" x14ac:dyDescent="0.25">
      <c r="B24" s="276" t="e">
        <f>IF(Tabla1[[#This Row],[Código_Actividad]]="","",CONCATENATE(Tabla1[[#This Row],[POA]],".",Tabla1[[#This Row],[SRS]],".",Tabla1[[#This Row],[AREA]],".",Tabla1[[#This Row],[TIPO]]))</f>
        <v>#REF!</v>
      </c>
      <c r="C24" s="276" t="e">
        <f>IF(Tabla1[[#This Row],[Código_Actividad]]="","",'Formulario PPGR1'!#REF!)</f>
        <v>#REF!</v>
      </c>
      <c r="D24" s="276" t="e">
        <f>IF(Tabla1[[#This Row],[Código_Actividad]]="","",'Formulario PPGR1'!#REF!)</f>
        <v>#REF!</v>
      </c>
      <c r="E24" s="276" t="e">
        <f>IF(Tabla1[[#This Row],[Código_Actividad]]="","",'Formulario PPGR1'!#REF!)</f>
        <v>#REF!</v>
      </c>
      <c r="F24" s="276" t="e">
        <f>IF(Tabla1[[#This Row],[Código_Actividad]]="","",'Formulario PPGR1'!#REF!)</f>
        <v>#REF!</v>
      </c>
      <c r="G24" s="164" t="s">
        <v>1204</v>
      </c>
      <c r="H24" s="288" t="s">
        <v>1196</v>
      </c>
      <c r="I24" s="278">
        <f>IFERROR(VLOOKUP(Tabla1[[#This Row],[Código_Actividad]],Tabla2[[Código]:[Total de Acciones ]],15,FALSE),"")</f>
        <v>1</v>
      </c>
      <c r="J24" s="298" t="s">
        <v>1040</v>
      </c>
      <c r="K24" s="286"/>
      <c r="L24" s="287"/>
      <c r="M24" s="286" t="s">
        <v>204</v>
      </c>
      <c r="N24" s="164">
        <v>40</v>
      </c>
      <c r="O24" s="168">
        <v>180</v>
      </c>
      <c r="P24" s="169">
        <f>+Tabla1[[#This Row],[Precio Unitario]]*Tabla1[[#This Row],[Cantidad de Insumos]]</f>
        <v>7200</v>
      </c>
      <c r="Q24" s="285">
        <v>231101</v>
      </c>
      <c r="R24" s="167" t="s">
        <v>537</v>
      </c>
      <c r="S24" s="30"/>
      <c r="T24" s="30"/>
    </row>
    <row r="25" spans="2:20" x14ac:dyDescent="0.25">
      <c r="B25" s="294" t="e">
        <f>IF(Tabla1[[#This Row],[Código_Actividad]]="","",CONCATENATE(Tabla1[[#This Row],[POA]],".",Tabla1[[#This Row],[SRS]],".",Tabla1[[#This Row],[AREA]],".",Tabla1[[#This Row],[TIPO]]))</f>
        <v>#REF!</v>
      </c>
      <c r="C25" s="294" t="e">
        <f>IF(Tabla1[[#This Row],[Código_Actividad]]="","",'Formulario PPGR1'!#REF!)</f>
        <v>#REF!</v>
      </c>
      <c r="D25" s="294" t="e">
        <f>IF(Tabla1[[#This Row],[Código_Actividad]]="","",'Formulario PPGR1'!#REF!)</f>
        <v>#REF!</v>
      </c>
      <c r="E25" s="294" t="e">
        <f>IF(Tabla1[[#This Row],[Código_Actividad]]="","",'Formulario PPGR1'!#REF!)</f>
        <v>#REF!</v>
      </c>
      <c r="F25" s="294" t="e">
        <f>IF(Tabla1[[#This Row],[Código_Actividad]]="","",'Formulario PPGR1'!#REF!)</f>
        <v>#REF!</v>
      </c>
      <c r="G25" s="164" t="s">
        <v>1204</v>
      </c>
      <c r="H25" s="288" t="s">
        <v>1196</v>
      </c>
      <c r="I25" s="295">
        <f>IFERROR(VLOOKUP(Tabla1[[#This Row],[Código_Actividad]],Tabla2[[Código]:[Total de Acciones ]],15,FALSE),"")</f>
        <v>1</v>
      </c>
      <c r="J25" s="298" t="s">
        <v>1086</v>
      </c>
      <c r="K25" s="286"/>
      <c r="L25" s="287"/>
      <c r="M25" s="286" t="s">
        <v>204</v>
      </c>
      <c r="N25" s="164">
        <v>40</v>
      </c>
      <c r="O25" s="168">
        <v>350</v>
      </c>
      <c r="P25" s="169">
        <f>+Tabla1[[#This Row],[Precio Unitario]]*Tabla1[[#This Row],[Cantidad de Insumos]]</f>
        <v>14000</v>
      </c>
      <c r="Q25" s="285">
        <v>231101</v>
      </c>
      <c r="R25" s="167" t="s">
        <v>537</v>
      </c>
      <c r="S25" s="30"/>
      <c r="T25" s="30"/>
    </row>
    <row r="26" spans="2:20" x14ac:dyDescent="0.25">
      <c r="B26" s="276" t="e">
        <f>IF(Tabla1[[#This Row],[Código_Actividad]]="","",CONCATENATE(Tabla1[[#This Row],[POA]],".",Tabla1[[#This Row],[SRS]],".",Tabla1[[#This Row],[AREA]],".",Tabla1[[#This Row],[TIPO]]))</f>
        <v>#REF!</v>
      </c>
      <c r="C26" s="276" t="e">
        <f>IF(Tabla1[[#This Row],[Código_Actividad]]="","",'Formulario PPGR1'!#REF!)</f>
        <v>#REF!</v>
      </c>
      <c r="D26" s="276" t="e">
        <f>IF(Tabla1[[#This Row],[Código_Actividad]]="","",'Formulario PPGR1'!#REF!)</f>
        <v>#REF!</v>
      </c>
      <c r="E26" s="276" t="e">
        <f>IF(Tabla1[[#This Row],[Código_Actividad]]="","",'Formulario PPGR1'!#REF!)</f>
        <v>#REF!</v>
      </c>
      <c r="F26" s="276" t="e">
        <f>IF(Tabla1[[#This Row],[Código_Actividad]]="","",'Formulario PPGR1'!#REF!)</f>
        <v>#REF!</v>
      </c>
      <c r="G26" s="164" t="s">
        <v>1205</v>
      </c>
      <c r="H26" s="288" t="s">
        <v>1198</v>
      </c>
      <c r="I26" s="278">
        <f>IFERROR(VLOOKUP(Tabla1[[#This Row],[Código_Actividad]],Tabla2[[Código]:[Total de Acciones ]],15,FALSE),"")</f>
        <v>1</v>
      </c>
      <c r="J26" s="298" t="s">
        <v>1096</v>
      </c>
      <c r="K26" s="286"/>
      <c r="L26" s="287"/>
      <c r="M26" s="286" t="s">
        <v>1097</v>
      </c>
      <c r="N26" s="164">
        <v>160</v>
      </c>
      <c r="O26" s="168">
        <v>181.3</v>
      </c>
      <c r="P26" s="169">
        <f>+Tabla1[[#This Row],[Precio Unitario]]*Tabla1[[#This Row],[Cantidad de Insumos]]</f>
        <v>29008</v>
      </c>
      <c r="Q26" s="285">
        <v>237102</v>
      </c>
      <c r="R26" s="167" t="s">
        <v>537</v>
      </c>
      <c r="S26" s="30"/>
      <c r="T26" s="30"/>
    </row>
    <row r="27" spans="2:20" x14ac:dyDescent="0.25">
      <c r="B27" s="276" t="e">
        <v>#REF!</v>
      </c>
      <c r="C27" s="276" t="e">
        <v>#REF!</v>
      </c>
      <c r="D27" s="276" t="e">
        <v>#REF!</v>
      </c>
      <c r="E27" s="276" t="e">
        <v>#REF!</v>
      </c>
      <c r="F27" s="276" t="e">
        <v>#REF!</v>
      </c>
      <c r="G27" s="164" t="s">
        <v>960</v>
      </c>
      <c r="H27" s="288" t="s">
        <v>959</v>
      </c>
      <c r="I27" s="278">
        <v>3</v>
      </c>
      <c r="J27" s="298" t="s">
        <v>1096</v>
      </c>
      <c r="K27" s="286"/>
      <c r="L27" s="287"/>
      <c r="M27" s="286" t="s">
        <v>1097</v>
      </c>
      <c r="N27" s="164">
        <v>30</v>
      </c>
      <c r="O27" s="168">
        <v>181.3</v>
      </c>
      <c r="P27" s="169">
        <f>+Tabla1[[#This Row],[Precio Unitario]]*Tabla1[[#This Row],[Cantidad de Insumos]]</f>
        <v>5439</v>
      </c>
      <c r="Q27" s="285">
        <v>237102</v>
      </c>
      <c r="R27" s="167" t="s">
        <v>537</v>
      </c>
      <c r="S27" s="30"/>
      <c r="T27" s="30"/>
    </row>
    <row r="28" spans="2:20" x14ac:dyDescent="0.25">
      <c r="B28" s="276" t="e">
        <v>#REF!</v>
      </c>
      <c r="C28" s="276" t="e">
        <v>#REF!</v>
      </c>
      <c r="D28" s="276" t="e">
        <v>#REF!</v>
      </c>
      <c r="E28" s="276" t="e">
        <v>#REF!</v>
      </c>
      <c r="F28" s="276" t="e">
        <v>#REF!</v>
      </c>
      <c r="G28" s="164" t="s">
        <v>997</v>
      </c>
      <c r="H28" s="288" t="s">
        <v>923</v>
      </c>
      <c r="I28" s="278">
        <v>6</v>
      </c>
      <c r="J28" s="298" t="s">
        <v>1096</v>
      </c>
      <c r="K28" s="286"/>
      <c r="L28" s="287"/>
      <c r="M28" s="286" t="s">
        <v>1097</v>
      </c>
      <c r="N28" s="164">
        <v>60</v>
      </c>
      <c r="O28" s="168">
        <v>181.3</v>
      </c>
      <c r="P28" s="169">
        <f>+Tabla1[[#This Row],[Precio Unitario]]*Tabla1[[#This Row],[Cantidad de Insumos]]</f>
        <v>10878</v>
      </c>
      <c r="Q28" s="285">
        <v>237102</v>
      </c>
      <c r="R28" s="167" t="s">
        <v>537</v>
      </c>
      <c r="S28" s="30"/>
      <c r="T28" s="30"/>
    </row>
    <row r="29" spans="2:20" x14ac:dyDescent="0.25">
      <c r="B29" s="276" t="e">
        <v>#REF!</v>
      </c>
      <c r="C29" s="276" t="e">
        <v>#REF!</v>
      </c>
      <c r="D29" s="276" t="e">
        <v>#REF!</v>
      </c>
      <c r="E29" s="276" t="e">
        <v>#REF!</v>
      </c>
      <c r="F29" s="276" t="e">
        <v>#REF!</v>
      </c>
      <c r="G29" s="164" t="s">
        <v>1004</v>
      </c>
      <c r="H29" s="288" t="s">
        <v>1005</v>
      </c>
      <c r="I29" s="278">
        <v>3</v>
      </c>
      <c r="J29" s="298" t="s">
        <v>1096</v>
      </c>
      <c r="K29" s="286"/>
      <c r="L29" s="287"/>
      <c r="M29" s="286" t="s">
        <v>1097</v>
      </c>
      <c r="N29" s="164">
        <v>30</v>
      </c>
      <c r="O29" s="168">
        <v>181.3</v>
      </c>
      <c r="P29" s="169">
        <f>+Tabla1[[#This Row],[Precio Unitario]]*Tabla1[[#This Row],[Cantidad de Insumos]]</f>
        <v>5439</v>
      </c>
      <c r="Q29" s="285">
        <v>237102</v>
      </c>
      <c r="R29" s="167" t="s">
        <v>537</v>
      </c>
      <c r="S29" s="30"/>
      <c r="T29" s="30"/>
    </row>
    <row r="30" spans="2:20" x14ac:dyDescent="0.25">
      <c r="B30" s="276" t="e">
        <v>#REF!</v>
      </c>
      <c r="C30" s="276" t="e">
        <v>#REF!</v>
      </c>
      <c r="D30" s="276" t="e">
        <v>#REF!</v>
      </c>
      <c r="E30" s="276" t="e">
        <v>#REF!</v>
      </c>
      <c r="F30" s="276" t="e">
        <v>#REF!</v>
      </c>
      <c r="G30" s="164" t="s">
        <v>979</v>
      </c>
      <c r="H30" s="288" t="s">
        <v>935</v>
      </c>
      <c r="I30" s="278">
        <v>3</v>
      </c>
      <c r="J30" s="298" t="s">
        <v>1096</v>
      </c>
      <c r="K30" s="286"/>
      <c r="L30" s="287"/>
      <c r="M30" s="286" t="s">
        <v>1097</v>
      </c>
      <c r="N30" s="164">
        <v>30</v>
      </c>
      <c r="O30" s="168">
        <v>181.3</v>
      </c>
      <c r="P30" s="169">
        <f>+Tabla1[[#This Row],[Precio Unitario]]*Tabla1[[#This Row],[Cantidad de Insumos]]</f>
        <v>5439</v>
      </c>
      <c r="Q30" s="285">
        <v>237102</v>
      </c>
      <c r="R30" s="167" t="s">
        <v>537</v>
      </c>
      <c r="S30" s="30"/>
      <c r="T30" s="30"/>
    </row>
    <row r="31" spans="2:20" x14ac:dyDescent="0.25">
      <c r="B31" s="276" t="e">
        <v>#REF!</v>
      </c>
      <c r="C31" s="276" t="e">
        <v>#REF!</v>
      </c>
      <c r="D31" s="276" t="e">
        <v>#REF!</v>
      </c>
      <c r="E31" s="276" t="e">
        <v>#REF!</v>
      </c>
      <c r="F31" s="276" t="e">
        <v>#REF!</v>
      </c>
      <c r="G31" s="164" t="s">
        <v>980</v>
      </c>
      <c r="H31" s="288" t="s">
        <v>940</v>
      </c>
      <c r="I31" s="278">
        <v>6</v>
      </c>
      <c r="J31" s="298" t="s">
        <v>1096</v>
      </c>
      <c r="K31" s="286"/>
      <c r="L31" s="287"/>
      <c r="M31" s="286" t="s">
        <v>1097</v>
      </c>
      <c r="N31" s="164">
        <v>60</v>
      </c>
      <c r="O31" s="168">
        <v>181.3</v>
      </c>
      <c r="P31" s="169">
        <f>+Tabla1[[#This Row],[Precio Unitario]]*Tabla1[[#This Row],[Cantidad de Insumos]]</f>
        <v>10878</v>
      </c>
      <c r="Q31" s="285">
        <v>237102</v>
      </c>
      <c r="R31" s="167" t="s">
        <v>537</v>
      </c>
      <c r="S31" s="30"/>
      <c r="T31" s="30"/>
    </row>
    <row r="32" spans="2:20" x14ac:dyDescent="0.25">
      <c r="B32" s="276" t="e">
        <v>#REF!</v>
      </c>
      <c r="C32" s="276" t="e">
        <v>#REF!</v>
      </c>
      <c r="D32" s="276" t="e">
        <v>#REF!</v>
      </c>
      <c r="E32" s="276" t="e">
        <v>#REF!</v>
      </c>
      <c r="F32" s="276" t="e">
        <v>#REF!</v>
      </c>
      <c r="G32" s="164" t="s">
        <v>981</v>
      </c>
      <c r="H32" s="288" t="s">
        <v>945</v>
      </c>
      <c r="I32" s="278">
        <v>2</v>
      </c>
      <c r="J32" s="298" t="s">
        <v>1040</v>
      </c>
      <c r="K32" s="286"/>
      <c r="L32" s="287"/>
      <c r="M32" s="286" t="s">
        <v>204</v>
      </c>
      <c r="N32" s="164">
        <v>80</v>
      </c>
      <c r="O32" s="168">
        <v>180</v>
      </c>
      <c r="P32" s="169">
        <f>+Tabla1[[#This Row],[Precio Unitario]]*Tabla1[[#This Row],[Cantidad de Insumos]]</f>
        <v>14400</v>
      </c>
      <c r="Q32" s="285">
        <v>231101</v>
      </c>
      <c r="R32" s="167" t="s">
        <v>537</v>
      </c>
      <c r="S32" s="30"/>
      <c r="T32" s="30"/>
    </row>
    <row r="33" spans="2:20" x14ac:dyDescent="0.25">
      <c r="B33" s="276" t="e">
        <v>#REF!</v>
      </c>
      <c r="C33" s="276" t="e">
        <v>#REF!</v>
      </c>
      <c r="D33" s="276" t="e">
        <v>#REF!</v>
      </c>
      <c r="E33" s="276" t="e">
        <v>#REF!</v>
      </c>
      <c r="F33" s="276" t="e">
        <v>#REF!</v>
      </c>
      <c r="G33" s="164" t="s">
        <v>981</v>
      </c>
      <c r="H33" s="288" t="s">
        <v>945</v>
      </c>
      <c r="I33" s="278">
        <v>2</v>
      </c>
      <c r="J33" s="298" t="s">
        <v>1086</v>
      </c>
      <c r="K33" s="286"/>
      <c r="L33" s="287"/>
      <c r="M33" s="286" t="s">
        <v>204</v>
      </c>
      <c r="N33" s="164">
        <v>80</v>
      </c>
      <c r="O33" s="168">
        <v>350</v>
      </c>
      <c r="P33" s="169">
        <f>+Tabla1[[#This Row],[Precio Unitario]]*Tabla1[[#This Row],[Cantidad de Insumos]]</f>
        <v>28000</v>
      </c>
      <c r="Q33" s="285">
        <v>231101</v>
      </c>
      <c r="R33" s="167" t="s">
        <v>537</v>
      </c>
      <c r="S33" s="30"/>
      <c r="T33" s="30"/>
    </row>
    <row r="34" spans="2:20" x14ac:dyDescent="0.25">
      <c r="B34" s="276" t="e">
        <v>#REF!</v>
      </c>
      <c r="C34" s="276" t="e">
        <v>#REF!</v>
      </c>
      <c r="D34" s="276" t="e">
        <v>#REF!</v>
      </c>
      <c r="E34" s="276" t="e">
        <v>#REF!</v>
      </c>
      <c r="F34" s="276" t="e">
        <v>#REF!</v>
      </c>
      <c r="G34" s="164" t="s">
        <v>982</v>
      </c>
      <c r="H34" s="288" t="s">
        <v>924</v>
      </c>
      <c r="I34" s="278">
        <v>1</v>
      </c>
      <c r="J34" s="298" t="s">
        <v>1040</v>
      </c>
      <c r="K34" s="286"/>
      <c r="L34" s="287"/>
      <c r="M34" s="286" t="s">
        <v>204</v>
      </c>
      <c r="N34" s="164">
        <v>40</v>
      </c>
      <c r="O34" s="168">
        <v>180</v>
      </c>
      <c r="P34" s="169">
        <f>+Tabla1[[#This Row],[Precio Unitario]]*Tabla1[[#This Row],[Cantidad de Insumos]]</f>
        <v>7200</v>
      </c>
      <c r="Q34" s="285">
        <v>231101</v>
      </c>
      <c r="R34" s="167" t="s">
        <v>537</v>
      </c>
      <c r="S34" s="30"/>
      <c r="T34" s="30"/>
    </row>
    <row r="35" spans="2:20" x14ac:dyDescent="0.25">
      <c r="B35" s="276" t="e">
        <v>#REF!</v>
      </c>
      <c r="C35" s="276" t="e">
        <v>#REF!</v>
      </c>
      <c r="D35" s="276" t="e">
        <v>#REF!</v>
      </c>
      <c r="E35" s="276" t="e">
        <v>#REF!</v>
      </c>
      <c r="F35" s="276" t="e">
        <v>#REF!</v>
      </c>
      <c r="G35" s="164" t="s">
        <v>982</v>
      </c>
      <c r="H35" s="288" t="s">
        <v>924</v>
      </c>
      <c r="I35" s="278">
        <v>1</v>
      </c>
      <c r="J35" s="298" t="s">
        <v>1086</v>
      </c>
      <c r="K35" s="286"/>
      <c r="L35" s="287"/>
      <c r="M35" s="286" t="s">
        <v>204</v>
      </c>
      <c r="N35" s="164">
        <v>40</v>
      </c>
      <c r="O35" s="168">
        <v>350</v>
      </c>
      <c r="P35" s="169">
        <f>+Tabla1[[#This Row],[Precio Unitario]]*Tabla1[[#This Row],[Cantidad de Insumos]]</f>
        <v>14000</v>
      </c>
      <c r="Q35" s="285">
        <v>231101</v>
      </c>
      <c r="R35" s="167" t="s">
        <v>537</v>
      </c>
      <c r="S35" s="30"/>
      <c r="T35" s="30"/>
    </row>
    <row r="36" spans="2:20" x14ac:dyDescent="0.25">
      <c r="B36" s="276" t="e">
        <v>#REF!</v>
      </c>
      <c r="C36" s="276" t="e">
        <v>#REF!</v>
      </c>
      <c r="D36" s="276" t="e">
        <v>#REF!</v>
      </c>
      <c r="E36" s="276" t="e">
        <v>#REF!</v>
      </c>
      <c r="F36" s="276" t="e">
        <v>#REF!</v>
      </c>
      <c r="G36" s="164" t="s">
        <v>1262</v>
      </c>
      <c r="H36" s="288" t="s">
        <v>1254</v>
      </c>
      <c r="I36" s="278">
        <v>1</v>
      </c>
      <c r="J36" s="298" t="s">
        <v>1086</v>
      </c>
      <c r="K36" s="286"/>
      <c r="L36" s="287"/>
      <c r="M36" s="286" t="s">
        <v>204</v>
      </c>
      <c r="N36" s="164">
        <v>40</v>
      </c>
      <c r="O36" s="168">
        <v>500</v>
      </c>
      <c r="P36" s="169">
        <f>+Tabla1[[#This Row],[Precio Unitario]]*Tabla1[[#This Row],[Cantidad de Insumos]]</f>
        <v>20000</v>
      </c>
      <c r="Q36" s="285">
        <v>231101</v>
      </c>
      <c r="R36" s="167" t="s">
        <v>537</v>
      </c>
      <c r="S36" s="30"/>
      <c r="T36" s="30"/>
    </row>
    <row r="37" spans="2:20" x14ac:dyDescent="0.25">
      <c r="B37" s="276" t="e">
        <f>IF(Tabla1[[#This Row],[Código_Actividad]]="","",CONCATENATE(Tabla1[[#This Row],[POA]],".",Tabla1[[#This Row],[SRS]],".",Tabla1[[#This Row],[AREA]],".",Tabla1[[#This Row],[TIPO]]))</f>
        <v>#REF!</v>
      </c>
      <c r="C37" s="276" t="e">
        <f>IF(Tabla1[[#This Row],[Código_Actividad]]="","",'Formulario PPGR1'!#REF!)</f>
        <v>#REF!</v>
      </c>
      <c r="D37" s="276" t="e">
        <f>IF(Tabla1[[#This Row],[Código_Actividad]]="","",'Formulario PPGR1'!#REF!)</f>
        <v>#REF!</v>
      </c>
      <c r="E37" s="276" t="e">
        <f>IF(Tabla1[[#This Row],[Código_Actividad]]="","",'Formulario PPGR1'!#REF!)</f>
        <v>#REF!</v>
      </c>
      <c r="F37" s="276" t="e">
        <f>IF(Tabla1[[#This Row],[Código_Actividad]]="","",'Formulario PPGR1'!#REF!)</f>
        <v>#REF!</v>
      </c>
      <c r="G37" s="164" t="s">
        <v>1263</v>
      </c>
      <c r="H37" s="288" t="str">
        <f>IFERROR(VLOOKUP(Tabla1[[#This Row],[Código_Actividad]],'Formulario PPGR2'!$H$29:$I$1048576,2,FALSE),"")</f>
        <v xml:space="preserve">Coordinacion de preparacion Operativo  Semana Santa </v>
      </c>
      <c r="I37" s="278">
        <f>IFERROR(VLOOKUP(Tabla1[[#This Row],[Código_Actividad]],Tabla2[[Código]:[Total de Acciones ]],15,FALSE),"")</f>
        <v>1</v>
      </c>
      <c r="J37" s="298" t="s">
        <v>1040</v>
      </c>
      <c r="K37" s="286"/>
      <c r="L37" s="287"/>
      <c r="M37" s="286" t="s">
        <v>204</v>
      </c>
      <c r="N37" s="164">
        <v>30</v>
      </c>
      <c r="O37" s="168">
        <v>180</v>
      </c>
      <c r="P37" s="169">
        <f>+Tabla1[[#This Row],[Precio Unitario]]*Tabla1[[#This Row],[Cantidad de Insumos]]</f>
        <v>5400</v>
      </c>
      <c r="Q37" s="285">
        <v>231101</v>
      </c>
      <c r="R37" s="167" t="s">
        <v>537</v>
      </c>
      <c r="S37" s="30"/>
      <c r="T37" s="30"/>
    </row>
    <row r="38" spans="2:20" x14ac:dyDescent="0.25">
      <c r="B38" s="276" t="e">
        <f>IF(Tabla1[[#This Row],[Código_Actividad]]="","",CONCATENATE(Tabla1[[#This Row],[POA]],".",Tabla1[[#This Row],[SRS]],".",Tabla1[[#This Row],[AREA]],".",Tabla1[[#This Row],[TIPO]]))</f>
        <v>#REF!</v>
      </c>
      <c r="C38" s="276" t="e">
        <f>IF(Tabla1[[#This Row],[Código_Actividad]]="","",'Formulario PPGR1'!#REF!)</f>
        <v>#REF!</v>
      </c>
      <c r="D38" s="276" t="e">
        <f>IF(Tabla1[[#This Row],[Código_Actividad]]="","",'Formulario PPGR1'!#REF!)</f>
        <v>#REF!</v>
      </c>
      <c r="E38" s="276" t="e">
        <f>IF(Tabla1[[#This Row],[Código_Actividad]]="","",'Formulario PPGR1'!#REF!)</f>
        <v>#REF!</v>
      </c>
      <c r="F38" s="276" t="e">
        <f>IF(Tabla1[[#This Row],[Código_Actividad]]="","",'Formulario PPGR1'!#REF!)</f>
        <v>#REF!</v>
      </c>
      <c r="G38" s="164" t="s">
        <v>1231</v>
      </c>
      <c r="H38" s="288" t="str">
        <f>IFERROR(VLOOKUP(Tabla1[[#This Row],[Código_Actividad]],'Formulario PPGR2'!$H$29:$I$1048576,2,FALSE),"")</f>
        <v xml:space="preserve">Capacitacion en la MGP a los CEAS de influencia </v>
      </c>
      <c r="I38" s="278">
        <f>IFERROR(VLOOKUP(Tabla1[[#This Row],[Código_Actividad]],Tabla2[[Código]:[Total de Acciones ]],15,FALSE),"")</f>
        <v>1</v>
      </c>
      <c r="J38" s="298" t="s">
        <v>1040</v>
      </c>
      <c r="K38" s="286"/>
      <c r="L38" s="287"/>
      <c r="M38" s="286" t="s">
        <v>204</v>
      </c>
      <c r="N38" s="164">
        <v>40</v>
      </c>
      <c r="O38" s="168">
        <v>180</v>
      </c>
      <c r="P38" s="169">
        <f>+Tabla1[[#This Row],[Precio Unitario]]*Tabla1[[#This Row],[Cantidad de Insumos]]</f>
        <v>7200</v>
      </c>
      <c r="Q38" s="285">
        <v>231101</v>
      </c>
      <c r="R38" s="167" t="s">
        <v>537</v>
      </c>
      <c r="S38" s="30"/>
      <c r="T38" s="30"/>
    </row>
    <row r="39" spans="2:20" x14ac:dyDescent="0.25">
      <c r="B39" s="276" t="e">
        <f>IF(Tabla1[[#This Row],[Código_Actividad]]="","",CONCATENATE(Tabla1[[#This Row],[POA]],".",Tabla1[[#This Row],[SRS]],".",Tabla1[[#This Row],[AREA]],".",Tabla1[[#This Row],[TIPO]]))</f>
        <v>#REF!</v>
      </c>
      <c r="C39" s="276" t="e">
        <f>IF(Tabla1[[#This Row],[Código_Actividad]]="","",'Formulario PPGR1'!#REF!)</f>
        <v>#REF!</v>
      </c>
      <c r="D39" s="276" t="e">
        <f>IF(Tabla1[[#This Row],[Código_Actividad]]="","",'Formulario PPGR1'!#REF!)</f>
        <v>#REF!</v>
      </c>
      <c r="E39" s="276" t="e">
        <f>IF(Tabla1[[#This Row],[Código_Actividad]]="","",'Formulario PPGR1'!#REF!)</f>
        <v>#REF!</v>
      </c>
      <c r="F39" s="276" t="e">
        <f>IF(Tabla1[[#This Row],[Código_Actividad]]="","",'Formulario PPGR1'!#REF!)</f>
        <v>#REF!</v>
      </c>
      <c r="G39" s="164" t="s">
        <v>1231</v>
      </c>
      <c r="H39" s="288" t="str">
        <f>IFERROR(VLOOKUP(Tabla1[[#This Row],[Código_Actividad]],'Formulario PPGR2'!$H$29:$I$1048576,2,FALSE),"")</f>
        <v xml:space="preserve">Capacitacion en la MGP a los CEAS de influencia </v>
      </c>
      <c r="I39" s="278">
        <f>IFERROR(VLOOKUP(Tabla1[[#This Row],[Código_Actividad]],Tabla2[[Código]:[Total de Acciones ]],15,FALSE),"")</f>
        <v>1</v>
      </c>
      <c r="J39" s="298" t="s">
        <v>1086</v>
      </c>
      <c r="K39" s="286"/>
      <c r="L39" s="287"/>
      <c r="M39" s="286" t="s">
        <v>204</v>
      </c>
      <c r="N39" s="164">
        <v>40</v>
      </c>
      <c r="O39" s="168">
        <v>350</v>
      </c>
      <c r="P39" s="169">
        <f>+Tabla1[[#This Row],[Precio Unitario]]*Tabla1[[#This Row],[Cantidad de Insumos]]</f>
        <v>14000</v>
      </c>
      <c r="Q39" s="285">
        <v>231101</v>
      </c>
      <c r="R39" s="167" t="s">
        <v>537</v>
      </c>
      <c r="S39" s="30"/>
      <c r="T39" s="30"/>
    </row>
    <row r="40" spans="2:20" x14ac:dyDescent="0.25">
      <c r="B40" s="276" t="e">
        <f>IF(Tabla1[[#This Row],[Código_Actividad]]="","",CONCATENATE(Tabla1[[#This Row],[POA]],".",Tabla1[[#This Row],[SRS]],".",Tabla1[[#This Row],[AREA]],".",Tabla1[[#This Row],[TIPO]]))</f>
        <v>#REF!</v>
      </c>
      <c r="C40" s="276" t="e">
        <f>IF(Tabla1[[#This Row],[Código_Actividad]]="","",'Formulario PPGR1'!#REF!)</f>
        <v>#REF!</v>
      </c>
      <c r="D40" s="276" t="e">
        <f>IF(Tabla1[[#This Row],[Código_Actividad]]="","",'Formulario PPGR1'!#REF!)</f>
        <v>#REF!</v>
      </c>
      <c r="E40" s="276" t="e">
        <f>IF(Tabla1[[#This Row],[Código_Actividad]]="","",'Formulario PPGR1'!#REF!)</f>
        <v>#REF!</v>
      </c>
      <c r="F40" s="276" t="e">
        <f>IF(Tabla1[[#This Row],[Código_Actividad]]="","",'Formulario PPGR1'!#REF!)</f>
        <v>#REF!</v>
      </c>
      <c r="G40" s="164" t="s">
        <v>1238</v>
      </c>
      <c r="H40" s="288" t="str">
        <f>IFERROR(VLOOKUP(Tabla1[[#This Row],[Código_Actividad]],'Formulario PPGR2'!$H$29:$I$1048576,2,FALSE),"")</f>
        <v xml:space="preserve"> Impartición de Talleres de  Salud Ambiental Hospitalaria.</v>
      </c>
      <c r="I40" s="278">
        <f>IFERROR(VLOOKUP(Tabla1[[#This Row],[Código_Actividad]],Tabla2[[Código]:[Total de Acciones ]],15,FALSE),"")</f>
        <v>1</v>
      </c>
      <c r="J40" s="298" t="s">
        <v>1040</v>
      </c>
      <c r="K40" s="286"/>
      <c r="L40" s="287"/>
      <c r="M40" s="286" t="s">
        <v>204</v>
      </c>
      <c r="N40" s="164">
        <v>40</v>
      </c>
      <c r="O40" s="168">
        <v>180</v>
      </c>
      <c r="P40" s="169">
        <f>+Tabla1[[#This Row],[Precio Unitario]]*Tabla1[[#This Row],[Cantidad de Insumos]]</f>
        <v>7200</v>
      </c>
      <c r="Q40" s="285">
        <v>231101</v>
      </c>
      <c r="R40" s="167" t="s">
        <v>537</v>
      </c>
      <c r="S40" s="30"/>
      <c r="T40" s="30"/>
    </row>
    <row r="41" spans="2:20" x14ac:dyDescent="0.25">
      <c r="B41" s="276" t="e">
        <f>IF(Tabla1[[#This Row],[Código_Actividad]]="","",CONCATENATE(Tabla1[[#This Row],[POA]],".",Tabla1[[#This Row],[SRS]],".",Tabla1[[#This Row],[AREA]],".",Tabla1[[#This Row],[TIPO]]))</f>
        <v>#REF!</v>
      </c>
      <c r="C41" s="276" t="e">
        <f>IF(Tabla1[[#This Row],[Código_Actividad]]="","",'Formulario PPGR1'!#REF!)</f>
        <v>#REF!</v>
      </c>
      <c r="D41" s="276" t="e">
        <f>IF(Tabla1[[#This Row],[Código_Actividad]]="","",'Formulario PPGR1'!#REF!)</f>
        <v>#REF!</v>
      </c>
      <c r="E41" s="276" t="e">
        <f>IF(Tabla1[[#This Row],[Código_Actividad]]="","",'Formulario PPGR1'!#REF!)</f>
        <v>#REF!</v>
      </c>
      <c r="F41" s="276" t="e">
        <f>IF(Tabla1[[#This Row],[Código_Actividad]]="","",'Formulario PPGR1'!#REF!)</f>
        <v>#REF!</v>
      </c>
      <c r="G41" s="164" t="s">
        <v>1238</v>
      </c>
      <c r="H41" s="288" t="str">
        <f>IFERROR(VLOOKUP(Tabla1[[#This Row],[Código_Actividad]],'Formulario PPGR2'!$H$29:$I$1048576,2,FALSE),"")</f>
        <v xml:space="preserve"> Impartición de Talleres de  Salud Ambiental Hospitalaria.</v>
      </c>
      <c r="I41" s="278">
        <f>IFERROR(VLOOKUP(Tabla1[[#This Row],[Código_Actividad]],Tabla2[[Código]:[Total de Acciones ]],15,FALSE),"")</f>
        <v>1</v>
      </c>
      <c r="J41" s="298" t="s">
        <v>1086</v>
      </c>
      <c r="K41" s="286"/>
      <c r="L41" s="287"/>
      <c r="M41" s="286" t="s">
        <v>204</v>
      </c>
      <c r="N41" s="164">
        <v>40</v>
      </c>
      <c r="O41" s="168">
        <v>350</v>
      </c>
      <c r="P41" s="169">
        <f>+Tabla1[[#This Row],[Precio Unitario]]*Tabla1[[#This Row],[Cantidad de Insumos]]</f>
        <v>14000</v>
      </c>
      <c r="Q41" s="285">
        <v>231101</v>
      </c>
      <c r="R41" s="167" t="s">
        <v>537</v>
      </c>
      <c r="S41" s="30"/>
      <c r="T41" s="30"/>
    </row>
    <row r="42" spans="2:20" x14ac:dyDescent="0.25">
      <c r="B42" s="276" t="e">
        <v>#REF!</v>
      </c>
      <c r="C42" s="276" t="e">
        <v>#REF!</v>
      </c>
      <c r="D42" s="276" t="e">
        <v>#REF!</v>
      </c>
      <c r="E42" s="276" t="e">
        <v>#REF!</v>
      </c>
      <c r="F42" s="276" t="e">
        <v>#REF!</v>
      </c>
      <c r="G42" s="164" t="s">
        <v>1002</v>
      </c>
      <c r="H42" s="288" t="s">
        <v>925</v>
      </c>
      <c r="I42" s="278">
        <v>3</v>
      </c>
      <c r="J42" s="298" t="s">
        <v>1096</v>
      </c>
      <c r="K42" s="286"/>
      <c r="L42" s="287"/>
      <c r="M42" s="286" t="s">
        <v>1097</v>
      </c>
      <c r="N42" s="164">
        <v>30</v>
      </c>
      <c r="O42" s="168">
        <v>181.3</v>
      </c>
      <c r="P42" s="169">
        <f>+'[3]Formulario PPGR3'!$O48*'[3]Formulario PPGR3'!$N48</f>
        <v>1813</v>
      </c>
      <c r="Q42" s="285">
        <v>237102</v>
      </c>
      <c r="R42" s="167" t="s">
        <v>537</v>
      </c>
      <c r="S42" s="30"/>
      <c r="T42" s="30"/>
    </row>
    <row r="43" spans="2:20" x14ac:dyDescent="0.25">
      <c r="B43" s="276" t="e">
        <v>#REF!</v>
      </c>
      <c r="C43" s="276" t="e">
        <v>#REF!</v>
      </c>
      <c r="D43" s="276" t="e">
        <v>#REF!</v>
      </c>
      <c r="E43" s="276" t="e">
        <v>#REF!</v>
      </c>
      <c r="F43" s="276" t="e">
        <v>#REF!</v>
      </c>
      <c r="G43" s="164" t="s">
        <v>1003</v>
      </c>
      <c r="H43" s="288" t="s">
        <v>948</v>
      </c>
      <c r="I43" s="278">
        <v>6</v>
      </c>
      <c r="J43" s="298" t="s">
        <v>1096</v>
      </c>
      <c r="K43" s="286"/>
      <c r="L43" s="287"/>
      <c r="M43" s="286" t="s">
        <v>1097</v>
      </c>
      <c r="N43" s="164">
        <v>60</v>
      </c>
      <c r="O43" s="168">
        <v>181.3</v>
      </c>
      <c r="P43" s="169">
        <f>+'[3]Formulario PPGR3'!$O49*'[3]Formulario PPGR3'!$N49</f>
        <v>1813</v>
      </c>
      <c r="Q43" s="285">
        <v>237102</v>
      </c>
      <c r="R43" s="167" t="s">
        <v>537</v>
      </c>
      <c r="S43" s="30"/>
      <c r="T43" s="30"/>
    </row>
    <row r="44" spans="2:20" x14ac:dyDescent="0.25">
      <c r="B44" s="276" t="e">
        <v>#REF!</v>
      </c>
      <c r="C44" s="276" t="e">
        <v>#REF!</v>
      </c>
      <c r="D44" s="276" t="e">
        <v>#REF!</v>
      </c>
      <c r="E44" s="276" t="e">
        <v>#REF!</v>
      </c>
      <c r="F44" s="276" t="e">
        <v>#REF!</v>
      </c>
      <c r="G44" s="164" t="s">
        <v>1269</v>
      </c>
      <c r="H44" s="288" t="s">
        <v>951</v>
      </c>
      <c r="I44" s="278">
        <v>12</v>
      </c>
      <c r="J44" s="298" t="s">
        <v>1043</v>
      </c>
      <c r="K44" s="286"/>
      <c r="L44" s="287"/>
      <c r="M44" s="286"/>
      <c r="N44" s="164">
        <v>800</v>
      </c>
      <c r="O44" s="168">
        <v>225</v>
      </c>
      <c r="P44" s="169">
        <f>+'[3]Formulario PPGR3'!$O50*'[3]Formulario PPGR3'!$N50</f>
        <v>180000</v>
      </c>
      <c r="Q44" s="285">
        <v>231101</v>
      </c>
      <c r="R44" s="167" t="s">
        <v>537</v>
      </c>
      <c r="S44" s="30"/>
      <c r="T44" s="30"/>
    </row>
    <row r="45" spans="2:20" x14ac:dyDescent="0.25">
      <c r="B45" s="276" t="e">
        <f>IF('[3]Formulario PPGR3'!$G51="","",CONCATENATE('[3]Formulario PPGR3'!$C51,".",'[3]Formulario PPGR3'!$D51,".",'[3]Formulario PPGR3'!$E51,".",'[3]Formulario PPGR3'!$F51))</f>
        <v>#REF!</v>
      </c>
      <c r="C45" s="276" t="e">
        <f>IF('[3]Formulario PPGR3'!$G51="","",'[3]Formulario PPGR1'!#REF!)</f>
        <v>#REF!</v>
      </c>
      <c r="D45" s="276" t="e">
        <f>IF('[3]Formulario PPGR3'!$G51="","",'[3]Formulario PPGR1'!#REF!)</f>
        <v>#REF!</v>
      </c>
      <c r="E45" s="276" t="e">
        <f>IF('[3]Formulario PPGR3'!$G51="","",'[3]Formulario PPGR1'!#REF!)</f>
        <v>#REF!</v>
      </c>
      <c r="F45" s="276" t="e">
        <f>IF('[3]Formulario PPGR3'!$G51="","",'[3]Formulario PPGR1'!#REF!)</f>
        <v>#REF!</v>
      </c>
      <c r="G45" s="164" t="s">
        <v>1270</v>
      </c>
      <c r="H45" s="134" t="s">
        <v>936</v>
      </c>
      <c r="I45" s="278">
        <f>IFERROR(VLOOKUP('[3]Formulario PPGR3'!$G51,'[3]Formulario PPGR2'!$H$9:$V$143,15,FALSE),"")</f>
        <v>4</v>
      </c>
      <c r="J45" s="298" t="s">
        <v>1096</v>
      </c>
      <c r="K45" s="286" t="str">
        <f>IFERROR(VLOOKUP($J45,[3]LSIns!$B$5:$C$45,2,FALSE),"")</f>
        <v/>
      </c>
      <c r="L45" s="287"/>
      <c r="M45" s="286" t="s">
        <v>1097</v>
      </c>
      <c r="N45" s="164">
        <v>10</v>
      </c>
      <c r="O45" s="168">
        <v>181.3</v>
      </c>
      <c r="P45" s="169">
        <f>+'[3]Formulario PPGR3'!$O51*'[3]Formulario PPGR3'!$N51</f>
        <v>11250</v>
      </c>
      <c r="Q45" s="285">
        <v>237102</v>
      </c>
      <c r="R45" s="167" t="s">
        <v>537</v>
      </c>
      <c r="S45" s="30"/>
      <c r="T45" s="30"/>
    </row>
    <row r="46" spans="2:20" x14ac:dyDescent="0.25">
      <c r="B46" s="276" t="e">
        <f>IF('[3]Formulario PPGR3'!$G52="","",CONCATENATE('[3]Formulario PPGR3'!$C52,".",'[3]Formulario PPGR3'!$D52,".",'[3]Formulario PPGR3'!$E52,".",'[3]Formulario PPGR3'!$F52))</f>
        <v>#REF!</v>
      </c>
      <c r="C46" s="276" t="e">
        <f>IF('[3]Formulario PPGR3'!$G52="","",'[3]Formulario PPGR1'!#REF!)</f>
        <v>#REF!</v>
      </c>
      <c r="D46" s="276" t="e">
        <f>IF('[3]Formulario PPGR3'!$G52="","",'[3]Formulario PPGR1'!#REF!)</f>
        <v>#REF!</v>
      </c>
      <c r="E46" s="276" t="e">
        <f>IF('[3]Formulario PPGR3'!$G52="","",'[3]Formulario PPGR1'!#REF!)</f>
        <v>#REF!</v>
      </c>
      <c r="F46" s="276" t="e">
        <f>IF('[3]Formulario PPGR3'!$G52="","",'[3]Formulario PPGR1'!#REF!)</f>
        <v>#REF!</v>
      </c>
      <c r="G46" s="164" t="s">
        <v>1271</v>
      </c>
      <c r="H46" s="134" t="s">
        <v>1272</v>
      </c>
      <c r="I46" s="278">
        <f>IFERROR(VLOOKUP('[3]Formulario PPGR3'!$G52,'[3]Formulario PPGR2'!$H$9:$V$143,15,FALSE),"")</f>
        <v>12</v>
      </c>
      <c r="J46" s="298" t="s">
        <v>1096</v>
      </c>
      <c r="K46" s="286" t="str">
        <f>IFERROR(VLOOKUP($J46,[3]LSIns!$B$5:$C$45,2,FALSE),"")</f>
        <v/>
      </c>
      <c r="L46" s="287"/>
      <c r="M46" s="286" t="s">
        <v>1097</v>
      </c>
      <c r="N46" s="164">
        <v>10</v>
      </c>
      <c r="O46" s="168">
        <v>181.3</v>
      </c>
      <c r="P46" s="169">
        <f>+'[3]Formulario PPGR3'!$O52*'[3]Formulario PPGR3'!$N52</f>
        <v>14504</v>
      </c>
      <c r="Q46" s="285">
        <v>237102</v>
      </c>
      <c r="R46" s="167" t="s">
        <v>537</v>
      </c>
      <c r="S46" s="30"/>
      <c r="T46" s="30"/>
    </row>
    <row r="47" spans="2:20" x14ac:dyDescent="0.25">
      <c r="B47" s="182" t="e">
        <f>IF('[3]Formulario PPGR3'!$G53="","",CONCATENATE('[3]Formulario PPGR3'!$C53,".",'[3]Formulario PPGR3'!$D53,".",'[3]Formulario PPGR3'!$E53,".",'[3]Formulario PPGR3'!$F53))</f>
        <v>#REF!</v>
      </c>
      <c r="C47" s="182" t="e">
        <f>IF('[3]Formulario PPGR3'!$G53="","",'[3]Formulario PPGR1'!#REF!)</f>
        <v>#REF!</v>
      </c>
      <c r="D47" s="182" t="e">
        <f>IF('[3]Formulario PPGR3'!$G53="","",'[3]Formulario PPGR1'!#REF!)</f>
        <v>#REF!</v>
      </c>
      <c r="E47" s="182" t="e">
        <f>IF('[3]Formulario PPGR3'!$G53="","",'[3]Formulario PPGR1'!#REF!)</f>
        <v>#REF!</v>
      </c>
      <c r="F47" s="182" t="e">
        <f>IF('[3]Formulario PPGR3'!$G53="","",'[3]Formulario PPGR1'!#REF!)</f>
        <v>#REF!</v>
      </c>
      <c r="G47" s="164" t="s">
        <v>1273</v>
      </c>
      <c r="H47" s="288" t="s">
        <v>1274</v>
      </c>
      <c r="I47" s="166">
        <f>IFERROR(VLOOKUP('[3]Formulario PPGR3'!$G53,'[3]Formulario PPGR2'!$H$9:$V$143,15,FALSE),"")</f>
        <v>12</v>
      </c>
      <c r="J47" s="167" t="s">
        <v>1040</v>
      </c>
      <c r="K47" s="167" t="str">
        <f>IFERROR(VLOOKUP($J47,[3]LSIns!$B$5:$C$45,2,FALSE),"")</f>
        <v/>
      </c>
      <c r="L47" s="167"/>
      <c r="M47" s="167" t="s">
        <v>1149</v>
      </c>
      <c r="N47" s="164">
        <v>800</v>
      </c>
      <c r="O47" s="168">
        <v>225</v>
      </c>
      <c r="P47" s="169">
        <f>+'[3]Formulario PPGR3'!$O53*'[3]Formulario PPGR3'!$N53</f>
        <v>14504</v>
      </c>
      <c r="Q47" s="285">
        <v>231101</v>
      </c>
      <c r="R47" s="167" t="s">
        <v>537</v>
      </c>
      <c r="S47" s="30"/>
      <c r="T47" s="30"/>
    </row>
    <row r="48" spans="2:20" x14ac:dyDescent="0.25">
      <c r="B48" s="182" t="e">
        <f>IF('[3]Formulario PPGR3'!$G54="","",CONCATENATE('[3]Formulario PPGR3'!$C54,".",'[3]Formulario PPGR3'!$D54,".",'[3]Formulario PPGR3'!$E54,".",'[3]Formulario PPGR3'!$F54))</f>
        <v>#REF!</v>
      </c>
      <c r="C48" s="182" t="e">
        <f>IF('[3]Formulario PPGR3'!$G54="","",'[3]Formulario PPGR1'!#REF!)</f>
        <v>#REF!</v>
      </c>
      <c r="D48" s="182" t="e">
        <f>IF('[3]Formulario PPGR3'!$G54="","",'[3]Formulario PPGR1'!#REF!)</f>
        <v>#REF!</v>
      </c>
      <c r="E48" s="182" t="e">
        <f>IF('[3]Formulario PPGR3'!$G54="","",'[3]Formulario PPGR1'!#REF!)</f>
        <v>#REF!</v>
      </c>
      <c r="F48" s="182" t="e">
        <f>IF('[3]Formulario PPGR3'!$G54="","",'[3]Formulario PPGR1'!#REF!)</f>
        <v>#REF!</v>
      </c>
      <c r="G48" s="164" t="s">
        <v>1276</v>
      </c>
      <c r="H48" s="288" t="s">
        <v>1277</v>
      </c>
      <c r="I48" s="166">
        <f>IFERROR(VLOOKUP('[3]Formulario PPGR3'!$G54,'[3]Formulario PPGR2'!$H$9:$V$143,15,FALSE),"")</f>
        <v>12</v>
      </c>
      <c r="J48" s="167" t="s">
        <v>1040</v>
      </c>
      <c r="K48" s="167" t="str">
        <f>IFERROR(VLOOKUP($J48,[3]LSIns!$B$5:$C$45,2,FALSE),"")</f>
        <v/>
      </c>
      <c r="L48" s="167"/>
      <c r="M48" s="167" t="s">
        <v>1149</v>
      </c>
      <c r="N48" s="164">
        <v>50</v>
      </c>
      <c r="O48" s="168">
        <v>225</v>
      </c>
      <c r="P48" s="169">
        <f>+'[3]Formulario PPGR3'!$O54*'[3]Formulario PPGR3'!$N54</f>
        <v>14504</v>
      </c>
      <c r="Q48" s="285">
        <v>231101</v>
      </c>
      <c r="R48" s="167" t="s">
        <v>537</v>
      </c>
      <c r="S48" s="30"/>
      <c r="T48" s="30"/>
    </row>
    <row r="49" spans="2:20" x14ac:dyDescent="0.25">
      <c r="B49" s="182" t="e">
        <f>IF('[3]Formulario PPGR3'!$G55="","",CONCATENATE('[3]Formulario PPGR3'!$C55,".",'[3]Formulario PPGR3'!$D55,".",'[3]Formulario PPGR3'!$E55,".",'[3]Formulario PPGR3'!$F55))</f>
        <v>#REF!</v>
      </c>
      <c r="C49" s="182" t="e">
        <f>IF('[3]Formulario PPGR3'!$G55="","",'[3]Formulario PPGR1'!#REF!)</f>
        <v>#REF!</v>
      </c>
      <c r="D49" s="182" t="e">
        <f>IF('[3]Formulario PPGR3'!$G55="","",'[3]Formulario PPGR1'!#REF!)</f>
        <v>#REF!</v>
      </c>
      <c r="E49" s="182" t="e">
        <f>IF('[3]Formulario PPGR3'!$G55="","",'[3]Formulario PPGR1'!#REF!)</f>
        <v>#REF!</v>
      </c>
      <c r="F49" s="182" t="e">
        <f>IF('[3]Formulario PPGR3'!$G55="","",'[3]Formulario PPGR1'!#REF!)</f>
        <v>#REF!</v>
      </c>
      <c r="G49" s="164" t="s">
        <v>1278</v>
      </c>
      <c r="H49" s="288" t="s">
        <v>953</v>
      </c>
      <c r="I49" s="166">
        <f>IFERROR(VLOOKUP('[3]Formulario PPGR3'!$G55,'[3]Formulario PPGR2'!$H$9:$V$143,15,FALSE),"")</f>
        <v>2</v>
      </c>
      <c r="J49" s="167" t="s">
        <v>1096</v>
      </c>
      <c r="K49" s="167" t="str">
        <f>IFERROR(VLOOKUP($J49,[3]LSIns!$B$5:$C$45,2,FALSE),"")</f>
        <v/>
      </c>
      <c r="L49" s="167"/>
      <c r="M49" s="167" t="s">
        <v>1097</v>
      </c>
      <c r="N49" s="164">
        <v>80</v>
      </c>
      <c r="O49" s="168">
        <v>181.3</v>
      </c>
      <c r="P49" s="169">
        <f>+'[3]Formulario PPGR3'!$O55*'[3]Formulario PPGR3'!$N55</f>
        <v>14504</v>
      </c>
      <c r="Q49" s="285">
        <v>237102</v>
      </c>
      <c r="R49" s="167" t="s">
        <v>537</v>
      </c>
      <c r="S49" s="30"/>
      <c r="T49" s="30"/>
    </row>
    <row r="50" spans="2:20" x14ac:dyDescent="0.25">
      <c r="B50" s="182" t="e">
        <f>IF('[3]Formulario PPGR3'!$G56="","",CONCATENATE('[3]Formulario PPGR3'!$C56,".",'[3]Formulario PPGR3'!$D56,".",'[3]Formulario PPGR3'!$E56,".",'[3]Formulario PPGR3'!$F56))</f>
        <v>#REF!</v>
      </c>
      <c r="C50" s="182" t="e">
        <f>IF('[3]Formulario PPGR3'!$G56="","",'[3]Formulario PPGR1'!#REF!)</f>
        <v>#REF!</v>
      </c>
      <c r="D50" s="182" t="e">
        <f>IF('[3]Formulario PPGR3'!$G56="","",'[3]Formulario PPGR1'!#REF!)</f>
        <v>#REF!</v>
      </c>
      <c r="E50" s="182" t="e">
        <f>IF('[3]Formulario PPGR3'!$G56="","",'[3]Formulario PPGR1'!#REF!)</f>
        <v>#REF!</v>
      </c>
      <c r="F50" s="182" t="e">
        <f>IF('[3]Formulario PPGR3'!$G56="","",'[3]Formulario PPGR1'!#REF!)</f>
        <v>#REF!</v>
      </c>
      <c r="G50" s="164" t="s">
        <v>1279</v>
      </c>
      <c r="H50" s="288" t="s">
        <v>929</v>
      </c>
      <c r="I50" s="166">
        <f>IFERROR(VLOOKUP('[3]Formulario PPGR3'!$G56,'[3]Formulario PPGR2'!$H$9:$V$143,15,FALSE),"")</f>
        <v>2</v>
      </c>
      <c r="J50" s="167" t="s">
        <v>1096</v>
      </c>
      <c r="K50" s="167" t="str">
        <f>IFERROR(VLOOKUP($J50,[3]LSIns!$B$5:$C$45,2,FALSE),"")</f>
        <v/>
      </c>
      <c r="L50" s="167"/>
      <c r="M50" s="167" t="s">
        <v>1097</v>
      </c>
      <c r="N50" s="164">
        <v>80</v>
      </c>
      <c r="O50" s="168">
        <v>181.3</v>
      </c>
      <c r="P50" s="169">
        <f>+'[3]Formulario PPGR3'!$O56*'[3]Formulario PPGR3'!$N56</f>
        <v>180000</v>
      </c>
      <c r="Q50" s="285">
        <v>237102</v>
      </c>
      <c r="R50" s="167" t="s">
        <v>537</v>
      </c>
      <c r="S50" s="30"/>
      <c r="T50" s="30"/>
    </row>
    <row r="51" spans="2:20" x14ac:dyDescent="0.25">
      <c r="B51" s="182" t="e">
        <f>IF('[3]Formulario PPGR3'!$G57="","",CONCATENATE('[3]Formulario PPGR3'!$C57,".",'[3]Formulario PPGR3'!$D57,".",'[3]Formulario PPGR3'!$E57,".",'[3]Formulario PPGR3'!$F57))</f>
        <v>#REF!</v>
      </c>
      <c r="C51" s="182" t="e">
        <f>IF('[3]Formulario PPGR3'!$G57="","",'[3]Formulario PPGR1'!#REF!)</f>
        <v>#REF!</v>
      </c>
      <c r="D51" s="182" t="e">
        <f>IF('[3]Formulario PPGR3'!$G57="","",'[3]Formulario PPGR1'!#REF!)</f>
        <v>#REF!</v>
      </c>
      <c r="E51" s="182" t="e">
        <f>IF('[3]Formulario PPGR3'!$G57="","",'[3]Formulario PPGR1'!#REF!)</f>
        <v>#REF!</v>
      </c>
      <c r="F51" s="182" t="e">
        <f>IF('[3]Formulario PPGR3'!$G57="","",'[3]Formulario PPGR1'!#REF!)</f>
        <v>#REF!</v>
      </c>
      <c r="G51" s="164" t="s">
        <v>1280</v>
      </c>
      <c r="H51" s="288" t="s">
        <v>954</v>
      </c>
      <c r="I51" s="166">
        <f>IFERROR(VLOOKUP('[3]Formulario PPGR3'!$G57,'[3]Formulario PPGR2'!$H$9:$V$143,15,FALSE),"")</f>
        <v>2</v>
      </c>
      <c r="J51" s="167" t="s">
        <v>1096</v>
      </c>
      <c r="K51" s="167" t="str">
        <f>IFERROR(VLOOKUP($J51,[3]LSIns!$B$5:$C$45,2,FALSE),"")</f>
        <v/>
      </c>
      <c r="L51" s="167"/>
      <c r="M51" s="167" t="s">
        <v>1097</v>
      </c>
      <c r="N51" s="164">
        <v>80</v>
      </c>
      <c r="O51" s="168">
        <v>181.3</v>
      </c>
      <c r="P51" s="169">
        <f>+'[3]Formulario PPGR3'!$O57*'[3]Formulario PPGR3'!$N57</f>
        <v>280000</v>
      </c>
      <c r="Q51" s="285">
        <v>237102</v>
      </c>
      <c r="R51" s="167" t="s">
        <v>537</v>
      </c>
      <c r="S51" s="30"/>
      <c r="T51" s="30"/>
    </row>
    <row r="52" spans="2:20" x14ac:dyDescent="0.25">
      <c r="B52" s="182" t="e">
        <f>IF('[3]Formulario PPGR3'!$G58="","",CONCATENATE('[3]Formulario PPGR3'!$C58,".",'[3]Formulario PPGR3'!$D58,".",'[3]Formulario PPGR3'!$E58,".",'[3]Formulario PPGR3'!$F58))</f>
        <v>#REF!</v>
      </c>
      <c r="C52" s="182" t="e">
        <f>IF('[3]Formulario PPGR3'!$G58="","",'[3]Formulario PPGR1'!#REF!)</f>
        <v>#REF!</v>
      </c>
      <c r="D52" s="182" t="e">
        <f>IF('[3]Formulario PPGR3'!$G58="","",'[3]Formulario PPGR1'!#REF!)</f>
        <v>#REF!</v>
      </c>
      <c r="E52" s="182" t="e">
        <f>IF('[3]Formulario PPGR3'!$G58="","",'[3]Formulario PPGR1'!#REF!)</f>
        <v>#REF!</v>
      </c>
      <c r="F52" s="182" t="e">
        <f>IF('[3]Formulario PPGR3'!$G58="","",'[3]Formulario PPGR1'!#REF!)</f>
        <v>#REF!</v>
      </c>
      <c r="G52" s="164" t="s">
        <v>1281</v>
      </c>
      <c r="H52" s="288" t="s">
        <v>941</v>
      </c>
      <c r="I52" s="166">
        <f>IFERROR(VLOOKUP('[3]Formulario PPGR3'!$G58,'[3]Formulario PPGR2'!$H$9:$V$143,15,FALSE),"")</f>
        <v>12</v>
      </c>
      <c r="J52" s="167" t="s">
        <v>1096</v>
      </c>
      <c r="K52" s="167" t="str">
        <f>IFERROR(VLOOKUP($J52,[3]LSIns!$B$5:$C$45,2,FALSE),"")</f>
        <v/>
      </c>
      <c r="L52" s="167"/>
      <c r="M52" s="167" t="s">
        <v>1097</v>
      </c>
      <c r="N52" s="164">
        <v>80</v>
      </c>
      <c r="O52" s="168">
        <v>181.3</v>
      </c>
      <c r="P52" s="169">
        <f>+Tabla1[[#This Row],[Precio Unitario]]*Tabla1[[#This Row],[Cantidad de Insumos]]</f>
        <v>14504</v>
      </c>
      <c r="Q52" s="285">
        <v>237102</v>
      </c>
      <c r="R52" s="167" t="s">
        <v>537</v>
      </c>
      <c r="S52" s="30"/>
      <c r="T52" s="30"/>
    </row>
    <row r="53" spans="2:20" x14ac:dyDescent="0.25">
      <c r="B53" s="182" t="e">
        <f>IF('[3]Formulario PPGR3'!$G59="","",CONCATENATE('[3]Formulario PPGR3'!$C59,".",'[3]Formulario PPGR3'!$D59,".",'[3]Formulario PPGR3'!$E59,".",'[3]Formulario PPGR3'!$F59))</f>
        <v>#REF!</v>
      </c>
      <c r="C53" s="182" t="e">
        <f>IF('[3]Formulario PPGR3'!$G59="","",'[3]Formulario PPGR1'!#REF!)</f>
        <v>#REF!</v>
      </c>
      <c r="D53" s="182" t="e">
        <f>IF('[3]Formulario PPGR3'!$G59="","",'[3]Formulario PPGR1'!#REF!)</f>
        <v>#REF!</v>
      </c>
      <c r="E53" s="182" t="e">
        <f>IF('[3]Formulario PPGR3'!$G59="","",'[3]Formulario PPGR1'!#REF!)</f>
        <v>#REF!</v>
      </c>
      <c r="F53" s="182" t="e">
        <f>IF('[3]Formulario PPGR3'!$G59="","",'[3]Formulario PPGR1'!#REF!)</f>
        <v>#REF!</v>
      </c>
      <c r="G53" s="164" t="s">
        <v>1281</v>
      </c>
      <c r="H53" s="288" t="s">
        <v>941</v>
      </c>
      <c r="I53" s="166">
        <f>IFERROR(VLOOKUP('[3]Formulario PPGR3'!$G59,'[3]Formulario PPGR2'!$H$9:$V$143,15,FALSE),"")</f>
        <v>12</v>
      </c>
      <c r="J53" s="167" t="s">
        <v>1040</v>
      </c>
      <c r="K53" s="167" t="str">
        <f>IFERROR(VLOOKUP($J53,[3]LSIns!$B$5:$C$45,2,FALSE),"")</f>
        <v/>
      </c>
      <c r="L53" s="167"/>
      <c r="M53" s="167" t="s">
        <v>1149</v>
      </c>
      <c r="N53" s="164">
        <v>800</v>
      </c>
      <c r="O53" s="168">
        <v>225</v>
      </c>
      <c r="P53" s="169">
        <f>+Tabla1[[#This Row],[Precio Unitario]]*Tabla1[[#This Row],[Cantidad de Insumos]]</f>
        <v>180000</v>
      </c>
      <c r="Q53" s="285">
        <v>231101</v>
      </c>
      <c r="R53" s="167" t="s">
        <v>537</v>
      </c>
      <c r="S53" s="30"/>
      <c r="T53" s="30"/>
    </row>
    <row r="54" spans="2:20" x14ac:dyDescent="0.25">
      <c r="B54" s="182" t="e">
        <f>IF('[3]Formulario PPGR3'!$G60="","",CONCATENATE('[3]Formulario PPGR3'!$C60,".",'[3]Formulario PPGR3'!$D60,".",'[3]Formulario PPGR3'!$E60,".",'[3]Formulario PPGR3'!$F60))</f>
        <v>#REF!</v>
      </c>
      <c r="C54" s="182" t="e">
        <f>IF('[3]Formulario PPGR3'!$G60="","",'[3]Formulario PPGR1'!#REF!)</f>
        <v>#REF!</v>
      </c>
      <c r="D54" s="182" t="e">
        <f>IF('[3]Formulario PPGR3'!$G60="","",'[3]Formulario PPGR1'!#REF!)</f>
        <v>#REF!</v>
      </c>
      <c r="E54" s="182" t="e">
        <f>IF('[3]Formulario PPGR3'!$G60="","",'[3]Formulario PPGR1'!#REF!)</f>
        <v>#REF!</v>
      </c>
      <c r="F54" s="182" t="e">
        <f>IF('[3]Formulario PPGR3'!$G60="","",'[3]Formulario PPGR1'!#REF!)</f>
        <v>#REF!</v>
      </c>
      <c r="G54" s="164" t="s">
        <v>1281</v>
      </c>
      <c r="H54" s="288" t="s">
        <v>941</v>
      </c>
      <c r="I54" s="166" t="str">
        <f>IFERROR(VLOOKUP('[3]Formulario PPGR3'!$G60,'[3]Formulario PPGR2'!$H$9:$V$143,15,FALSE),"")</f>
        <v/>
      </c>
      <c r="J54" s="167" t="s">
        <v>1086</v>
      </c>
      <c r="K54" s="167" t="str">
        <f>IFERROR(VLOOKUP($J54,[3]LSIns!$B$5:$C$45,2,FALSE),"")</f>
        <v/>
      </c>
      <c r="L54" s="167"/>
      <c r="M54" s="167" t="s">
        <v>204</v>
      </c>
      <c r="N54" s="164">
        <v>800</v>
      </c>
      <c r="O54" s="168">
        <v>350</v>
      </c>
      <c r="P54" s="169">
        <f>+'[3]Formulario PPGR3'!$O60*'[3]Formulario PPGR3'!$N60</f>
        <v>43512</v>
      </c>
      <c r="Q54" s="285">
        <v>231101</v>
      </c>
      <c r="R54" s="167" t="s">
        <v>537</v>
      </c>
      <c r="S54" s="30"/>
      <c r="T54" s="30"/>
    </row>
    <row r="55" spans="2:20" x14ac:dyDescent="0.25">
      <c r="B55" s="182" t="e">
        <f>IF('[3]Formulario PPGR3'!$G61="","",CONCATENATE('[3]Formulario PPGR3'!$C61,".",'[3]Formulario PPGR3'!$D61,".",'[3]Formulario PPGR3'!$E61,".",'[3]Formulario PPGR3'!$F61))</f>
        <v>#REF!</v>
      </c>
      <c r="C55" s="182" t="e">
        <f>IF('[3]Formulario PPGR3'!$G61="","",'[3]Formulario PPGR1'!#REF!)</f>
        <v>#REF!</v>
      </c>
      <c r="D55" s="182" t="e">
        <f>IF('[3]Formulario PPGR3'!$G61="","",'[3]Formulario PPGR1'!#REF!)</f>
        <v>#REF!</v>
      </c>
      <c r="E55" s="182" t="e">
        <f>IF('[3]Formulario PPGR3'!$G61="","",'[3]Formulario PPGR1'!#REF!)</f>
        <v>#REF!</v>
      </c>
      <c r="F55" s="182" t="e">
        <f>IF('[3]Formulario PPGR3'!$G61="","",'[3]Formulario PPGR1'!#REF!)</f>
        <v>#REF!</v>
      </c>
      <c r="G55" s="164" t="s">
        <v>1282</v>
      </c>
      <c r="H55" s="288" t="s">
        <v>942</v>
      </c>
      <c r="I55" s="166">
        <f>IFERROR(VLOOKUP('[3]Formulario PPGR3'!$G61,'[3]Formulario PPGR2'!$H$9:$V$143,15,FALSE),"")</f>
        <v>2</v>
      </c>
      <c r="J55" s="167" t="s">
        <v>1096</v>
      </c>
      <c r="K55" s="167" t="str">
        <f>IFERROR(VLOOKUP($J55,[3]LSIns!$B$5:$C$45,2,FALSE),"")</f>
        <v/>
      </c>
      <c r="L55" s="167"/>
      <c r="M55" s="167" t="s">
        <v>204</v>
      </c>
      <c r="N55" s="164">
        <v>60</v>
      </c>
      <c r="O55" s="168">
        <v>181.3</v>
      </c>
      <c r="P55" s="169">
        <f>+'[3]Formulario PPGR3'!$O61*'[3]Formulario PPGR3'!$N61</f>
        <v>38700</v>
      </c>
      <c r="Q55" s="285">
        <v>237102</v>
      </c>
      <c r="R55" s="167" t="s">
        <v>537</v>
      </c>
      <c r="S55" s="30"/>
      <c r="T55" s="30"/>
    </row>
    <row r="56" spans="2:20" x14ac:dyDescent="0.25">
      <c r="B56" s="182" t="e">
        <f>IF([6]!Tabla1[[#This Row],[Código_Actividad]]="","",CONCATENATE([6]!Tabla1[[#This Row],[POA]],".",[6]!Tabla1[[#This Row],[SRS]],".",[6]!Tabla1[[#This Row],[AREA]],".",[6]!Tabla1[[#This Row],[TIPO]]))</f>
        <v>#REF!</v>
      </c>
      <c r="C56" s="182" t="e">
        <f>IF([6]!Tabla1[[#This Row],[Código_Actividad]]="","",'[6]Formulario PPGR1'!#REF!)</f>
        <v>#REF!</v>
      </c>
      <c r="D56" s="182" t="e">
        <f>IF([6]!Tabla1[[#This Row],[Código_Actividad]]="","",'[6]Formulario PPGR1'!#REF!)</f>
        <v>#REF!</v>
      </c>
      <c r="E56" s="182" t="e">
        <f>IF([6]!Tabla1[[#This Row],[Código_Actividad]]="","",'[6]Formulario PPGR1'!#REF!)</f>
        <v>#REF!</v>
      </c>
      <c r="F56" s="182" t="e">
        <f>IF([6]!Tabla1[[#This Row],[Código_Actividad]]="","",'[6]Formulario PPGR1'!#REF!)</f>
        <v>#REF!</v>
      </c>
      <c r="G56" s="164" t="s">
        <v>1078</v>
      </c>
      <c r="H56" s="288" t="s">
        <v>1068</v>
      </c>
      <c r="I56" s="166">
        <v>24</v>
      </c>
      <c r="J56" s="167" t="s">
        <v>1147</v>
      </c>
      <c r="K56" s="167"/>
      <c r="L56" s="167"/>
      <c r="M56" s="167" t="s">
        <v>1097</v>
      </c>
      <c r="N56" s="164">
        <v>240</v>
      </c>
      <c r="O56" s="168">
        <v>181.3</v>
      </c>
      <c r="P56" s="169">
        <f>+'[3]Formulario PPGR3'!$O63*'[3]Formulario PPGR3'!$N63</f>
        <v>38700</v>
      </c>
      <c r="Q56" s="285">
        <v>237102</v>
      </c>
      <c r="R56" s="167" t="s">
        <v>537</v>
      </c>
      <c r="S56" s="30"/>
      <c r="T56" s="30"/>
    </row>
    <row r="57" spans="2:20" x14ac:dyDescent="0.25">
      <c r="B57" s="182" t="e">
        <f>IF([6]!Tabla1[[#This Row],[Código_Actividad]]="","",CONCATENATE([6]!Tabla1[[#This Row],[POA]],".",[6]!Tabla1[[#This Row],[SRS]],".",[6]!Tabla1[[#This Row],[AREA]],".",[6]!Tabla1[[#This Row],[TIPO]]))</f>
        <v>#REF!</v>
      </c>
      <c r="C57" s="182" t="e">
        <f>IF([6]!Tabla1[[#This Row],[Código_Actividad]]="","",'[6]Formulario PPGR1'!#REF!)</f>
        <v>#REF!</v>
      </c>
      <c r="D57" s="182" t="e">
        <f>IF([6]!Tabla1[[#This Row],[Código_Actividad]]="","",'[6]Formulario PPGR1'!#REF!)</f>
        <v>#REF!</v>
      </c>
      <c r="E57" s="182" t="e">
        <f>IF([6]!Tabla1[[#This Row],[Código_Actividad]]="","",'[6]Formulario PPGR1'!#REF!)</f>
        <v>#REF!</v>
      </c>
      <c r="F57" s="182" t="e">
        <f>IF([6]!Tabla1[[#This Row],[Código_Actividad]]="","",'[6]Formulario PPGR1'!#REF!)</f>
        <v>#REF!</v>
      </c>
      <c r="G57" s="164" t="s">
        <v>1079</v>
      </c>
      <c r="H57" s="288" t="s">
        <v>1069</v>
      </c>
      <c r="I57" s="166">
        <v>2</v>
      </c>
      <c r="J57" s="167" t="s">
        <v>1148</v>
      </c>
      <c r="K57" s="167"/>
      <c r="L57" s="167"/>
      <c r="M57" s="167" t="s">
        <v>1149</v>
      </c>
      <c r="N57" s="164">
        <v>172</v>
      </c>
      <c r="O57" s="168">
        <v>225</v>
      </c>
      <c r="P57" s="169">
        <f>+'[3]Formulario PPGR3'!$O64*'[3]Formulario PPGR3'!$N64</f>
        <v>7540</v>
      </c>
      <c r="Q57" s="285">
        <v>231101</v>
      </c>
      <c r="R57" s="167" t="s">
        <v>537</v>
      </c>
      <c r="S57" s="30"/>
      <c r="T57" s="30"/>
    </row>
    <row r="58" spans="2:20" x14ac:dyDescent="0.25">
      <c r="B58" s="182" t="e">
        <f>IF([6]!Tabla1[[#This Row],[Código_Actividad]]="","",CONCATENATE([6]!Tabla1[[#This Row],[POA]],".",[6]!Tabla1[[#This Row],[SRS]],".",[6]!Tabla1[[#This Row],[AREA]],".",[6]!Tabla1[[#This Row],[TIPO]]))</f>
        <v>#REF!</v>
      </c>
      <c r="C58" s="182" t="e">
        <f>IF([6]!Tabla1[[#This Row],[Código_Actividad]]="","",'[6]Formulario PPGR1'!#REF!)</f>
        <v>#REF!</v>
      </c>
      <c r="D58" s="182" t="e">
        <f>IF([6]!Tabla1[[#This Row],[Código_Actividad]]="","",'[6]Formulario PPGR1'!#REF!)</f>
        <v>#REF!</v>
      </c>
      <c r="E58" s="182" t="e">
        <f>IF([6]!Tabla1[[#This Row],[Código_Actividad]]="","",'[6]Formulario PPGR1'!#REF!)</f>
        <v>#REF!</v>
      </c>
      <c r="F58" s="182" t="e">
        <f>IF([6]!Tabla1[[#This Row],[Código_Actividad]]="","",'[6]Formulario PPGR1'!#REF!)</f>
        <v>#REF!</v>
      </c>
      <c r="G58" s="164" t="s">
        <v>1080</v>
      </c>
      <c r="H58" s="288" t="s">
        <v>1071</v>
      </c>
      <c r="I58" s="166">
        <v>2</v>
      </c>
      <c r="J58" s="167" t="s">
        <v>1148</v>
      </c>
      <c r="K58" s="167"/>
      <c r="L58" s="167"/>
      <c r="M58" s="167" t="s">
        <v>1149</v>
      </c>
      <c r="N58" s="164">
        <v>100</v>
      </c>
      <c r="O58" s="168">
        <v>225</v>
      </c>
      <c r="P58" s="169">
        <f>+'[3]Formulario PPGR3'!$O65*'[3]Formulario PPGR3'!$N65</f>
        <v>1885</v>
      </c>
      <c r="Q58" s="285">
        <v>231101</v>
      </c>
      <c r="R58" s="167" t="s">
        <v>537</v>
      </c>
      <c r="S58" s="30"/>
      <c r="T58" s="30"/>
    </row>
    <row r="59" spans="2:20" x14ac:dyDescent="0.25">
      <c r="B59" s="182" t="e">
        <f>IF([6]!Tabla1[[#This Row],[Código_Actividad]]="","",CONCATENATE([6]!Tabla1[[#This Row],[POA]],".",[6]!Tabla1[[#This Row],[SRS]],".",[6]!Tabla1[[#This Row],[AREA]],".",[6]!Tabla1[[#This Row],[TIPO]]))</f>
        <v>#REF!</v>
      </c>
      <c r="C59" s="182" t="e">
        <f>IF([6]!Tabla1[[#This Row],[Código_Actividad]]="","",'[6]Formulario PPGR1'!#REF!)</f>
        <v>#REF!</v>
      </c>
      <c r="D59" s="182" t="e">
        <f>IF([6]!Tabla1[[#This Row],[Código_Actividad]]="","",'[6]Formulario PPGR1'!#REF!)</f>
        <v>#REF!</v>
      </c>
      <c r="E59" s="182" t="e">
        <f>IF([6]!Tabla1[[#This Row],[Código_Actividad]]="","",'[6]Formulario PPGR1'!#REF!)</f>
        <v>#REF!</v>
      </c>
      <c r="F59" s="182" t="e">
        <f>IF([6]!Tabla1[[#This Row],[Código_Actividad]]="","",'[6]Formulario PPGR1'!#REF!)</f>
        <v>#REF!</v>
      </c>
      <c r="G59" s="164" t="s">
        <v>1081</v>
      </c>
      <c r="H59" s="288" t="s">
        <v>1072</v>
      </c>
      <c r="I59" s="166">
        <v>2</v>
      </c>
      <c r="J59" s="167" t="s">
        <v>1123</v>
      </c>
      <c r="K59" s="167"/>
      <c r="L59" s="167"/>
      <c r="M59" s="167" t="s">
        <v>1149</v>
      </c>
      <c r="N59" s="164">
        <v>172</v>
      </c>
      <c r="O59" s="168">
        <v>225</v>
      </c>
      <c r="P59" s="169">
        <f>+'[3]Formulario PPGR3'!$O66*'[3]Formulario PPGR3'!$N66</f>
        <v>8100</v>
      </c>
      <c r="Q59" s="285">
        <v>231101</v>
      </c>
      <c r="R59" s="167" t="s">
        <v>537</v>
      </c>
      <c r="S59" s="30"/>
      <c r="T59" s="30"/>
    </row>
    <row r="60" spans="2:20" x14ac:dyDescent="0.25">
      <c r="B60" s="182" t="e">
        <f>IF([6]!Tabla1[[#This Row],[Código_Actividad]]="","",CONCATENATE([6]!Tabla1[[#This Row],[POA]],".",[6]!Tabla1[[#This Row],[SRS]],".",[6]!Tabla1[[#This Row],[AREA]],".",[6]!Tabla1[[#This Row],[TIPO]]))</f>
        <v>#REF!</v>
      </c>
      <c r="C60" s="182" t="e">
        <f>IF([6]!Tabla1[[#This Row],[Código_Actividad]]="","",'[6]Formulario PPGR1'!#REF!)</f>
        <v>#REF!</v>
      </c>
      <c r="D60" s="182" t="e">
        <f>IF([6]!Tabla1[[#This Row],[Código_Actividad]]="","",'[6]Formulario PPGR1'!#REF!)</f>
        <v>#REF!</v>
      </c>
      <c r="E60" s="182" t="e">
        <f>IF([6]!Tabla1[[#This Row],[Código_Actividad]]="","",'[6]Formulario PPGR1'!#REF!)</f>
        <v>#REF!</v>
      </c>
      <c r="F60" s="182" t="e">
        <f>IF([6]!Tabla1[[#This Row],[Código_Actividad]]="","",'[6]Formulario PPGR1'!#REF!)</f>
        <v>#REF!</v>
      </c>
      <c r="G60" s="164" t="s">
        <v>1082</v>
      </c>
      <c r="H60" s="288" t="s">
        <v>1073</v>
      </c>
      <c r="I60" s="166">
        <v>4</v>
      </c>
      <c r="J60" s="167" t="s">
        <v>1150</v>
      </c>
      <c r="K60" s="167"/>
      <c r="L60" s="167"/>
      <c r="M60" s="167" t="s">
        <v>1149</v>
      </c>
      <c r="N60" s="164">
        <v>40</v>
      </c>
      <c r="O60" s="168">
        <v>188.5</v>
      </c>
      <c r="P60" s="169">
        <f>+'[3]Formulario PPGR3'!$O67*'[3]Formulario PPGR3'!$N67</f>
        <v>7252</v>
      </c>
      <c r="Q60" s="285">
        <v>231101</v>
      </c>
      <c r="R60" s="167" t="s">
        <v>537</v>
      </c>
      <c r="S60" s="30"/>
      <c r="T60" s="30"/>
    </row>
    <row r="61" spans="2:20" x14ac:dyDescent="0.25">
      <c r="B61" s="182" t="e">
        <f>IF([6]!Tabla1[[#This Row],[Código_Actividad]]="","",CONCATENATE([6]!Tabla1[[#This Row],[POA]],".",[6]!Tabla1[[#This Row],[SRS]],".",[6]!Tabla1[[#This Row],[AREA]],".",[6]!Tabla1[[#This Row],[TIPO]]))</f>
        <v>#REF!</v>
      </c>
      <c r="C61" s="182" t="e">
        <f>IF([6]!Tabla1[[#This Row],[Código_Actividad]]="","",'[6]Formulario PPGR1'!#REF!)</f>
        <v>#REF!</v>
      </c>
      <c r="D61" s="182" t="e">
        <f>IF([6]!Tabla1[[#This Row],[Código_Actividad]]="","",'[6]Formulario PPGR1'!#REF!)</f>
        <v>#REF!</v>
      </c>
      <c r="E61" s="182" t="e">
        <f>IF([6]!Tabla1[[#This Row],[Código_Actividad]]="","",'[6]Formulario PPGR1'!#REF!)</f>
        <v>#REF!</v>
      </c>
      <c r="F61" s="182" t="e">
        <f>IF([6]!Tabla1[[#This Row],[Código_Actividad]]="","",'[6]Formulario PPGR1'!#REF!)</f>
        <v>#REF!</v>
      </c>
      <c r="G61" s="164" t="s">
        <v>1083</v>
      </c>
      <c r="H61" s="288" t="s">
        <v>1074</v>
      </c>
      <c r="I61" s="166">
        <v>1</v>
      </c>
      <c r="J61" s="167" t="s">
        <v>1147</v>
      </c>
      <c r="K61" s="167"/>
      <c r="L61" s="167"/>
      <c r="M61" s="167" t="s">
        <v>1151</v>
      </c>
      <c r="N61" s="164">
        <v>10</v>
      </c>
      <c r="O61" s="168">
        <v>188.5</v>
      </c>
      <c r="P61" s="169">
        <f>+'[3]Formulario PPGR3'!$O68*'[3]Formulario PPGR3'!$N68</f>
        <v>5439</v>
      </c>
      <c r="Q61" s="285">
        <v>237102</v>
      </c>
      <c r="R61" s="167" t="s">
        <v>537</v>
      </c>
      <c r="S61" s="30"/>
      <c r="T61" s="30"/>
    </row>
    <row r="62" spans="2:20" x14ac:dyDescent="0.25">
      <c r="B62" s="276" t="e">
        <f>IF([6]!Tabla1[[#This Row],[Código_Actividad]]="","",CONCATENATE([6]!Tabla1[[#This Row],[POA]],".",[6]!Tabla1[[#This Row],[SRS]],".",[6]!Tabla1[[#This Row],[AREA]],".",[6]!Tabla1[[#This Row],[TIPO]]))</f>
        <v>#REF!</v>
      </c>
      <c r="C62" s="276" t="e">
        <f>IF([6]!Tabla1[[#This Row],[Código_Actividad]]="","",'[6]Formulario PPGR1'!#REF!)</f>
        <v>#REF!</v>
      </c>
      <c r="D62" s="276" t="e">
        <f>IF([6]!Tabla1[[#This Row],[Código_Actividad]]="","",'[6]Formulario PPGR1'!#REF!)</f>
        <v>#REF!</v>
      </c>
      <c r="E62" s="276" t="e">
        <f>IF([6]!Tabla1[[#This Row],[Código_Actividad]]="","",'[6]Formulario PPGR1'!#REF!)</f>
        <v>#REF!</v>
      </c>
      <c r="F62" s="276" t="e">
        <f>IF([6]!Tabla1[[#This Row],[Código_Actividad]]="","",'[6]Formulario PPGR1'!#REF!)</f>
        <v>#REF!</v>
      </c>
      <c r="G62" s="164" t="s">
        <v>1085</v>
      </c>
      <c r="H62" s="288" t="s">
        <v>1076</v>
      </c>
      <c r="I62" s="278">
        <v>3</v>
      </c>
      <c r="J62" s="167" t="s">
        <v>1041</v>
      </c>
      <c r="K62" s="167"/>
      <c r="L62" s="167"/>
      <c r="M62" s="167" t="s">
        <v>1149</v>
      </c>
      <c r="N62" s="164">
        <v>45</v>
      </c>
      <c r="O62" s="168">
        <v>180</v>
      </c>
      <c r="P62" s="169">
        <f>+'[3]Formulario PPGR3'!$O69*'[3]Formulario PPGR3'!$N69</f>
        <v>3626</v>
      </c>
      <c r="Q62" s="285">
        <v>231101</v>
      </c>
      <c r="R62" s="167" t="s">
        <v>537</v>
      </c>
      <c r="S62" s="30"/>
      <c r="T62" s="30"/>
    </row>
    <row r="63" spans="2:20" x14ac:dyDescent="0.25">
      <c r="B63" s="182" t="e">
        <v>#REF!</v>
      </c>
      <c r="C63" s="182" t="e">
        <v>#REF!</v>
      </c>
      <c r="D63" s="182" t="e">
        <v>#REF!</v>
      </c>
      <c r="E63" s="182" t="e">
        <v>#REF!</v>
      </c>
      <c r="F63" s="182" t="e">
        <v>#REF!</v>
      </c>
      <c r="G63" s="164" t="s">
        <v>1114</v>
      </c>
      <c r="H63" s="288" t="s">
        <v>1106</v>
      </c>
      <c r="I63" s="166">
        <v>4</v>
      </c>
      <c r="J63" s="298" t="s">
        <v>1096</v>
      </c>
      <c r="K63" s="167"/>
      <c r="L63" s="167"/>
      <c r="M63" s="167" t="s">
        <v>1097</v>
      </c>
      <c r="N63" s="164">
        <v>40</v>
      </c>
      <c r="O63" s="168">
        <v>181.3</v>
      </c>
      <c r="P63" s="169">
        <f>+Tabla1[[#This Row],[Precio Unitario]]*Tabla1[[#This Row],[Cantidad de Insumos]]</f>
        <v>7252</v>
      </c>
      <c r="Q63" s="285">
        <v>237102</v>
      </c>
      <c r="R63" s="167" t="s">
        <v>537</v>
      </c>
      <c r="S63" s="30"/>
      <c r="T63" s="30"/>
    </row>
    <row r="64" spans="2:20" x14ac:dyDescent="0.25">
      <c r="B64" s="182" t="e">
        <v>#REF!</v>
      </c>
      <c r="C64" s="182" t="e">
        <v>#REF!</v>
      </c>
      <c r="D64" s="182" t="e">
        <v>#REF!</v>
      </c>
      <c r="E64" s="182" t="e">
        <v>#REF!</v>
      </c>
      <c r="F64" s="182" t="e">
        <v>#REF!</v>
      </c>
      <c r="G64" s="164" t="s">
        <v>1117</v>
      </c>
      <c r="H64" s="288" t="s">
        <v>921</v>
      </c>
      <c r="I64" s="166">
        <v>3</v>
      </c>
      <c r="J64" s="298" t="s">
        <v>1096</v>
      </c>
      <c r="K64" s="167"/>
      <c r="L64" s="167"/>
      <c r="M64" s="167" t="s">
        <v>1097</v>
      </c>
      <c r="N64" s="164">
        <v>30</v>
      </c>
      <c r="O64" s="168">
        <v>181.3</v>
      </c>
      <c r="P64" s="169">
        <f>+Tabla1[[#This Row],[Precio Unitario]]*Tabla1[[#This Row],[Cantidad de Insumos]]</f>
        <v>5439</v>
      </c>
      <c r="Q64" s="285">
        <v>237102</v>
      </c>
      <c r="R64" s="167" t="s">
        <v>537</v>
      </c>
      <c r="S64" s="30"/>
      <c r="T64" s="30"/>
    </row>
    <row r="65" spans="2:20" x14ac:dyDescent="0.25">
      <c r="B65" s="182" t="e">
        <v>#REF!</v>
      </c>
      <c r="C65" s="182" t="e">
        <v>#REF!</v>
      </c>
      <c r="D65" s="182" t="e">
        <v>#REF!</v>
      </c>
      <c r="E65" s="182" t="e">
        <v>#REF!</v>
      </c>
      <c r="F65" s="182" t="e">
        <v>#REF!</v>
      </c>
      <c r="G65" s="164" t="s">
        <v>1118</v>
      </c>
      <c r="H65" s="288" t="s">
        <v>1109</v>
      </c>
      <c r="I65" s="166">
        <v>2</v>
      </c>
      <c r="J65" s="298" t="s">
        <v>1096</v>
      </c>
      <c r="K65" s="167"/>
      <c r="L65" s="167"/>
      <c r="M65" s="167" t="s">
        <v>1097</v>
      </c>
      <c r="N65" s="164">
        <v>20</v>
      </c>
      <c r="O65" s="168">
        <v>181.3</v>
      </c>
      <c r="P65" s="169">
        <f>+Tabla1[[#This Row],[Precio Unitario]]*Tabla1[[#This Row],[Cantidad de Insumos]]</f>
        <v>3626</v>
      </c>
      <c r="Q65" s="285">
        <v>237102</v>
      </c>
      <c r="R65" s="167" t="s">
        <v>537</v>
      </c>
      <c r="S65" s="30"/>
      <c r="T65" s="30"/>
    </row>
    <row r="66" spans="2:20" x14ac:dyDescent="0.25">
      <c r="B66" s="182" t="e">
        <v>#REF!</v>
      </c>
      <c r="C66" s="182" t="e">
        <v>#REF!</v>
      </c>
      <c r="D66" s="182" t="e">
        <v>#REF!</v>
      </c>
      <c r="E66" s="182" t="e">
        <v>#REF!</v>
      </c>
      <c r="F66" s="182" t="e">
        <v>#REF!</v>
      </c>
      <c r="G66" s="164" t="s">
        <v>1121</v>
      </c>
      <c r="H66" s="288" t="s">
        <v>1112</v>
      </c>
      <c r="I66" s="166">
        <v>64</v>
      </c>
      <c r="J66" s="298" t="s">
        <v>1096</v>
      </c>
      <c r="K66" s="167"/>
      <c r="L66" s="167"/>
      <c r="M66" s="167" t="s">
        <v>1097</v>
      </c>
      <c r="N66" s="164">
        <v>640</v>
      </c>
      <c r="O66" s="168">
        <v>181.3</v>
      </c>
      <c r="P66" s="169">
        <f>+Tabla1[[#This Row],[Precio Unitario]]*Tabla1[[#This Row],[Cantidad de Insumos]]</f>
        <v>116032</v>
      </c>
      <c r="Q66" s="285">
        <v>237102</v>
      </c>
      <c r="R66" s="167" t="s">
        <v>537</v>
      </c>
      <c r="S66" s="30"/>
      <c r="T66" s="30"/>
    </row>
    <row r="67" spans="2:20" x14ac:dyDescent="0.25">
      <c r="B67" s="182" t="e">
        <v>#REF!</v>
      </c>
      <c r="C67" s="182" t="e">
        <v>#REF!</v>
      </c>
      <c r="D67" s="182" t="e">
        <v>#REF!</v>
      </c>
      <c r="E67" s="182" t="e">
        <v>#REF!</v>
      </c>
      <c r="F67" s="182" t="e">
        <v>#REF!</v>
      </c>
      <c r="G67" s="164" t="s">
        <v>1127</v>
      </c>
      <c r="H67" s="288" t="s">
        <v>1113</v>
      </c>
      <c r="I67" s="166">
        <v>1</v>
      </c>
      <c r="J67" s="298" t="s">
        <v>1123</v>
      </c>
      <c r="K67" s="167"/>
      <c r="L67" s="167"/>
      <c r="M67" s="167" t="s">
        <v>204</v>
      </c>
      <c r="N67" s="164">
        <v>25</v>
      </c>
      <c r="O67" s="168">
        <v>225</v>
      </c>
      <c r="P67" s="169">
        <f>+Tabla1[[#This Row],[Precio Unitario]]*Tabla1[[#This Row],[Cantidad de Insumos]]</f>
        <v>5625</v>
      </c>
      <c r="Q67" s="285">
        <v>231101</v>
      </c>
      <c r="R67" s="167" t="s">
        <v>537</v>
      </c>
      <c r="S67" s="30"/>
      <c r="T67" s="30"/>
    </row>
    <row r="68" spans="2:20" x14ac:dyDescent="0.25">
      <c r="B68" s="182" t="e">
        <v>#REF!</v>
      </c>
      <c r="C68" s="182" t="e">
        <v>#REF!</v>
      </c>
      <c r="D68" s="182" t="e">
        <v>#REF!</v>
      </c>
      <c r="E68" s="182" t="e">
        <v>#REF!</v>
      </c>
      <c r="F68" s="182" t="e">
        <v>#REF!</v>
      </c>
      <c r="G68" s="164" t="s">
        <v>1127</v>
      </c>
      <c r="H68" s="288" t="s">
        <v>1113</v>
      </c>
      <c r="I68" s="166">
        <v>1</v>
      </c>
      <c r="J68" s="298" t="s">
        <v>1086</v>
      </c>
      <c r="K68" s="167"/>
      <c r="L68" s="167"/>
      <c r="M68" s="167" t="s">
        <v>204</v>
      </c>
      <c r="N68" s="164">
        <v>25</v>
      </c>
      <c r="O68" s="168">
        <v>350</v>
      </c>
      <c r="P68" s="169">
        <f>+Tabla1[[#This Row],[Precio Unitario]]*Tabla1[[#This Row],[Cantidad de Insumos]]</f>
        <v>8750</v>
      </c>
      <c r="Q68" s="285">
        <v>231101</v>
      </c>
      <c r="R68" s="167" t="s">
        <v>537</v>
      </c>
      <c r="S68" s="30"/>
      <c r="T68" s="30"/>
    </row>
    <row r="69" spans="2:20" x14ac:dyDescent="0.25">
      <c r="B69" s="276" t="e">
        <v>#REF!</v>
      </c>
      <c r="C69" s="276" t="e">
        <v>#REF!</v>
      </c>
      <c r="D69" s="276" t="e">
        <v>#REF!</v>
      </c>
      <c r="E69" s="276" t="e">
        <v>#REF!</v>
      </c>
      <c r="F69" s="276" t="e">
        <v>#REF!</v>
      </c>
      <c r="G69" s="164" t="s">
        <v>1127</v>
      </c>
      <c r="H69" s="288" t="s">
        <v>1113</v>
      </c>
      <c r="I69" s="278">
        <v>1</v>
      </c>
      <c r="J69" s="298" t="s">
        <v>1124</v>
      </c>
      <c r="K69" s="167"/>
      <c r="L69" s="167"/>
      <c r="M69" s="167" t="s">
        <v>1092</v>
      </c>
      <c r="N69" s="164">
        <v>1</v>
      </c>
      <c r="O69" s="168">
        <v>290</v>
      </c>
      <c r="P69" s="169">
        <f>+Tabla1[[#This Row],[Precio Unitario]]*Tabla1[[#This Row],[Cantidad de Insumos]]</f>
        <v>290</v>
      </c>
      <c r="Q69" s="285">
        <v>239201</v>
      </c>
      <c r="R69" s="167" t="s">
        <v>537</v>
      </c>
      <c r="S69" s="30"/>
      <c r="T69" s="30"/>
    </row>
    <row r="70" spans="2:20" x14ac:dyDescent="0.25">
      <c r="B70" s="276" t="e">
        <v>#REF!</v>
      </c>
      <c r="C70" s="276" t="e">
        <v>#REF!</v>
      </c>
      <c r="D70" s="276" t="e">
        <v>#REF!</v>
      </c>
      <c r="E70" s="276" t="e">
        <v>#REF!</v>
      </c>
      <c r="F70" s="276" t="e">
        <v>#REF!</v>
      </c>
      <c r="G70" s="164" t="s">
        <v>1127</v>
      </c>
      <c r="H70" s="288" t="s">
        <v>1113</v>
      </c>
      <c r="I70" s="278">
        <v>1</v>
      </c>
      <c r="J70" s="298" t="s">
        <v>1125</v>
      </c>
      <c r="K70" s="167"/>
      <c r="L70" s="167"/>
      <c r="M70" s="167" t="s">
        <v>1092</v>
      </c>
      <c r="N70" s="164">
        <v>2</v>
      </c>
      <c r="O70" s="168">
        <v>85</v>
      </c>
      <c r="P70" s="169">
        <f>+Tabla1[[#This Row],[Precio Unitario]]*Tabla1[[#This Row],[Cantidad de Insumos]]</f>
        <v>170</v>
      </c>
      <c r="Q70" s="285">
        <v>239201</v>
      </c>
      <c r="R70" s="167" t="s">
        <v>537</v>
      </c>
      <c r="S70" s="30"/>
      <c r="T70" s="30"/>
    </row>
    <row r="71" spans="2:20" x14ac:dyDescent="0.25">
      <c r="B71" s="276" t="e">
        <v>#REF!</v>
      </c>
      <c r="C71" s="276" t="e">
        <v>#REF!</v>
      </c>
      <c r="D71" s="276" t="e">
        <v>#REF!</v>
      </c>
      <c r="E71" s="276" t="e">
        <v>#REF!</v>
      </c>
      <c r="F71" s="276" t="e">
        <v>#REF!</v>
      </c>
      <c r="G71" s="164" t="s">
        <v>1127</v>
      </c>
      <c r="H71" s="288" t="s">
        <v>1113</v>
      </c>
      <c r="I71" s="278">
        <v>1</v>
      </c>
      <c r="J71" s="298" t="s">
        <v>1126</v>
      </c>
      <c r="K71" s="167"/>
      <c r="L71" s="167"/>
      <c r="M71" s="167" t="s">
        <v>1092</v>
      </c>
      <c r="N71" s="164">
        <v>1</v>
      </c>
      <c r="O71" s="168">
        <v>225</v>
      </c>
      <c r="P71" s="169">
        <f>+Tabla1[[#This Row],[Precio Unitario]]*Tabla1[[#This Row],[Cantidad de Insumos]]</f>
        <v>225</v>
      </c>
      <c r="Q71" s="285">
        <v>239201</v>
      </c>
      <c r="R71" s="167" t="s">
        <v>537</v>
      </c>
      <c r="S71" s="30"/>
      <c r="T71" s="30"/>
    </row>
    <row r="72" spans="2:20" x14ac:dyDescent="0.25">
      <c r="B72" s="182" t="e">
        <f>IF([7]!Tabla1[[#This Row],[Código_Actividad]]="","",CONCATENATE([7]!Tabla1[[#This Row],[POA]],".",[7]!Tabla1[[#This Row],[SRS]],".",[7]!Tabla1[[#This Row],[AREA]],".",[7]!Tabla1[[#This Row],[TIPO]]))</f>
        <v>#REF!</v>
      </c>
      <c r="C72" s="182" t="e">
        <f>IF([7]!Tabla1[[#This Row],[Código_Actividad]]="","",'[7]Formulario PPGR1'!#REF!)</f>
        <v>#REF!</v>
      </c>
      <c r="D72" s="182" t="e">
        <f>IF([7]!Tabla1[[#This Row],[Código_Actividad]]="","",'[7]Formulario PPGR1'!#REF!)</f>
        <v>#REF!</v>
      </c>
      <c r="E72" s="182" t="e">
        <f>IF([7]!Tabla1[[#This Row],[Código_Actividad]]="","",'[7]Formulario PPGR1'!#REF!)</f>
        <v>#REF!</v>
      </c>
      <c r="F72" s="182" t="e">
        <f>IF([7]!Tabla1[[#This Row],[Código_Actividad]]="","",'[7]Formulario PPGR1'!#REF!)</f>
        <v>#REF!</v>
      </c>
      <c r="G72" s="164" t="s">
        <v>1006</v>
      </c>
      <c r="H72" s="288" t="s">
        <v>1020</v>
      </c>
      <c r="I72" s="166">
        <v>134</v>
      </c>
      <c r="J72" s="298" t="s">
        <v>1007</v>
      </c>
      <c r="K72" s="167"/>
      <c r="L72" s="167"/>
      <c r="M72" s="167" t="s">
        <v>1008</v>
      </c>
      <c r="N72" s="164">
        <v>840</v>
      </c>
      <c r="O72" s="168">
        <v>181.3</v>
      </c>
      <c r="P72" s="169">
        <f>+Tabla1[[#This Row],[Precio Unitario]]*Tabla1[[#This Row],[Cantidad de Insumos]]</f>
        <v>152292</v>
      </c>
      <c r="Q72" s="285">
        <v>237102</v>
      </c>
      <c r="R72" s="167" t="s">
        <v>537</v>
      </c>
      <c r="S72" s="30"/>
      <c r="T72" s="30"/>
    </row>
    <row r="73" spans="2:20" x14ac:dyDescent="0.25">
      <c r="B73" s="182" t="e">
        <f>IF([7]!Tabla1[[#This Row],[Código_Actividad]]="","",CONCATENATE([7]!Tabla1[[#This Row],[POA]],".",[7]!Tabla1[[#This Row],[SRS]],".",[7]!Tabla1[[#This Row],[AREA]],".",[7]!Tabla1[[#This Row],[TIPO]]))</f>
        <v>#REF!</v>
      </c>
      <c r="C73" s="182" t="e">
        <f>IF([7]!Tabla1[[#This Row],[Código_Actividad]]="","",'[7]Formulario PPGR1'!#REF!)</f>
        <v>#REF!</v>
      </c>
      <c r="D73" s="182" t="e">
        <f>IF([7]!Tabla1[[#This Row],[Código_Actividad]]="","",'[7]Formulario PPGR1'!#REF!)</f>
        <v>#REF!</v>
      </c>
      <c r="E73" s="182" t="e">
        <f>IF([7]!Tabla1[[#This Row],[Código_Actividad]]="","",'[7]Formulario PPGR1'!#REF!)</f>
        <v>#REF!</v>
      </c>
      <c r="F73" s="182" t="e">
        <f>IF([7]!Tabla1[[#This Row],[Código_Actividad]]="","",'[7]Formulario PPGR1'!#REF!)</f>
        <v>#REF!</v>
      </c>
      <c r="G73" s="164" t="s">
        <v>1009</v>
      </c>
      <c r="H73" s="288" t="s">
        <v>1021</v>
      </c>
      <c r="I73" s="166">
        <v>17</v>
      </c>
      <c r="J73" s="298" t="s">
        <v>1007</v>
      </c>
      <c r="K73" s="167"/>
      <c r="L73" s="167"/>
      <c r="M73" s="167" t="s">
        <v>1008</v>
      </c>
      <c r="N73" s="164">
        <v>60</v>
      </c>
      <c r="O73" s="168">
        <v>181.3</v>
      </c>
      <c r="P73" s="169">
        <f>+Tabla1[[#This Row],[Precio Unitario]]*Tabla1[[#This Row],[Cantidad de Insumos]]</f>
        <v>10878</v>
      </c>
      <c r="Q73" s="285">
        <v>237102</v>
      </c>
      <c r="R73" s="167" t="s">
        <v>537</v>
      </c>
      <c r="S73" s="30"/>
      <c r="T73" s="30"/>
    </row>
    <row r="74" spans="2:20" x14ac:dyDescent="0.25">
      <c r="B74" s="182" t="e">
        <f>IF([7]!Tabla1[[#This Row],[Código_Actividad]]="","",CONCATENATE([7]!Tabla1[[#This Row],[POA]],".",[7]!Tabla1[[#This Row],[SRS]],".",[7]!Tabla1[[#This Row],[AREA]],".",[7]!Tabla1[[#This Row],[TIPO]]))</f>
        <v>#REF!</v>
      </c>
      <c r="C74" s="182" t="e">
        <f>IF([7]!Tabla1[[#This Row],[Código_Actividad]]="","",'[7]Formulario PPGR1'!#REF!)</f>
        <v>#REF!</v>
      </c>
      <c r="D74" s="182" t="e">
        <f>IF([7]!Tabla1[[#This Row],[Código_Actividad]]="","",'[7]Formulario PPGR1'!#REF!)</f>
        <v>#REF!</v>
      </c>
      <c r="E74" s="182" t="e">
        <f>IF([7]!Tabla1[[#This Row],[Código_Actividad]]="","",'[7]Formulario PPGR1'!#REF!)</f>
        <v>#REF!</v>
      </c>
      <c r="F74" s="182" t="e">
        <f>IF([7]!Tabla1[[#This Row],[Código_Actividad]]="","",'[7]Formulario PPGR1'!#REF!)</f>
        <v>#REF!</v>
      </c>
      <c r="G74" s="164" t="s">
        <v>1010</v>
      </c>
      <c r="H74" s="288" t="s">
        <v>1024</v>
      </c>
      <c r="I74" s="166">
        <v>1</v>
      </c>
      <c r="J74" s="298" t="s">
        <v>1007</v>
      </c>
      <c r="K74" s="167"/>
      <c r="L74" s="167"/>
      <c r="M74" s="167" t="s">
        <v>1008</v>
      </c>
      <c r="N74" s="164">
        <v>170</v>
      </c>
      <c r="O74" s="168">
        <v>181.3</v>
      </c>
      <c r="P74" s="169">
        <f>+Tabla1[[#This Row],[Precio Unitario]]*Tabla1[[#This Row],[Cantidad de Insumos]]</f>
        <v>30821.000000000004</v>
      </c>
      <c r="Q74" s="285">
        <v>237102</v>
      </c>
      <c r="R74" s="167" t="s">
        <v>537</v>
      </c>
      <c r="S74" s="30"/>
      <c r="T74" s="30"/>
    </row>
    <row r="75" spans="2:20" x14ac:dyDescent="0.25">
      <c r="B75" s="182" t="e">
        <f>IF([7]!Tabla1[[#This Row],[Código_Actividad]]="","",CONCATENATE([7]!Tabla1[[#This Row],[POA]],".",[7]!Tabla1[[#This Row],[SRS]],".",[7]!Tabla1[[#This Row],[AREA]],".",[7]!Tabla1[[#This Row],[TIPO]]))</f>
        <v>#REF!</v>
      </c>
      <c r="C75" s="182" t="e">
        <f>IF([7]!Tabla1[[#This Row],[Código_Actividad]]="","",'[7]Formulario PPGR1'!#REF!)</f>
        <v>#REF!</v>
      </c>
      <c r="D75" s="182" t="e">
        <f>IF([7]!Tabla1[[#This Row],[Código_Actividad]]="","",'[7]Formulario PPGR1'!#REF!)</f>
        <v>#REF!</v>
      </c>
      <c r="E75" s="182" t="e">
        <f>IF([7]!Tabla1[[#This Row],[Código_Actividad]]="","",'[7]Formulario PPGR1'!#REF!)</f>
        <v>#REF!</v>
      </c>
      <c r="F75" s="182" t="e">
        <f>IF([7]!Tabla1[[#This Row],[Código_Actividad]]="","",'[7]Formulario PPGR1'!#REF!)</f>
        <v>#REF!</v>
      </c>
      <c r="G75" s="164" t="s">
        <v>1011</v>
      </c>
      <c r="H75" s="288" t="s">
        <v>1022</v>
      </c>
      <c r="I75" s="166">
        <v>3</v>
      </c>
      <c r="J75" s="298" t="s">
        <v>1012</v>
      </c>
      <c r="K75" s="167"/>
      <c r="L75" s="167"/>
      <c r="M75" s="167" t="s">
        <v>204</v>
      </c>
      <c r="N75" s="164">
        <v>40</v>
      </c>
      <c r="O75" s="168">
        <v>180</v>
      </c>
      <c r="P75" s="169">
        <f>+Tabla1[[#This Row],[Precio Unitario]]*Tabla1[[#This Row],[Cantidad de Insumos]]</f>
        <v>7200</v>
      </c>
      <c r="Q75" s="285">
        <v>237102</v>
      </c>
      <c r="R75" s="167" t="s">
        <v>537</v>
      </c>
      <c r="S75" s="30"/>
      <c r="T75" s="30"/>
    </row>
    <row r="76" spans="2:20" x14ac:dyDescent="0.25">
      <c r="B76" s="182" t="e">
        <f>IF([7]!Tabla1[[#This Row],[Código_Actividad]]="","",CONCATENATE([7]!Tabla1[[#This Row],[POA]],".",[7]!Tabla1[[#This Row],[SRS]],".",[7]!Tabla1[[#This Row],[AREA]],".",[7]!Tabla1[[#This Row],[TIPO]]))</f>
        <v>#REF!</v>
      </c>
      <c r="C76" s="182" t="e">
        <f>IF([7]!Tabla1[[#This Row],[Código_Actividad]]="","",'[7]Formulario PPGR1'!#REF!)</f>
        <v>#REF!</v>
      </c>
      <c r="D76" s="182" t="e">
        <f>IF([7]!Tabla1[[#This Row],[Código_Actividad]]="","",'[7]Formulario PPGR1'!#REF!)</f>
        <v>#REF!</v>
      </c>
      <c r="E76" s="182" t="e">
        <f>IF([7]!Tabla1[[#This Row],[Código_Actividad]]="","",'[7]Formulario PPGR1'!#REF!)</f>
        <v>#REF!</v>
      </c>
      <c r="F76" s="182" t="e">
        <f>IF([7]!Tabla1[[#This Row],[Código_Actividad]]="","",'[7]Formulario PPGR1'!#REF!)</f>
        <v>#REF!</v>
      </c>
      <c r="G76" s="164" t="s">
        <v>1011</v>
      </c>
      <c r="H76" s="288" t="s">
        <v>1022</v>
      </c>
      <c r="I76" s="166">
        <v>3</v>
      </c>
      <c r="J76" s="298" t="s">
        <v>1013</v>
      </c>
      <c r="K76" s="167"/>
      <c r="L76" s="167"/>
      <c r="M76" s="167" t="s">
        <v>204</v>
      </c>
      <c r="N76" s="164">
        <v>40</v>
      </c>
      <c r="O76" s="168">
        <v>350</v>
      </c>
      <c r="P76" s="169">
        <f>+Tabla1[[#This Row],[Precio Unitario]]*Tabla1[[#This Row],[Cantidad de Insumos]]</f>
        <v>14000</v>
      </c>
      <c r="Q76" s="285">
        <v>237102</v>
      </c>
      <c r="R76" s="167" t="s">
        <v>537</v>
      </c>
      <c r="S76" s="30"/>
      <c r="T76" s="30"/>
    </row>
    <row r="77" spans="2:20" x14ac:dyDescent="0.25">
      <c r="B77" s="182" t="e">
        <f>IF([7]!Tabla1[[#This Row],[Código_Actividad]]="","",CONCATENATE([7]!Tabla1[[#This Row],[POA]],".",[7]!Tabla1[[#This Row],[SRS]],".",[7]!Tabla1[[#This Row],[AREA]],".",[7]!Tabla1[[#This Row],[TIPO]]))</f>
        <v>#REF!</v>
      </c>
      <c r="C77" s="182" t="e">
        <f>IF([7]!Tabla1[[#This Row],[Código_Actividad]]="","",'[7]Formulario PPGR1'!#REF!)</f>
        <v>#REF!</v>
      </c>
      <c r="D77" s="182" t="e">
        <f>IF([7]!Tabla1[[#This Row],[Código_Actividad]]="","",'[7]Formulario PPGR1'!#REF!)</f>
        <v>#REF!</v>
      </c>
      <c r="E77" s="182" t="e">
        <f>IF([7]!Tabla1[[#This Row],[Código_Actividad]]="","",'[7]Formulario PPGR1'!#REF!)</f>
        <v>#REF!</v>
      </c>
      <c r="F77" s="182" t="e">
        <f>IF([7]!Tabla1[[#This Row],[Código_Actividad]]="","",'[7]Formulario PPGR1'!#REF!)</f>
        <v>#REF!</v>
      </c>
      <c r="G77" s="164" t="s">
        <v>1011</v>
      </c>
      <c r="H77" s="288" t="s">
        <v>1022</v>
      </c>
      <c r="I77" s="166">
        <v>3</v>
      </c>
      <c r="J77" s="298" t="s">
        <v>1014</v>
      </c>
      <c r="K77" s="167"/>
      <c r="L77" s="167"/>
      <c r="M77" s="167" t="s">
        <v>1015</v>
      </c>
      <c r="N77" s="164">
        <v>1</v>
      </c>
      <c r="O77" s="168">
        <v>290</v>
      </c>
      <c r="P77" s="169">
        <f>+Tabla1[[#This Row],[Precio Unitario]]*Tabla1[[#This Row],[Cantidad de Insumos]]</f>
        <v>290</v>
      </c>
      <c r="Q77" s="285">
        <v>237102</v>
      </c>
      <c r="R77" s="167" t="s">
        <v>537</v>
      </c>
      <c r="S77" s="30"/>
      <c r="T77" s="30"/>
    </row>
    <row r="78" spans="2:20" x14ac:dyDescent="0.25">
      <c r="B78" s="182" t="e">
        <f>IF([7]!Tabla1[[#This Row],[Código_Actividad]]="","",CONCATENATE([7]!Tabla1[[#This Row],[POA]],".",[7]!Tabla1[[#This Row],[SRS]],".",[7]!Tabla1[[#This Row],[AREA]],".",[7]!Tabla1[[#This Row],[TIPO]]))</f>
        <v>#REF!</v>
      </c>
      <c r="C78" s="182" t="e">
        <f>IF([7]!Tabla1[[#This Row],[Código_Actividad]]="","",'[7]Formulario PPGR1'!#REF!)</f>
        <v>#REF!</v>
      </c>
      <c r="D78" s="182" t="e">
        <f>IF([7]!Tabla1[[#This Row],[Código_Actividad]]="","",'[7]Formulario PPGR1'!#REF!)</f>
        <v>#REF!</v>
      </c>
      <c r="E78" s="182" t="e">
        <f>IF([7]!Tabla1[[#This Row],[Código_Actividad]]="","",'[7]Formulario PPGR1'!#REF!)</f>
        <v>#REF!</v>
      </c>
      <c r="F78" s="182" t="e">
        <f>IF([7]!Tabla1[[#This Row],[Código_Actividad]]="","",'[7]Formulario PPGR1'!#REF!)</f>
        <v>#REF!</v>
      </c>
      <c r="G78" s="164" t="s">
        <v>1011</v>
      </c>
      <c r="H78" s="288" t="s">
        <v>1022</v>
      </c>
      <c r="I78" s="166">
        <v>3</v>
      </c>
      <c r="J78" s="298" t="s">
        <v>1016</v>
      </c>
      <c r="K78" s="167"/>
      <c r="L78" s="167"/>
      <c r="M78" s="167" t="s">
        <v>204</v>
      </c>
      <c r="N78" s="164">
        <v>1</v>
      </c>
      <c r="O78" s="168">
        <v>225</v>
      </c>
      <c r="P78" s="169">
        <f>+Tabla1[[#This Row],[Precio Unitario]]*Tabla1[[#This Row],[Cantidad de Insumos]]</f>
        <v>225</v>
      </c>
      <c r="Q78" s="285">
        <v>237102</v>
      </c>
      <c r="R78" s="167" t="s">
        <v>537</v>
      </c>
      <c r="S78" s="30"/>
      <c r="T78" s="30"/>
    </row>
    <row r="79" spans="2:20" x14ac:dyDescent="0.25">
      <c r="B79" s="276" t="e">
        <f>IF([7]!Tabla1[[#This Row],[Código_Actividad]]="","",CONCATENATE([7]!Tabla1[[#This Row],[POA]],".",[7]!Tabla1[[#This Row],[SRS]],".",[7]!Tabla1[[#This Row],[AREA]],".",[7]!Tabla1[[#This Row],[TIPO]]))</f>
        <v>#REF!</v>
      </c>
      <c r="C79" s="276" t="e">
        <f>IF([7]!Tabla1[[#This Row],[Código_Actividad]]="","",'[7]Formulario PPGR1'!#REF!)</f>
        <v>#REF!</v>
      </c>
      <c r="D79" s="276" t="e">
        <f>IF([7]!Tabla1[[#This Row],[Código_Actividad]]="","",'[7]Formulario PPGR1'!#REF!)</f>
        <v>#REF!</v>
      </c>
      <c r="E79" s="276" t="e">
        <f>IF([7]!Tabla1[[#This Row],[Código_Actividad]]="","",'[7]Formulario PPGR1'!#REF!)</f>
        <v>#REF!</v>
      </c>
      <c r="F79" s="276" t="e">
        <f>IF([7]!Tabla1[[#This Row],[Código_Actividad]]="","",'[7]Formulario PPGR1'!#REF!)</f>
        <v>#REF!</v>
      </c>
      <c r="G79" s="164" t="s">
        <v>1011</v>
      </c>
      <c r="H79" s="288" t="s">
        <v>1022</v>
      </c>
      <c r="I79" s="278">
        <v>3</v>
      </c>
      <c r="J79" s="298" t="s">
        <v>1017</v>
      </c>
      <c r="K79" s="167"/>
      <c r="L79" s="167"/>
      <c r="M79" s="167" t="s">
        <v>1015</v>
      </c>
      <c r="N79" s="164">
        <v>4</v>
      </c>
      <c r="O79" s="168">
        <v>85</v>
      </c>
      <c r="P79" s="169">
        <f>+Tabla1[[#This Row],[Precio Unitario]]*Tabla1[[#This Row],[Cantidad de Insumos]]</f>
        <v>340</v>
      </c>
      <c r="Q79" s="285">
        <v>237102</v>
      </c>
      <c r="R79" s="167" t="s">
        <v>537</v>
      </c>
      <c r="S79" s="30"/>
      <c r="T79" s="30"/>
    </row>
    <row r="80" spans="2:20" x14ac:dyDescent="0.25">
      <c r="B80" s="276" t="e">
        <f>IF([7]!Tabla1[[#This Row],[Código_Actividad]]="","",CONCATENATE([7]!Tabla1[[#This Row],[POA]],".",[7]!Tabla1[[#This Row],[SRS]],".",[7]!Tabla1[[#This Row],[AREA]],".",[7]!Tabla1[[#This Row],[TIPO]]))</f>
        <v>#REF!</v>
      </c>
      <c r="C80" s="276" t="e">
        <f>IF([7]!Tabla1[[#This Row],[Código_Actividad]]="","",'[7]Formulario PPGR1'!#REF!)</f>
        <v>#REF!</v>
      </c>
      <c r="D80" s="276" t="e">
        <f>IF([7]!Tabla1[[#This Row],[Código_Actividad]]="","",'[7]Formulario PPGR1'!#REF!)</f>
        <v>#REF!</v>
      </c>
      <c r="E80" s="276" t="e">
        <f>IF([7]!Tabla1[[#This Row],[Código_Actividad]]="","",'[7]Formulario PPGR1'!#REF!)</f>
        <v>#REF!</v>
      </c>
      <c r="F80" s="276" t="e">
        <f>IF([7]!Tabla1[[#This Row],[Código_Actividad]]="","",'[7]Formulario PPGR1'!#REF!)</f>
        <v>#REF!</v>
      </c>
      <c r="G80" s="164" t="s">
        <v>1018</v>
      </c>
      <c r="H80" s="288" t="s">
        <v>1128</v>
      </c>
      <c r="I80" s="278">
        <v>1</v>
      </c>
      <c r="J80" s="298" t="s">
        <v>1012</v>
      </c>
      <c r="K80" s="167"/>
      <c r="L80" s="167"/>
      <c r="M80" s="167" t="s">
        <v>204</v>
      </c>
      <c r="N80" s="164">
        <v>150</v>
      </c>
      <c r="O80" s="168">
        <v>180</v>
      </c>
      <c r="P80" s="169">
        <f>+Tabla1[[#This Row],[Precio Unitario]]*Tabla1[[#This Row],[Cantidad de Insumos]]</f>
        <v>27000</v>
      </c>
      <c r="Q80" s="285">
        <v>237102</v>
      </c>
      <c r="R80" s="167" t="s">
        <v>537</v>
      </c>
      <c r="S80" s="30"/>
      <c r="T80" s="30"/>
    </row>
    <row r="81" spans="2:20" x14ac:dyDescent="0.25">
      <c r="B81" s="276" t="e">
        <f>IF([7]!Tabla1[[#This Row],[Código_Actividad]]="","",CONCATENATE([7]!Tabla1[[#This Row],[POA]],".",[7]!Tabla1[[#This Row],[SRS]],".",[7]!Tabla1[[#This Row],[AREA]],".",[7]!Tabla1[[#This Row],[TIPO]]))</f>
        <v>#REF!</v>
      </c>
      <c r="C81" s="276" t="e">
        <f>IF([7]!Tabla1[[#This Row],[Código_Actividad]]="","",'[7]Formulario PPGR1'!#REF!)</f>
        <v>#REF!</v>
      </c>
      <c r="D81" s="276" t="e">
        <f>IF([7]!Tabla1[[#This Row],[Código_Actividad]]="","",'[7]Formulario PPGR1'!#REF!)</f>
        <v>#REF!</v>
      </c>
      <c r="E81" s="276" t="e">
        <f>IF([7]!Tabla1[[#This Row],[Código_Actividad]]="","",'[7]Formulario PPGR1'!#REF!)</f>
        <v>#REF!</v>
      </c>
      <c r="F81" s="276" t="e">
        <f>IF([7]!Tabla1[[#This Row],[Código_Actividad]]="","",'[7]Formulario PPGR1'!#REF!)</f>
        <v>#REF!</v>
      </c>
      <c r="G81" s="164" t="s">
        <v>1018</v>
      </c>
      <c r="H81" s="288" t="s">
        <v>1128</v>
      </c>
      <c r="I81" s="278">
        <v>1</v>
      </c>
      <c r="J81" s="298" t="s">
        <v>1016</v>
      </c>
      <c r="K81" s="167"/>
      <c r="L81" s="167"/>
      <c r="M81" s="167" t="s">
        <v>204</v>
      </c>
      <c r="N81" s="164">
        <v>5</v>
      </c>
      <c r="O81" s="168">
        <v>225</v>
      </c>
      <c r="P81" s="169">
        <f>+Tabla1[[#This Row],[Precio Unitario]]*Tabla1[[#This Row],[Cantidad de Insumos]]</f>
        <v>1125</v>
      </c>
      <c r="Q81" s="285">
        <v>237102</v>
      </c>
      <c r="R81" s="167" t="s">
        <v>537</v>
      </c>
      <c r="S81" s="30"/>
      <c r="T81" s="30"/>
    </row>
    <row r="82" spans="2:20" x14ac:dyDescent="0.25">
      <c r="B82" s="276" t="e">
        <f>IF([7]!Tabla1[[#This Row],[Código_Actividad]]="","",CONCATENATE([7]!Tabla1[[#This Row],[POA]],".",[7]!Tabla1[[#This Row],[SRS]],".",[7]!Tabla1[[#This Row],[AREA]],".",[7]!Tabla1[[#This Row],[TIPO]]))</f>
        <v>#REF!</v>
      </c>
      <c r="C82" s="276" t="e">
        <f>IF([7]!Tabla1[[#This Row],[Código_Actividad]]="","",'[7]Formulario PPGR1'!#REF!)</f>
        <v>#REF!</v>
      </c>
      <c r="D82" s="276" t="e">
        <f>IF([7]!Tabla1[[#This Row],[Código_Actividad]]="","",'[7]Formulario PPGR1'!#REF!)</f>
        <v>#REF!</v>
      </c>
      <c r="E82" s="276" t="e">
        <f>IF([7]!Tabla1[[#This Row],[Código_Actividad]]="","",'[7]Formulario PPGR1'!#REF!)</f>
        <v>#REF!</v>
      </c>
      <c r="F82" s="276" t="e">
        <f>IF([7]!Tabla1[[#This Row],[Código_Actividad]]="","",'[7]Formulario PPGR1'!#REF!)</f>
        <v>#REF!</v>
      </c>
      <c r="G82" s="164" t="s">
        <v>1018</v>
      </c>
      <c r="H82" s="288" t="s">
        <v>1128</v>
      </c>
      <c r="I82" s="278">
        <v>1</v>
      </c>
      <c r="J82" s="298" t="s">
        <v>1017</v>
      </c>
      <c r="K82" s="167"/>
      <c r="L82" s="167"/>
      <c r="M82" s="167" t="s">
        <v>1015</v>
      </c>
      <c r="N82" s="164">
        <v>12</v>
      </c>
      <c r="O82" s="168">
        <v>85</v>
      </c>
      <c r="P82" s="169">
        <f>+Tabla1[[#This Row],[Precio Unitario]]*Tabla1[[#This Row],[Cantidad de Insumos]]</f>
        <v>1020</v>
      </c>
      <c r="Q82" s="285">
        <v>237102</v>
      </c>
      <c r="R82" s="167" t="s">
        <v>537</v>
      </c>
      <c r="S82" s="30"/>
      <c r="T82" s="30"/>
    </row>
    <row r="83" spans="2:20" x14ac:dyDescent="0.25">
      <c r="B83" s="276" t="e">
        <f>IF([7]!Tabla1[[#This Row],[Código_Actividad]]="","",CONCATENATE([7]!Tabla1[[#This Row],[POA]],".",[7]!Tabla1[[#This Row],[SRS]],".",[7]!Tabla1[[#This Row],[AREA]],".",[7]!Tabla1[[#This Row],[TIPO]]))</f>
        <v>#REF!</v>
      </c>
      <c r="C83" s="276" t="e">
        <f>IF([7]!Tabla1[[#This Row],[Código_Actividad]]="","",'[7]Formulario PPGR1'!#REF!)</f>
        <v>#REF!</v>
      </c>
      <c r="D83" s="276" t="e">
        <f>IF([7]!Tabla1[[#This Row],[Código_Actividad]]="","",'[7]Formulario PPGR1'!#REF!)</f>
        <v>#REF!</v>
      </c>
      <c r="E83" s="276" t="e">
        <f>IF([7]!Tabla1[[#This Row],[Código_Actividad]]="","",'[7]Formulario PPGR1'!#REF!)</f>
        <v>#REF!</v>
      </c>
      <c r="F83" s="276" t="e">
        <f>IF([7]!Tabla1[[#This Row],[Código_Actividad]]="","",'[7]Formulario PPGR1'!#REF!)</f>
        <v>#REF!</v>
      </c>
      <c r="G83" s="164" t="s">
        <v>1019</v>
      </c>
      <c r="H83" s="288" t="s">
        <v>1129</v>
      </c>
      <c r="I83" s="278">
        <v>1</v>
      </c>
      <c r="J83" s="298" t="s">
        <v>1012</v>
      </c>
      <c r="K83" s="167"/>
      <c r="L83" s="167"/>
      <c r="M83" s="167" t="s">
        <v>204</v>
      </c>
      <c r="N83" s="164">
        <v>20</v>
      </c>
      <c r="O83" s="168">
        <v>180</v>
      </c>
      <c r="P83" s="169">
        <f>+Tabla1[[#This Row],[Precio Unitario]]*Tabla1[[#This Row],[Cantidad de Insumos]]</f>
        <v>3600</v>
      </c>
      <c r="Q83" s="285">
        <v>237102</v>
      </c>
      <c r="R83" s="167" t="s">
        <v>537</v>
      </c>
      <c r="S83" s="30"/>
      <c r="T83" s="30"/>
    </row>
    <row r="84" spans="2:20" x14ac:dyDescent="0.25">
      <c r="B84" s="276" t="e">
        <f>IF([7]!Tabla1[[#This Row],[Código_Actividad]]="","",CONCATENATE([7]!Tabla1[[#This Row],[POA]],".",[7]!Tabla1[[#This Row],[SRS]],".",[7]!Tabla1[[#This Row],[AREA]],".",[7]!Tabla1[[#This Row],[TIPO]]))</f>
        <v>#REF!</v>
      </c>
      <c r="C84" s="276" t="e">
        <f>IF([7]!Tabla1[[#This Row],[Código_Actividad]]="","",'[7]Formulario PPGR1'!#REF!)</f>
        <v>#REF!</v>
      </c>
      <c r="D84" s="276" t="e">
        <f>IF([7]!Tabla1[[#This Row],[Código_Actividad]]="","",'[7]Formulario PPGR1'!#REF!)</f>
        <v>#REF!</v>
      </c>
      <c r="E84" s="276" t="e">
        <f>IF([7]!Tabla1[[#This Row],[Código_Actividad]]="","",'[7]Formulario PPGR1'!#REF!)</f>
        <v>#REF!</v>
      </c>
      <c r="F84" s="276" t="e">
        <f>IF([7]!Tabla1[[#This Row],[Código_Actividad]]="","",'[7]Formulario PPGR1'!#REF!)</f>
        <v>#REF!</v>
      </c>
      <c r="G84" s="164" t="s">
        <v>1130</v>
      </c>
      <c r="H84" s="288" t="s">
        <v>1131</v>
      </c>
      <c r="I84" s="278">
        <v>2</v>
      </c>
      <c r="J84" s="298" t="s">
        <v>1012</v>
      </c>
      <c r="K84" s="167"/>
      <c r="L84" s="167"/>
      <c r="M84" s="167" t="s">
        <v>204</v>
      </c>
      <c r="N84" s="164">
        <v>20</v>
      </c>
      <c r="O84" s="168">
        <v>180</v>
      </c>
      <c r="P84" s="169">
        <f>+Tabla1[[#This Row],[Precio Unitario]]*Tabla1[[#This Row],[Cantidad de Insumos]]</f>
        <v>3600</v>
      </c>
      <c r="Q84" s="285">
        <v>237102</v>
      </c>
      <c r="R84" s="167" t="s">
        <v>537</v>
      </c>
      <c r="S84" s="30"/>
      <c r="T84" s="30"/>
    </row>
    <row r="85" spans="2:20" x14ac:dyDescent="0.25">
      <c r="B85" s="276" t="e">
        <f>IF([7]!Tabla1[[#This Row],[Código_Actividad]]="","",CONCATENATE([7]!Tabla1[[#This Row],[POA]],".",[7]!Tabla1[[#This Row],[SRS]],".",[7]!Tabla1[[#This Row],[AREA]],".",[7]!Tabla1[[#This Row],[TIPO]]))</f>
        <v>#REF!</v>
      </c>
      <c r="C85" s="276" t="e">
        <f>IF([7]!Tabla1[[#This Row],[Código_Actividad]]="","",'[7]Formulario PPGR1'!#REF!)</f>
        <v>#REF!</v>
      </c>
      <c r="D85" s="276" t="e">
        <f>IF([7]!Tabla1[[#This Row],[Código_Actividad]]="","",'[7]Formulario PPGR1'!#REF!)</f>
        <v>#REF!</v>
      </c>
      <c r="E85" s="276" t="e">
        <f>IF([7]!Tabla1[[#This Row],[Código_Actividad]]="","",'[7]Formulario PPGR1'!#REF!)</f>
        <v>#REF!</v>
      </c>
      <c r="F85" s="276" t="e">
        <f>IF([7]!Tabla1[[#This Row],[Código_Actividad]]="","",'[7]Formulario PPGR1'!#REF!)</f>
        <v>#REF!</v>
      </c>
      <c r="G85" s="164" t="s">
        <v>1133</v>
      </c>
      <c r="H85" s="288" t="s">
        <v>1134</v>
      </c>
      <c r="I85" s="278">
        <v>1</v>
      </c>
      <c r="J85" s="298" t="s">
        <v>1012</v>
      </c>
      <c r="K85" s="167" t="s">
        <v>1012</v>
      </c>
      <c r="L85" s="167" t="s">
        <v>1012</v>
      </c>
      <c r="M85" s="167" t="s">
        <v>204</v>
      </c>
      <c r="N85" s="164">
        <v>20</v>
      </c>
      <c r="O85" s="168">
        <v>180</v>
      </c>
      <c r="P85" s="169">
        <f>+Tabla1[[#This Row],[Precio Unitario]]*Tabla1[[#This Row],[Cantidad de Insumos]]</f>
        <v>3600</v>
      </c>
      <c r="Q85" s="285">
        <v>237102</v>
      </c>
      <c r="R85" s="167" t="s">
        <v>537</v>
      </c>
      <c r="S85" s="30"/>
      <c r="T85" s="30"/>
    </row>
    <row r="86" spans="2:20" x14ac:dyDescent="0.25">
      <c r="B86" s="276" t="e">
        <f>IF([7]!Tabla1[[#This Row],[Código_Actividad]]="","",CONCATENATE([7]!Tabla1[[#This Row],[POA]],".",[7]!Tabla1[[#This Row],[SRS]],".",[7]!Tabla1[[#This Row],[AREA]],".",[7]!Tabla1[[#This Row],[TIPO]]))</f>
        <v>#REF!</v>
      </c>
      <c r="C86" s="276" t="e">
        <f>IF([7]!Tabla1[[#This Row],[Código_Actividad]]="","",'[7]Formulario PPGR1'!#REF!)</f>
        <v>#REF!</v>
      </c>
      <c r="D86" s="276" t="e">
        <f>IF([7]!Tabla1[[#This Row],[Código_Actividad]]="","",'[7]Formulario PPGR1'!#REF!)</f>
        <v>#REF!</v>
      </c>
      <c r="E86" s="276" t="e">
        <f>IF([7]!Tabla1[[#This Row],[Código_Actividad]]="","",'[7]Formulario PPGR1'!#REF!)</f>
        <v>#REF!</v>
      </c>
      <c r="F86" s="276" t="e">
        <f>IF([7]!Tabla1[[#This Row],[Código_Actividad]]="","",'[7]Formulario PPGR1'!#REF!)</f>
        <v>#REF!</v>
      </c>
      <c r="G86" s="164" t="s">
        <v>1137</v>
      </c>
      <c r="H86" s="288" t="s">
        <v>1138</v>
      </c>
      <c r="I86" s="278">
        <v>4</v>
      </c>
      <c r="J86" s="298" t="s">
        <v>1012</v>
      </c>
      <c r="K86" s="167"/>
      <c r="L86" s="167"/>
      <c r="M86" s="167" t="s">
        <v>204</v>
      </c>
      <c r="N86" s="164">
        <v>10</v>
      </c>
      <c r="O86" s="168">
        <v>180</v>
      </c>
      <c r="P86" s="169">
        <f>+Tabla1[[#This Row],[Precio Unitario]]*Tabla1[[#This Row],[Cantidad de Insumos]]</f>
        <v>1800</v>
      </c>
      <c r="Q86" s="285">
        <v>237102</v>
      </c>
      <c r="R86" s="167" t="s">
        <v>537</v>
      </c>
      <c r="S86" s="30"/>
      <c r="T86" s="30"/>
    </row>
    <row r="87" spans="2:20" x14ac:dyDescent="0.25">
      <c r="B87" s="276" t="e">
        <f>IF([7]!Tabla1[[#This Row],[Código_Actividad]]="","",CONCATENATE([7]!Tabla1[[#This Row],[POA]],".",[7]!Tabla1[[#This Row],[SRS]],".",[7]!Tabla1[[#This Row],[AREA]],".",[7]!Tabla1[[#This Row],[TIPO]]))</f>
        <v>#REF!</v>
      </c>
      <c r="C87" s="276" t="e">
        <f>IF([7]!Tabla1[[#This Row],[Código_Actividad]]="","",'[7]Formulario PPGR1'!#REF!)</f>
        <v>#REF!</v>
      </c>
      <c r="D87" s="276" t="e">
        <f>IF([7]!Tabla1[[#This Row],[Código_Actividad]]="","",'[7]Formulario PPGR1'!#REF!)</f>
        <v>#REF!</v>
      </c>
      <c r="E87" s="276" t="e">
        <f>IF([7]!Tabla1[[#This Row],[Código_Actividad]]="","",'[7]Formulario PPGR1'!#REF!)</f>
        <v>#REF!</v>
      </c>
      <c r="F87" s="276" t="e">
        <f>IF([7]!Tabla1[[#This Row],[Código_Actividad]]="","",'[7]Formulario PPGR1'!#REF!)</f>
        <v>#REF!</v>
      </c>
      <c r="G87" s="164" t="s">
        <v>1023</v>
      </c>
      <c r="H87" s="288" t="s">
        <v>1025</v>
      </c>
      <c r="I87" s="278">
        <v>4</v>
      </c>
      <c r="J87" s="298" t="s">
        <v>1012</v>
      </c>
      <c r="K87" s="167"/>
      <c r="L87" s="167"/>
      <c r="M87" s="167" t="s">
        <v>204</v>
      </c>
      <c r="N87" s="164">
        <v>40</v>
      </c>
      <c r="O87" s="168">
        <v>180</v>
      </c>
      <c r="P87" s="169">
        <f>+Tabla1[[#This Row],[Precio Unitario]]*Tabla1[[#This Row],[Cantidad de Insumos]]</f>
        <v>7200</v>
      </c>
      <c r="Q87" s="285">
        <v>237102</v>
      </c>
      <c r="R87" s="167" t="s">
        <v>537</v>
      </c>
      <c r="S87" s="30"/>
      <c r="T87" s="30"/>
    </row>
    <row r="88" spans="2:20" x14ac:dyDescent="0.25">
      <c r="B88" s="276" t="e">
        <f>IF([7]!Tabla1[[#This Row],[Código_Actividad]]="","",CONCATENATE([7]!Tabla1[[#This Row],[POA]],".",[7]!Tabla1[[#This Row],[SRS]],".",[7]!Tabla1[[#This Row],[AREA]],".",[7]!Tabla1[[#This Row],[TIPO]]))</f>
        <v>#REF!</v>
      </c>
      <c r="C88" s="276" t="e">
        <f>IF([7]!Tabla1[[#This Row],[Código_Actividad]]="","",'[7]Formulario PPGR1'!#REF!)</f>
        <v>#REF!</v>
      </c>
      <c r="D88" s="276" t="e">
        <f>IF([7]!Tabla1[[#This Row],[Código_Actividad]]="","",'[7]Formulario PPGR1'!#REF!)</f>
        <v>#REF!</v>
      </c>
      <c r="E88" s="276" t="e">
        <f>IF([7]!Tabla1[[#This Row],[Código_Actividad]]="","",'[7]Formulario PPGR1'!#REF!)</f>
        <v>#REF!</v>
      </c>
      <c r="F88" s="276" t="e">
        <f>IF([7]!Tabla1[[#This Row],[Código_Actividad]]="","",'[7]Formulario PPGR1'!#REF!)</f>
        <v>#REF!</v>
      </c>
      <c r="G88" s="164" t="s">
        <v>1023</v>
      </c>
      <c r="H88" s="288" t="s">
        <v>1025</v>
      </c>
      <c r="I88" s="278">
        <v>4</v>
      </c>
      <c r="J88" s="298" t="s">
        <v>1016</v>
      </c>
      <c r="K88" s="167"/>
      <c r="L88" s="167"/>
      <c r="M88" s="167" t="s">
        <v>204</v>
      </c>
      <c r="N88" s="164">
        <v>4</v>
      </c>
      <c r="O88" s="168">
        <v>225</v>
      </c>
      <c r="P88" s="169">
        <f>+Tabla1[[#This Row],[Precio Unitario]]*Tabla1[[#This Row],[Cantidad de Insumos]]</f>
        <v>900</v>
      </c>
      <c r="Q88" s="285">
        <v>237102</v>
      </c>
      <c r="R88" s="167" t="s">
        <v>537</v>
      </c>
      <c r="S88" s="30"/>
      <c r="T88" s="30"/>
    </row>
    <row r="89" spans="2:20" x14ac:dyDescent="0.25">
      <c r="B89" s="276" t="e">
        <f>IF([7]!Tabla1[[#This Row],[Código_Actividad]]="","",CONCATENATE([7]!Tabla1[[#This Row],[POA]],".",[7]!Tabla1[[#This Row],[SRS]],".",[7]!Tabla1[[#This Row],[AREA]],".",[7]!Tabla1[[#This Row],[TIPO]]))</f>
        <v>#REF!</v>
      </c>
      <c r="C89" s="276" t="e">
        <f>IF([7]!Tabla1[[#This Row],[Código_Actividad]]="","",'[7]Formulario PPGR1'!#REF!)</f>
        <v>#REF!</v>
      </c>
      <c r="D89" s="276" t="e">
        <f>IF([7]!Tabla1[[#This Row],[Código_Actividad]]="","",'[7]Formulario PPGR1'!#REF!)</f>
        <v>#REF!</v>
      </c>
      <c r="E89" s="276" t="e">
        <f>IF([7]!Tabla1[[#This Row],[Código_Actividad]]="","",'[7]Formulario PPGR1'!#REF!)</f>
        <v>#REF!</v>
      </c>
      <c r="F89" s="276" t="e">
        <f>IF([7]!Tabla1[[#This Row],[Código_Actividad]]="","",'[7]Formulario PPGR1'!#REF!)</f>
        <v>#REF!</v>
      </c>
      <c r="G89" s="164" t="s">
        <v>1023</v>
      </c>
      <c r="H89" s="288" t="s">
        <v>1025</v>
      </c>
      <c r="I89" s="278">
        <v>4</v>
      </c>
      <c r="J89" s="298" t="s">
        <v>1017</v>
      </c>
      <c r="K89" s="167"/>
      <c r="L89" s="167"/>
      <c r="M89" s="167" t="s">
        <v>1015</v>
      </c>
      <c r="N89" s="164">
        <v>15</v>
      </c>
      <c r="O89" s="168">
        <v>85</v>
      </c>
      <c r="P89" s="169">
        <f>+Tabla1[[#This Row],[Precio Unitario]]*Tabla1[[#This Row],[Cantidad de Insumos]]</f>
        <v>1275</v>
      </c>
      <c r="Q89" s="285">
        <v>237102</v>
      </c>
      <c r="R89" s="167" t="s">
        <v>537</v>
      </c>
      <c r="S89" s="30"/>
      <c r="T89" s="30"/>
    </row>
    <row r="90" spans="2:20" x14ac:dyDescent="0.25">
      <c r="B90" s="182" t="e">
        <f>IF([8]!Tabla1[[#This Row],[Código_Actividad]]="","",CONCATENATE([8]!Tabla1[[#This Row],[POA]],".",[8]!Tabla1[[#This Row],[SRS]],".",[8]!Tabla1[[#This Row],[AREA]],".",[8]!Tabla1[[#This Row],[TIPO]]))</f>
        <v>#REF!</v>
      </c>
      <c r="C90" s="182" t="e">
        <f>IF([8]!Tabla1[[#This Row],[Código_Actividad]]="","",'[8]Formulario PPGR1'!#REF!)</f>
        <v>#REF!</v>
      </c>
      <c r="D90" s="182" t="e">
        <f>IF([8]!Tabla1[[#This Row],[Código_Actividad]]="","",'[8]Formulario PPGR1'!#REF!)</f>
        <v>#REF!</v>
      </c>
      <c r="E90" s="182" t="e">
        <f>IF([8]!Tabla1[[#This Row],[Código_Actividad]]="","",'[8]Formulario PPGR1'!#REF!)</f>
        <v>#REF!</v>
      </c>
      <c r="F90" s="182" t="e">
        <f>IF([8]!Tabla1[[#This Row],[Código_Actividad]]="","",'[8]Formulario PPGR1'!#REF!)</f>
        <v>#REF!</v>
      </c>
      <c r="G90" s="164" t="s">
        <v>1029</v>
      </c>
      <c r="H90" s="288" t="s">
        <v>1030</v>
      </c>
      <c r="I90" s="278">
        <v>4</v>
      </c>
      <c r="J90" s="298" t="s">
        <v>1040</v>
      </c>
      <c r="K90" s="296"/>
      <c r="L90" s="296"/>
      <c r="M90" s="298" t="s">
        <v>1041</v>
      </c>
      <c r="N90" s="164">
        <v>32</v>
      </c>
      <c r="O90" s="168">
        <v>180</v>
      </c>
      <c r="P90" s="169">
        <f>+Tabla1[[#This Row],[Precio Unitario]]*Tabla1[[#This Row],[Cantidad de Insumos]]</f>
        <v>5760</v>
      </c>
      <c r="Q90" s="285">
        <v>231101</v>
      </c>
      <c r="R90" s="167" t="s">
        <v>537</v>
      </c>
      <c r="S90" s="30"/>
      <c r="T90" s="30"/>
    </row>
    <row r="91" spans="2:20" x14ac:dyDescent="0.25">
      <c r="B91" s="182" t="e">
        <f>IF([8]!Tabla1[[#This Row],[Código_Actividad]]="","",CONCATENATE([8]!Tabla1[[#This Row],[POA]],".",[8]!Tabla1[[#This Row],[SRS]],".",[8]!Tabla1[[#This Row],[AREA]],".",[8]!Tabla1[[#This Row],[TIPO]]))</f>
        <v>#REF!</v>
      </c>
      <c r="C91" s="182" t="e">
        <f>IF([8]!Tabla1[[#This Row],[Código_Actividad]]="","",'[8]Formulario PPGR1'!#REF!)</f>
        <v>#REF!</v>
      </c>
      <c r="D91" s="182" t="e">
        <f>IF([8]!Tabla1[[#This Row],[Código_Actividad]]="","",'[8]Formulario PPGR1'!#REF!)</f>
        <v>#REF!</v>
      </c>
      <c r="E91" s="182" t="e">
        <f>IF([8]!Tabla1[[#This Row],[Código_Actividad]]="","",'[8]Formulario PPGR1'!#REF!)</f>
        <v>#REF!</v>
      </c>
      <c r="F91" s="182" t="e">
        <f>IF([8]!Tabla1[[#This Row],[Código_Actividad]]="","",'[8]Formulario PPGR1'!#REF!)</f>
        <v>#REF!</v>
      </c>
      <c r="G91" s="164" t="s">
        <v>1033</v>
      </c>
      <c r="H91" s="288" t="s">
        <v>1042</v>
      </c>
      <c r="I91" s="278">
        <v>1</v>
      </c>
      <c r="J91" s="298" t="s">
        <v>1040</v>
      </c>
      <c r="K91" s="296"/>
      <c r="L91" s="296"/>
      <c r="M91" s="298" t="s">
        <v>1043</v>
      </c>
      <c r="N91" s="164">
        <v>30</v>
      </c>
      <c r="O91" s="168">
        <v>225</v>
      </c>
      <c r="P91" s="169">
        <f>+Tabla1[[#This Row],[Precio Unitario]]*Tabla1[[#This Row],[Cantidad de Insumos]]</f>
        <v>6750</v>
      </c>
      <c r="Q91" s="285">
        <v>231101</v>
      </c>
      <c r="R91" s="167" t="s">
        <v>537</v>
      </c>
      <c r="S91" s="30"/>
      <c r="T91" s="30"/>
    </row>
    <row r="92" spans="2:20" x14ac:dyDescent="0.25">
      <c r="B92" s="294" t="e">
        <f>IF([8]!Tabla1[[#This Row],[Código_Actividad]]="","",CONCATENATE([8]!Tabla1[[#This Row],[POA]],".",[8]!Tabla1[[#This Row],[SRS]],".",[8]!Tabla1[[#This Row],[AREA]],".",[8]!Tabla1[[#This Row],[TIPO]]))</f>
        <v>#REF!</v>
      </c>
      <c r="C92" s="294" t="e">
        <f>IF([8]!Tabla1[[#This Row],[Código_Actividad]]="","",'[8]Formulario PPGR1'!#REF!)</f>
        <v>#REF!</v>
      </c>
      <c r="D92" s="294" t="e">
        <f>IF([8]!Tabla1[[#This Row],[Código_Actividad]]="","",'[8]Formulario PPGR1'!#REF!)</f>
        <v>#REF!</v>
      </c>
      <c r="E92" s="294" t="e">
        <f>IF([8]!Tabla1[[#This Row],[Código_Actividad]]="","",'[8]Formulario PPGR1'!#REF!)</f>
        <v>#REF!</v>
      </c>
      <c r="F92" s="294" t="e">
        <f>IF([8]!Tabla1[[#This Row],[Código_Actividad]]="","",'[8]Formulario PPGR1'!#REF!)</f>
        <v>#REF!</v>
      </c>
      <c r="G92" s="164" t="s">
        <v>1035</v>
      </c>
      <c r="H92" s="288" t="s">
        <v>1143</v>
      </c>
      <c r="I92" s="278">
        <v>1</v>
      </c>
      <c r="J92" s="298" t="s">
        <v>1045</v>
      </c>
      <c r="K92" s="295" t="str">
        <f>IFERROR(VLOOKUP($J92,[8]LSIns!$B$5:$C$45,2,FALSE),"")</f>
        <v/>
      </c>
      <c r="L92" s="297"/>
      <c r="M92" s="303" t="s">
        <v>1045</v>
      </c>
      <c r="N92" s="164">
        <v>6</v>
      </c>
      <c r="O92" s="168">
        <v>1500</v>
      </c>
      <c r="P92" s="169">
        <f>+Tabla1[[#This Row],[Precio Unitario]]*Tabla1[[#This Row],[Cantidad de Insumos]]</f>
        <v>9000</v>
      </c>
      <c r="Q92" s="285">
        <v>233601</v>
      </c>
      <c r="R92" s="167" t="s">
        <v>537</v>
      </c>
      <c r="S92" s="30"/>
      <c r="T92" s="30"/>
    </row>
    <row r="93" spans="2:20" x14ac:dyDescent="0.25">
      <c r="B93" s="182" t="e">
        <f>IF([8]!Tabla1[[#This Row],[Código_Actividad]]="","",CONCATENATE([8]!Tabla1[[#This Row],[POA]],".",[8]!Tabla1[[#This Row],[SRS]],".",[8]!Tabla1[[#This Row],[AREA]],".",[8]!Tabla1[[#This Row],[TIPO]]))</f>
        <v>#REF!</v>
      </c>
      <c r="C93" s="182" t="e">
        <f>IF([8]!Tabla1[[#This Row],[Código_Actividad]]="","",'[8]Formulario PPGR1'!#REF!)</f>
        <v>#REF!</v>
      </c>
      <c r="D93" s="182" t="e">
        <f>IF([8]!Tabla1[[#This Row],[Código_Actividad]]="","",'[8]Formulario PPGR1'!#REF!)</f>
        <v>#REF!</v>
      </c>
      <c r="E93" s="182" t="e">
        <f>IF([8]!Tabla1[[#This Row],[Código_Actividad]]="","",'[8]Formulario PPGR1'!#REF!)</f>
        <v>#REF!</v>
      </c>
      <c r="F93" s="182" t="e">
        <f>IF([8]!Tabla1[[#This Row],[Código_Actividad]]="","",'[8]Formulario PPGR1'!#REF!)</f>
        <v>#REF!</v>
      </c>
      <c r="G93" s="164" t="s">
        <v>1035</v>
      </c>
      <c r="H93" s="288" t="s">
        <v>1143</v>
      </c>
      <c r="I93" s="278">
        <v>1</v>
      </c>
      <c r="J93" s="298" t="s">
        <v>1040</v>
      </c>
      <c r="K93" s="296"/>
      <c r="L93" s="296"/>
      <c r="M93" s="298" t="s">
        <v>1043</v>
      </c>
      <c r="N93" s="164">
        <v>30</v>
      </c>
      <c r="O93" s="168">
        <v>225</v>
      </c>
      <c r="P93" s="169">
        <f>+Tabla1[[#This Row],[Precio Unitario]]*Tabla1[[#This Row],[Cantidad de Insumos]]</f>
        <v>6750</v>
      </c>
      <c r="Q93" s="285">
        <v>231101</v>
      </c>
      <c r="R93" s="167" t="s">
        <v>537</v>
      </c>
      <c r="S93" s="30"/>
      <c r="T93" s="30"/>
    </row>
    <row r="94" spans="2:20" x14ac:dyDescent="0.25">
      <c r="B94" s="182" t="e">
        <f>IF([8]!Tabla1[[#This Row],[Código_Actividad]]="","",CONCATENATE([8]!Tabla1[[#This Row],[POA]],".",[8]!Tabla1[[#This Row],[SRS]],".",[8]!Tabla1[[#This Row],[AREA]],".",[8]!Tabla1[[#This Row],[TIPO]]))</f>
        <v>#REF!</v>
      </c>
      <c r="C94" s="182" t="e">
        <f>IF([8]!Tabla1[[#This Row],[Código_Actividad]]="","",'[8]Formulario PPGR1'!#REF!)</f>
        <v>#REF!</v>
      </c>
      <c r="D94" s="182" t="e">
        <f>IF([8]!Tabla1[[#This Row],[Código_Actividad]]="","",'[8]Formulario PPGR1'!#REF!)</f>
        <v>#REF!</v>
      </c>
      <c r="E94" s="182" t="e">
        <f>IF([8]!Tabla1[[#This Row],[Código_Actividad]]="","",'[8]Formulario PPGR1'!#REF!)</f>
        <v>#REF!</v>
      </c>
      <c r="F94" s="182" t="e">
        <f>IF([8]!Tabla1[[#This Row],[Código_Actividad]]="","",'[8]Formulario PPGR1'!#REF!)</f>
        <v>#REF!</v>
      </c>
      <c r="G94" s="164" t="s">
        <v>1036</v>
      </c>
      <c r="H94" s="288" t="s">
        <v>1047</v>
      </c>
      <c r="I94" s="278">
        <v>4</v>
      </c>
      <c r="J94" s="298" t="s">
        <v>1044</v>
      </c>
      <c r="K94" s="296"/>
      <c r="L94" s="296"/>
      <c r="M94" s="298" t="s">
        <v>1046</v>
      </c>
      <c r="N94" s="164">
        <v>40</v>
      </c>
      <c r="O94" s="168">
        <v>181.3</v>
      </c>
      <c r="P94" s="169">
        <f>+Tabla1[[#This Row],[Precio Unitario]]*Tabla1[[#This Row],[Cantidad de Insumos]]</f>
        <v>7252</v>
      </c>
      <c r="Q94" s="285">
        <v>237102</v>
      </c>
      <c r="R94" s="167" t="s">
        <v>537</v>
      </c>
      <c r="S94" s="30"/>
      <c r="T94" s="30"/>
    </row>
    <row r="95" spans="2:20" x14ac:dyDescent="0.25">
      <c r="B95" s="182" t="e">
        <f>IF([8]!Tabla1[[#This Row],[Código_Actividad]]="","",CONCATENATE([8]!Tabla1[[#This Row],[POA]],".",[8]!Tabla1[[#This Row],[SRS]],".",[8]!Tabla1[[#This Row],[AREA]],".",[8]!Tabla1[[#This Row],[TIPO]]))</f>
        <v>#REF!</v>
      </c>
      <c r="C95" s="182" t="e">
        <f>IF([8]!Tabla1[[#This Row],[Código_Actividad]]="","",'[8]Formulario PPGR1'!#REF!)</f>
        <v>#REF!</v>
      </c>
      <c r="D95" s="182" t="e">
        <f>IF([8]!Tabla1[[#This Row],[Código_Actividad]]="","",'[8]Formulario PPGR1'!#REF!)</f>
        <v>#REF!</v>
      </c>
      <c r="E95" s="182" t="e">
        <f>IF([8]!Tabla1[[#This Row],[Código_Actividad]]="","",'[8]Formulario PPGR1'!#REF!)</f>
        <v>#REF!</v>
      </c>
      <c r="F95" s="182" t="e">
        <f>IF([8]!Tabla1[[#This Row],[Código_Actividad]]="","",'[8]Formulario PPGR1'!#REF!)</f>
        <v>#REF!</v>
      </c>
      <c r="G95" s="164" t="s">
        <v>1144</v>
      </c>
      <c r="H95" s="288" t="s">
        <v>1145</v>
      </c>
      <c r="I95" s="278">
        <v>1</v>
      </c>
      <c r="J95" s="298" t="s">
        <v>1040</v>
      </c>
      <c r="K95" s="167"/>
      <c r="L95" s="167"/>
      <c r="M95" s="298" t="s">
        <v>1043</v>
      </c>
      <c r="N95" s="164">
        <v>30</v>
      </c>
      <c r="O95" s="168">
        <v>225</v>
      </c>
      <c r="P95" s="169">
        <f>+Tabla1[[#This Row],[Precio Unitario]]*Tabla1[[#This Row],[Cantidad de Insumos]]</f>
        <v>6750</v>
      </c>
      <c r="Q95" s="285">
        <v>231101</v>
      </c>
      <c r="R95" s="167" t="s">
        <v>537</v>
      </c>
      <c r="S95" s="30"/>
      <c r="T95" s="30"/>
    </row>
    <row r="96" spans="2:20" x14ac:dyDescent="0.25">
      <c r="B96" s="182" t="e">
        <f>IF([9]!Tabla1[[#This Row],[Código_Actividad]]="","",CONCATENATE([9]!Tabla1[[#This Row],[POA]],".",[9]!Tabla1[[#This Row],[SRS]],".",[9]!Tabla1[[#This Row],[AREA]],".",[9]!Tabla1[[#This Row],[TIPO]]))</f>
        <v>#REF!</v>
      </c>
      <c r="C96" s="182" t="e">
        <f>IF([9]!Tabla1[[#This Row],[Código_Actividad]]="","",'[9]Formulario PPGR1'!#REF!)</f>
        <v>#REF!</v>
      </c>
      <c r="D96" s="182" t="e">
        <f>IF([9]!Tabla1[[#This Row],[Código_Actividad]]="","",'[9]Formulario PPGR1'!#REF!)</f>
        <v>#REF!</v>
      </c>
      <c r="E96" s="182" t="e">
        <f>IF([9]!Tabla1[[#This Row],[Código_Actividad]]="","",'[9]Formulario PPGR1'!#REF!)</f>
        <v>#REF!</v>
      </c>
      <c r="F96" s="182" t="e">
        <f>IF([9]!Tabla1[[#This Row],[Código_Actividad]]="","",'[9]Formulario PPGR1'!#REF!)</f>
        <v>#REF!</v>
      </c>
      <c r="G96" s="164" t="s">
        <v>1154</v>
      </c>
      <c r="H96" s="165" t="s">
        <v>1049</v>
      </c>
      <c r="I96" s="166">
        <v>12</v>
      </c>
      <c r="J96" s="167" t="s">
        <v>1053</v>
      </c>
      <c r="K96" s="167"/>
      <c r="L96" s="167"/>
      <c r="M96" s="298" t="s">
        <v>1054</v>
      </c>
      <c r="N96" s="164">
        <v>1000</v>
      </c>
      <c r="O96" s="168">
        <v>180</v>
      </c>
      <c r="P96" s="169">
        <f>+Tabla1[[#This Row],[Precio Unitario]]*Tabla1[[#This Row],[Cantidad de Insumos]]</f>
        <v>180000</v>
      </c>
      <c r="Q96" s="285">
        <v>231101</v>
      </c>
      <c r="R96" s="167" t="s">
        <v>535</v>
      </c>
      <c r="S96" s="30"/>
      <c r="T96" s="30"/>
    </row>
    <row r="97" spans="2:47" x14ac:dyDescent="0.25">
      <c r="B97" s="276" t="e">
        <f>IF([9]!Tabla1[[#This Row],[Código_Actividad]]="","",CONCATENATE([9]!Tabla1[[#This Row],[POA]],".",[9]!Tabla1[[#This Row],[SRS]],".",[9]!Tabla1[[#This Row],[AREA]],".",[9]!Tabla1[[#This Row],[TIPO]]))</f>
        <v>#REF!</v>
      </c>
      <c r="C97" s="276" t="e">
        <f>IF([9]!Tabla1[[#This Row],[Código_Actividad]]="","",'[9]Formulario PPGR1'!#REF!)</f>
        <v>#REF!</v>
      </c>
      <c r="D97" s="276" t="e">
        <f>IF([9]!Tabla1[[#This Row],[Código_Actividad]]="","",'[9]Formulario PPGR1'!#REF!)</f>
        <v>#REF!</v>
      </c>
      <c r="E97" s="276" t="e">
        <f>IF([9]!Tabla1[[#This Row],[Código_Actividad]]="","",'[9]Formulario PPGR1'!#REF!)</f>
        <v>#REF!</v>
      </c>
      <c r="F97" s="276" t="e">
        <f>IF([9]!Tabla1[[#This Row],[Código_Actividad]]="","",'[9]Formulario PPGR1'!#REF!)</f>
        <v>#REF!</v>
      </c>
      <c r="G97" s="164" t="s">
        <v>1154</v>
      </c>
      <c r="H97" s="165" t="s">
        <v>1049</v>
      </c>
      <c r="I97" s="278">
        <v>12</v>
      </c>
      <c r="J97" s="167" t="s">
        <v>1055</v>
      </c>
      <c r="K97" s="286" t="str">
        <f>IFERROR(VLOOKUP($J97,[9]LSIns!$B$5:$C$45,2,FALSE),"")</f>
        <v/>
      </c>
      <c r="L97" s="287"/>
      <c r="M97" s="304" t="s">
        <v>1054</v>
      </c>
      <c r="N97" s="164">
        <v>1000</v>
      </c>
      <c r="O97" s="169">
        <v>350</v>
      </c>
      <c r="P97" s="169">
        <f>+Tabla1[[#This Row],[Precio Unitario]]*Tabla1[[#This Row],[Cantidad de Insumos]]</f>
        <v>350000</v>
      </c>
      <c r="Q97" s="285">
        <v>231101</v>
      </c>
      <c r="R97" s="167" t="s">
        <v>535</v>
      </c>
      <c r="S97" s="30"/>
      <c r="T97" s="30"/>
    </row>
    <row r="98" spans="2:47" x14ac:dyDescent="0.25">
      <c r="B98" s="276" t="e">
        <f>IF([9]!Tabla1[[#This Row],[Código_Actividad]]="","",CONCATENATE([9]!Tabla1[[#This Row],[POA]],".",[9]!Tabla1[[#This Row],[SRS]],".",[9]!Tabla1[[#This Row],[AREA]],".",[9]!Tabla1[[#This Row],[TIPO]]))</f>
        <v>#REF!</v>
      </c>
      <c r="C98" s="276" t="e">
        <f>IF([9]!Tabla1[[#This Row],[Código_Actividad]]="","",'[9]Formulario PPGR1'!#REF!)</f>
        <v>#REF!</v>
      </c>
      <c r="D98" s="276" t="e">
        <f>IF([9]!Tabla1[[#This Row],[Código_Actividad]]="","",'[9]Formulario PPGR1'!#REF!)</f>
        <v>#REF!</v>
      </c>
      <c r="E98" s="276" t="e">
        <f>IF([9]!Tabla1[[#This Row],[Código_Actividad]]="","",'[9]Formulario PPGR1'!#REF!)</f>
        <v>#REF!</v>
      </c>
      <c r="F98" s="276" t="e">
        <f>IF([9]!Tabla1[[#This Row],[Código_Actividad]]="","",'[9]Formulario PPGR1'!#REF!)</f>
        <v>#REF!</v>
      </c>
      <c r="G98" s="164" t="s">
        <v>1154</v>
      </c>
      <c r="H98" s="165" t="s">
        <v>1049</v>
      </c>
      <c r="I98" s="278">
        <v>12</v>
      </c>
      <c r="J98" s="167" t="s">
        <v>1056</v>
      </c>
      <c r="K98" s="286" t="str">
        <f>IFERROR(VLOOKUP($J98,[9]LSIns!$B$5:$C$45,2,FALSE),"")</f>
        <v/>
      </c>
      <c r="L98" s="287"/>
      <c r="M98" s="304" t="s">
        <v>1057</v>
      </c>
      <c r="N98" s="164">
        <v>1000</v>
      </c>
      <c r="O98" s="169">
        <v>10</v>
      </c>
      <c r="P98" s="169">
        <f>+Tabla1[[#This Row],[Precio Unitario]]*Tabla1[[#This Row],[Cantidad de Insumos]]</f>
        <v>10000</v>
      </c>
      <c r="Q98" s="285">
        <v>239201</v>
      </c>
      <c r="R98" s="167" t="s">
        <v>535</v>
      </c>
      <c r="S98" s="30"/>
      <c r="T98" s="30"/>
    </row>
    <row r="99" spans="2:47" x14ac:dyDescent="0.25">
      <c r="B99" s="276" t="e">
        <f>IF([9]!Tabla1[[#This Row],[Código_Actividad]]="","",CONCATENATE([9]!Tabla1[[#This Row],[POA]],".",[9]!Tabla1[[#This Row],[SRS]],".",[9]!Tabla1[[#This Row],[AREA]],".",[9]!Tabla1[[#This Row],[TIPO]]))</f>
        <v>#REF!</v>
      </c>
      <c r="C99" s="276" t="e">
        <f>IF([9]!Tabla1[[#This Row],[Código_Actividad]]="","",'[9]Formulario PPGR1'!#REF!)</f>
        <v>#REF!</v>
      </c>
      <c r="D99" s="276" t="e">
        <f>IF([9]!Tabla1[[#This Row],[Código_Actividad]]="","",'[9]Formulario PPGR1'!#REF!)</f>
        <v>#REF!</v>
      </c>
      <c r="E99" s="276" t="e">
        <f>IF([9]!Tabla1[[#This Row],[Código_Actividad]]="","",'[9]Formulario PPGR1'!#REF!)</f>
        <v>#REF!</v>
      </c>
      <c r="F99" s="276" t="e">
        <f>IF([9]!Tabla1[[#This Row],[Código_Actividad]]="","",'[9]Formulario PPGR1'!#REF!)</f>
        <v>#REF!</v>
      </c>
      <c r="G99" s="164" t="s">
        <v>1154</v>
      </c>
      <c r="H99" s="165" t="s">
        <v>1049</v>
      </c>
      <c r="I99" s="278">
        <v>12</v>
      </c>
      <c r="J99" s="167" t="s">
        <v>1058</v>
      </c>
      <c r="K99" s="286" t="str">
        <f>IFERROR(VLOOKUP($J99,[9]LSIns!$B$5:$C$45,2,FALSE),"")</f>
        <v/>
      </c>
      <c r="L99" s="287"/>
      <c r="M99" s="286" t="s">
        <v>1059</v>
      </c>
      <c r="N99" s="164">
        <v>48</v>
      </c>
      <c r="O99" s="169">
        <v>225</v>
      </c>
      <c r="P99" s="169">
        <f>+Tabla1[[#This Row],[Precio Unitario]]*Tabla1[[#This Row],[Cantidad de Insumos]]</f>
        <v>10800</v>
      </c>
      <c r="Q99" s="285">
        <v>239201</v>
      </c>
      <c r="R99" s="167" t="s">
        <v>535</v>
      </c>
      <c r="S99" s="30"/>
      <c r="T99" s="30"/>
    </row>
    <row r="100" spans="2:47" x14ac:dyDescent="0.25">
      <c r="B100" s="276" t="e">
        <f>IF([9]!Tabla1[[#This Row],[Código_Actividad]]="","",CONCATENATE([9]!Tabla1[[#This Row],[POA]],".",[9]!Tabla1[[#This Row],[SRS]],".",[9]!Tabla1[[#This Row],[AREA]],".",[9]!Tabla1[[#This Row],[TIPO]]))</f>
        <v>#REF!</v>
      </c>
      <c r="C100" s="276" t="e">
        <f>IF([9]!Tabla1[[#This Row],[Código_Actividad]]="","",'[9]Formulario PPGR1'!#REF!)</f>
        <v>#REF!</v>
      </c>
      <c r="D100" s="276" t="e">
        <f>IF([9]!Tabla1[[#This Row],[Código_Actividad]]="","",'[9]Formulario PPGR1'!#REF!)</f>
        <v>#REF!</v>
      </c>
      <c r="E100" s="276" t="e">
        <f>IF([9]!Tabla1[[#This Row],[Código_Actividad]]="","",'[9]Formulario PPGR1'!#REF!)</f>
        <v>#REF!</v>
      </c>
      <c r="F100" s="276" t="e">
        <f>IF([9]!Tabla1[[#This Row],[Código_Actividad]]="","",'[9]Formulario PPGR1'!#REF!)</f>
        <v>#REF!</v>
      </c>
      <c r="G100" s="164" t="s">
        <v>1154</v>
      </c>
      <c r="H100" s="165" t="s">
        <v>1049</v>
      </c>
      <c r="I100" s="278">
        <v>12</v>
      </c>
      <c r="J100" s="167" t="s">
        <v>1060</v>
      </c>
      <c r="K100" s="286" t="str">
        <f>IFERROR(VLOOKUP($J100,[9]LSIns!$B$5:$C$45,2,FALSE),"")</f>
        <v/>
      </c>
      <c r="L100" s="287"/>
      <c r="M100" s="286" t="s">
        <v>1059</v>
      </c>
      <c r="N100" s="164">
        <v>1000</v>
      </c>
      <c r="O100" s="169">
        <v>30</v>
      </c>
      <c r="P100" s="169">
        <f>+Tabla1[[#This Row],[Precio Unitario]]*Tabla1[[#This Row],[Cantidad de Insumos]]</f>
        <v>30000</v>
      </c>
      <c r="Q100" s="285">
        <v>239201</v>
      </c>
      <c r="R100" s="167" t="s">
        <v>535</v>
      </c>
      <c r="S100" s="30"/>
      <c r="T100" s="30"/>
    </row>
    <row r="101" spans="2:47" x14ac:dyDescent="0.25">
      <c r="B101" s="276" t="e">
        <f>IF([9]!Tabla1[[#This Row],[Código_Actividad]]="","",CONCATENATE([9]!Tabla1[[#This Row],[POA]],".",[9]!Tabla1[[#This Row],[SRS]],".",[9]!Tabla1[[#This Row],[AREA]],".",[9]!Tabla1[[#This Row],[TIPO]]))</f>
        <v>#REF!</v>
      </c>
      <c r="C101" s="276" t="e">
        <f>IF([9]!Tabla1[[#This Row],[Código_Actividad]]="","",'[9]Formulario PPGR1'!#REF!)</f>
        <v>#REF!</v>
      </c>
      <c r="D101" s="276" t="e">
        <f>IF([9]!Tabla1[[#This Row],[Código_Actividad]]="","",'[9]Formulario PPGR1'!#REF!)</f>
        <v>#REF!</v>
      </c>
      <c r="E101" s="276" t="e">
        <f>IF([9]!Tabla1[[#This Row],[Código_Actividad]]="","",'[9]Formulario PPGR1'!#REF!)</f>
        <v>#REF!</v>
      </c>
      <c r="F101" s="276" t="e">
        <f>IF([9]!Tabla1[[#This Row],[Código_Actividad]]="","",'[9]Formulario PPGR1'!#REF!)</f>
        <v>#REF!</v>
      </c>
      <c r="G101" s="164" t="s">
        <v>1154</v>
      </c>
      <c r="H101" s="288" t="s">
        <v>1049</v>
      </c>
      <c r="I101" s="278">
        <v>12</v>
      </c>
      <c r="J101" s="167" t="s">
        <v>1061</v>
      </c>
      <c r="K101" s="286" t="str">
        <f>IFERROR(VLOOKUP($J101,[9]LSIns!$B$5:$C$45,2,FALSE),"")</f>
        <v/>
      </c>
      <c r="L101" s="287"/>
      <c r="M101" s="286" t="s">
        <v>1057</v>
      </c>
      <c r="N101" s="164">
        <v>12</v>
      </c>
      <c r="O101" s="169">
        <v>30</v>
      </c>
      <c r="P101" s="169">
        <f>+Tabla1[[#This Row],[Precio Unitario]]*Tabla1[[#This Row],[Cantidad de Insumos]]</f>
        <v>360</v>
      </c>
      <c r="Q101" s="285">
        <v>239201</v>
      </c>
      <c r="R101" s="167" t="s">
        <v>535</v>
      </c>
      <c r="S101" s="30"/>
      <c r="T101" s="30"/>
    </row>
    <row r="102" spans="2:47" x14ac:dyDescent="0.25">
      <c r="B102" s="276" t="e">
        <f>IF([9]!Tabla1[[#This Row],[Código_Actividad]]="","",CONCATENATE([9]!Tabla1[[#This Row],[POA]],".",[9]!Tabla1[[#This Row],[SRS]],".",[9]!Tabla1[[#This Row],[AREA]],".",[9]!Tabla1[[#This Row],[TIPO]]))</f>
        <v>#REF!</v>
      </c>
      <c r="C102" s="276" t="e">
        <f>IF([9]!Tabla1[[#This Row],[Código_Actividad]]="","",'[9]Formulario PPGR1'!#REF!)</f>
        <v>#REF!</v>
      </c>
      <c r="D102" s="276" t="e">
        <f>IF([9]!Tabla1[[#This Row],[Código_Actividad]]="","",'[9]Formulario PPGR1'!#REF!)</f>
        <v>#REF!</v>
      </c>
      <c r="E102" s="276" t="e">
        <f>IF([9]!Tabla1[[#This Row],[Código_Actividad]]="","",'[9]Formulario PPGR1'!#REF!)</f>
        <v>#REF!</v>
      </c>
      <c r="F102" s="276" t="e">
        <f>IF([9]!Tabla1[[#This Row],[Código_Actividad]]="","",'[9]Formulario PPGR1'!#REF!)</f>
        <v>#REF!</v>
      </c>
      <c r="G102" s="164" t="s">
        <v>1154</v>
      </c>
      <c r="H102" s="288" t="s">
        <v>1049</v>
      </c>
      <c r="I102" s="278">
        <v>12</v>
      </c>
      <c r="J102" s="167" t="s">
        <v>1062</v>
      </c>
      <c r="K102" s="286" t="str">
        <f>IFERROR(VLOOKUP($J102,[9]LSIns!$B$5:$C$45,2,FALSE),"")</f>
        <v/>
      </c>
      <c r="L102" s="287"/>
      <c r="M102" s="286" t="s">
        <v>1057</v>
      </c>
      <c r="N102" s="164">
        <v>6</v>
      </c>
      <c r="O102" s="169">
        <v>785</v>
      </c>
      <c r="P102" s="169">
        <f>+Tabla1[[#This Row],[Precio Unitario]]*Tabla1[[#This Row],[Cantidad de Insumos]]</f>
        <v>4710</v>
      </c>
      <c r="Q102" s="285">
        <v>239201</v>
      </c>
      <c r="R102" s="167" t="s">
        <v>535</v>
      </c>
      <c r="S102" s="30"/>
      <c r="T102" s="30"/>
    </row>
    <row r="103" spans="2:47" x14ac:dyDescent="0.25">
      <c r="B103" s="276" t="e">
        <f>IF([9]!Tabla1[[#This Row],[Código_Actividad]]="","",CONCATENATE([9]!Tabla1[[#This Row],[POA]],".",[9]!Tabla1[[#This Row],[SRS]],".",[9]!Tabla1[[#This Row],[AREA]],".",[9]!Tabla1[[#This Row],[TIPO]]))</f>
        <v>#REF!</v>
      </c>
      <c r="C103" s="276" t="e">
        <f>IF([9]!Tabla1[[#This Row],[Código_Actividad]]="","",'[9]Formulario PPGR1'!#REF!)</f>
        <v>#REF!</v>
      </c>
      <c r="D103" s="276" t="e">
        <f>IF([9]!Tabla1[[#This Row],[Código_Actividad]]="","",'[9]Formulario PPGR1'!#REF!)</f>
        <v>#REF!</v>
      </c>
      <c r="E103" s="276" t="e">
        <f>IF([9]!Tabla1[[#This Row],[Código_Actividad]]="","",'[9]Formulario PPGR1'!#REF!)</f>
        <v>#REF!</v>
      </c>
      <c r="F103" s="276" t="e">
        <f>IF([9]!Tabla1[[#This Row],[Código_Actividad]]="","",'[9]Formulario PPGR1'!#REF!)</f>
        <v>#REF!</v>
      </c>
      <c r="G103" s="164" t="s">
        <v>1154</v>
      </c>
      <c r="H103" s="288" t="s">
        <v>1049</v>
      </c>
      <c r="I103" s="278">
        <v>12</v>
      </c>
      <c r="J103" s="167" t="s">
        <v>1063</v>
      </c>
      <c r="K103" s="286" t="str">
        <f>IFERROR(VLOOKUP($J103,[9]LSIns!$B$5:$C$45,2,FALSE),"")</f>
        <v/>
      </c>
      <c r="L103" s="287"/>
      <c r="M103" s="286" t="s">
        <v>1057</v>
      </c>
      <c r="N103" s="164">
        <v>1000</v>
      </c>
      <c r="O103" s="169">
        <v>50</v>
      </c>
      <c r="P103" s="169">
        <f>+Tabla1[[#This Row],[Precio Unitario]]*Tabla1[[#This Row],[Cantidad de Insumos]]</f>
        <v>50000</v>
      </c>
      <c r="Q103" s="285">
        <v>239201</v>
      </c>
      <c r="R103" s="167" t="s">
        <v>535</v>
      </c>
      <c r="S103" s="30"/>
      <c r="T103" s="30"/>
    </row>
    <row r="104" spans="2:47" x14ac:dyDescent="0.25">
      <c r="B104" s="276" t="e">
        <f>IF([9]!Tabla1[[#This Row],[Código_Actividad]]="","",CONCATENATE([9]!Tabla1[[#This Row],[POA]],".",[9]!Tabla1[[#This Row],[SRS]],".",[9]!Tabla1[[#This Row],[AREA]],".",[9]!Tabla1[[#This Row],[TIPO]]))</f>
        <v>#REF!</v>
      </c>
      <c r="C104" s="276" t="e">
        <f>IF([9]!Tabla1[[#This Row],[Código_Actividad]]="","",'[9]Formulario PPGR1'!#REF!)</f>
        <v>#REF!</v>
      </c>
      <c r="D104" s="276" t="e">
        <f>IF([9]!Tabla1[[#This Row],[Código_Actividad]]="","",'[9]Formulario PPGR1'!#REF!)</f>
        <v>#REF!</v>
      </c>
      <c r="E104" s="276" t="e">
        <f>IF([9]!Tabla1[[#This Row],[Código_Actividad]]="","",'[9]Formulario PPGR1'!#REF!)</f>
        <v>#REF!</v>
      </c>
      <c r="F104" s="276" t="e">
        <f>IF([9]!Tabla1[[#This Row],[Código_Actividad]]="","",'[9]Formulario PPGR1'!#REF!)</f>
        <v>#REF!</v>
      </c>
      <c r="G104" s="164" t="s">
        <v>1154</v>
      </c>
      <c r="H104" s="288" t="s">
        <v>1049</v>
      </c>
      <c r="I104" s="278">
        <v>12</v>
      </c>
      <c r="J104" s="167" t="s">
        <v>1064</v>
      </c>
      <c r="K104" s="286" t="str">
        <f>IFERROR(VLOOKUP($J104,[9]LSIns!$B$5:$C$45,2,FALSE),"")</f>
        <v/>
      </c>
      <c r="L104" s="287"/>
      <c r="M104" s="286" t="s">
        <v>1057</v>
      </c>
      <c r="N104" s="164">
        <v>1000</v>
      </c>
      <c r="O104" s="169">
        <v>8</v>
      </c>
      <c r="P104" s="169">
        <f>+Tabla1[[#This Row],[Precio Unitario]]*Tabla1[[#This Row],[Cantidad de Insumos]]</f>
        <v>8000</v>
      </c>
      <c r="Q104" s="285">
        <v>239201</v>
      </c>
      <c r="R104" s="167" t="s">
        <v>535</v>
      </c>
      <c r="S104" s="30"/>
      <c r="T104" s="30"/>
    </row>
    <row r="105" spans="2:47" x14ac:dyDescent="0.25">
      <c r="B105" s="182" t="e">
        <f>IF([9]!Tabla1[[#This Row],[Código_Actividad]]="","",CONCATENATE([9]!Tabla1[[#This Row],[POA]],".",[9]!Tabla1[[#This Row],[SRS]],".",[9]!Tabla1[[#This Row],[AREA]],".",[9]!Tabla1[[#This Row],[TIPO]]))</f>
        <v>#REF!</v>
      </c>
      <c r="C105" s="182" t="e">
        <f>IF([9]!Tabla1[[#This Row],[Código_Actividad]]="","",'[9]Formulario PPGR1'!#REF!)</f>
        <v>#REF!</v>
      </c>
      <c r="D105" s="182" t="e">
        <f>IF([9]!Tabla1[[#This Row],[Código_Actividad]]="","",'[9]Formulario PPGR1'!#REF!)</f>
        <v>#REF!</v>
      </c>
      <c r="E105" s="182" t="e">
        <f>IF([9]!Tabla1[[#This Row],[Código_Actividad]]="","",'[9]Formulario PPGR1'!#REF!)</f>
        <v>#REF!</v>
      </c>
      <c r="F105" s="182" t="e">
        <f>IF([9]!Tabla1[[#This Row],[Código_Actividad]]="","",'[9]Formulario PPGR1'!#REF!)</f>
        <v>#REF!</v>
      </c>
      <c r="G105" s="164" t="s">
        <v>1155</v>
      </c>
      <c r="H105" s="165" t="s">
        <v>1050</v>
      </c>
      <c r="I105" s="166">
        <v>1</v>
      </c>
      <c r="J105" s="167" t="s">
        <v>1012</v>
      </c>
      <c r="K105" s="167"/>
      <c r="L105" s="167"/>
      <c r="M105" s="167" t="s">
        <v>1054</v>
      </c>
      <c r="N105" s="164">
        <v>60</v>
      </c>
      <c r="O105" s="168">
        <v>180</v>
      </c>
      <c r="P105" s="169">
        <f>+Tabla1[[#This Row],[Precio Unitario]]*Tabla1[[#This Row],[Cantidad de Insumos]]</f>
        <v>10800</v>
      </c>
      <c r="Q105" s="285">
        <v>231101</v>
      </c>
      <c r="R105" s="167" t="s">
        <v>535</v>
      </c>
      <c r="S105" s="30"/>
      <c r="T105" s="30"/>
    </row>
    <row r="106" spans="2:47" x14ac:dyDescent="0.25">
      <c r="B106" s="276" t="e">
        <f>IF([9]!Tabla1[[#This Row],[Código_Actividad]]="","",CONCATENATE([9]!Tabla1[[#This Row],[POA]],".",[9]!Tabla1[[#This Row],[SRS]],".",[9]!Tabla1[[#This Row],[AREA]],".",[9]!Tabla1[[#This Row],[TIPO]]))</f>
        <v>#REF!</v>
      </c>
      <c r="C106" s="276" t="e">
        <f>IF([9]!Tabla1[[#This Row],[Código_Actividad]]="","",'[9]Formulario PPGR1'!#REF!)</f>
        <v>#REF!</v>
      </c>
      <c r="D106" s="276" t="e">
        <f>IF([9]!Tabla1[[#This Row],[Código_Actividad]]="","",'[9]Formulario PPGR1'!#REF!)</f>
        <v>#REF!</v>
      </c>
      <c r="E106" s="276" t="e">
        <f>IF([9]!Tabla1[[#This Row],[Código_Actividad]]="","",'[9]Formulario PPGR1'!#REF!)</f>
        <v>#REF!</v>
      </c>
      <c r="F106" s="276" t="e">
        <f>IF([9]!Tabla1[[#This Row],[Código_Actividad]]="","",'[9]Formulario PPGR1'!#REF!)</f>
        <v>#REF!</v>
      </c>
      <c r="G106" s="164" t="s">
        <v>1156</v>
      </c>
      <c r="H106" s="288" t="s">
        <v>1050</v>
      </c>
      <c r="I106" s="278">
        <v>1</v>
      </c>
      <c r="J106" s="167" t="s">
        <v>1055</v>
      </c>
      <c r="K106" s="286"/>
      <c r="L106" s="287"/>
      <c r="M106" s="286" t="s">
        <v>1054</v>
      </c>
      <c r="N106" s="164">
        <v>60</v>
      </c>
      <c r="O106" s="169">
        <v>350</v>
      </c>
      <c r="P106" s="169">
        <f>+Tabla1[[#This Row],[Precio Unitario]]*Tabla1[[#This Row],[Cantidad de Insumos]]</f>
        <v>21000</v>
      </c>
      <c r="Q106" s="285">
        <v>231101</v>
      </c>
      <c r="R106" s="167" t="s">
        <v>535</v>
      </c>
      <c r="S106" s="30"/>
      <c r="T106" s="30"/>
    </row>
    <row r="107" spans="2:47" x14ac:dyDescent="0.25">
      <c r="B107" s="182" t="e">
        <f>IF([9]!Tabla1[[#This Row],[Código_Actividad]]="","",CONCATENATE([9]!Tabla1[[#This Row],[POA]],".",[9]!Tabla1[[#This Row],[SRS]],".",[9]!Tabla1[[#This Row],[AREA]],".",[9]!Tabla1[[#This Row],[TIPO]]))</f>
        <v>#REF!</v>
      </c>
      <c r="C107" s="182" t="e">
        <f>IF([9]!Tabla1[[#This Row],[Código_Actividad]]="","",'[9]Formulario PPGR1'!#REF!)</f>
        <v>#REF!</v>
      </c>
      <c r="D107" s="182" t="e">
        <f>IF([9]!Tabla1[[#This Row],[Código_Actividad]]="","",'[9]Formulario PPGR1'!#REF!)</f>
        <v>#REF!</v>
      </c>
      <c r="E107" s="182" t="e">
        <f>IF([9]!Tabla1[[#This Row],[Código_Actividad]]="","",'[9]Formulario PPGR1'!#REF!)</f>
        <v>#REF!</v>
      </c>
      <c r="F107" s="182" t="e">
        <f>IF([9]!Tabla1[[#This Row],[Código_Actividad]]="","",'[9]Formulario PPGR1'!#REF!)</f>
        <v>#REF!</v>
      </c>
      <c r="G107" s="164" t="s">
        <v>1163</v>
      </c>
      <c r="H107" s="165" t="s">
        <v>1065</v>
      </c>
      <c r="I107" s="166">
        <v>12</v>
      </c>
      <c r="J107" s="167" t="s">
        <v>1007</v>
      </c>
      <c r="K107" s="167"/>
      <c r="L107" s="167"/>
      <c r="M107" s="167" t="s">
        <v>1066</v>
      </c>
      <c r="N107" s="164">
        <v>120</v>
      </c>
      <c r="O107" s="168">
        <v>181.3</v>
      </c>
      <c r="P107" s="169">
        <f>+Tabla1[[#This Row],[Precio Unitario]]*Tabla1[[#This Row],[Cantidad de Insumos]]</f>
        <v>21756</v>
      </c>
      <c r="Q107" s="285">
        <v>237102</v>
      </c>
      <c r="R107" s="167" t="s">
        <v>535</v>
      </c>
      <c r="S107" s="30"/>
      <c r="T107" s="30"/>
    </row>
    <row r="108" spans="2:47" x14ac:dyDescent="0.25">
      <c r="B108" s="276" t="e">
        <f>IF([9]!Tabla1[[#This Row],[Código_Actividad]]="","",CONCATENATE([9]!Tabla1[[#This Row],[POA]],".",[9]!Tabla1[[#This Row],[SRS]],".",[9]!Tabla1[[#This Row],[AREA]],".",[9]!Tabla1[[#This Row],[TIPO]]))</f>
        <v>#REF!</v>
      </c>
      <c r="C108" s="276" t="e">
        <f>IF([9]!Tabla1[[#This Row],[Código_Actividad]]="","",'[9]Formulario PPGR1'!#REF!)</f>
        <v>#REF!</v>
      </c>
      <c r="D108" s="276" t="e">
        <f>IF([9]!Tabla1[[#This Row],[Código_Actividad]]="","",'[9]Formulario PPGR1'!#REF!)</f>
        <v>#REF!</v>
      </c>
      <c r="E108" s="276" t="e">
        <f>IF([9]!Tabla1[[#This Row],[Código_Actividad]]="","",'[9]Formulario PPGR1'!#REF!)</f>
        <v>#REF!</v>
      </c>
      <c r="F108" s="276" t="e">
        <f>IF([9]!Tabla1[[#This Row],[Código_Actividad]]="","",'[9]Formulario PPGR1'!#REF!)</f>
        <v>#REF!</v>
      </c>
      <c r="G108" s="164" t="s">
        <v>1163</v>
      </c>
      <c r="H108" s="288" t="s">
        <v>1065</v>
      </c>
      <c r="I108" s="278">
        <v>12</v>
      </c>
      <c r="J108" s="167" t="s">
        <v>1055</v>
      </c>
      <c r="K108" s="286" t="str">
        <f>IFERROR(VLOOKUP($J108,[9]LSIns!$B$5:$C$45,2,FALSE),"")</f>
        <v/>
      </c>
      <c r="L108" s="287"/>
      <c r="M108" s="286" t="s">
        <v>1054</v>
      </c>
      <c r="N108" s="164">
        <v>12</v>
      </c>
      <c r="O108" s="169">
        <v>180</v>
      </c>
      <c r="P108" s="169">
        <f>+Tabla1[[#This Row],[Precio Unitario]]*Tabla1[[#This Row],[Cantidad de Insumos]]</f>
        <v>2160</v>
      </c>
      <c r="Q108" s="285">
        <v>231101</v>
      </c>
      <c r="R108" s="167" t="s">
        <v>535</v>
      </c>
      <c r="S108" s="30"/>
      <c r="T108" s="30"/>
    </row>
    <row r="109" spans="2:47" x14ac:dyDescent="0.25">
      <c r="B109" s="182" t="e">
        <f>IF([9]!Tabla1[[#This Row],[Código_Actividad]]="","",CONCATENATE([9]!Tabla1[[#This Row],[POA]],".",[9]!Tabla1[[#This Row],[SRS]],".",[9]!Tabla1[[#This Row],[AREA]],".",[9]!Tabla1[[#This Row],[TIPO]]))</f>
        <v>#REF!</v>
      </c>
      <c r="C109" s="182" t="e">
        <f>IF([9]!Tabla1[[#This Row],[Código_Actividad]]="","",'[9]Formulario PPGR1'!#REF!)</f>
        <v>#REF!</v>
      </c>
      <c r="D109" s="182" t="e">
        <f>IF([9]!Tabla1[[#This Row],[Código_Actividad]]="","",'[9]Formulario PPGR1'!#REF!)</f>
        <v>#REF!</v>
      </c>
      <c r="E109" s="182" t="e">
        <f>IF([9]!Tabla1[[#This Row],[Código_Actividad]]="","",'[9]Formulario PPGR1'!#REF!)</f>
        <v>#REF!</v>
      </c>
      <c r="F109" s="182" t="e">
        <f>IF([9]!Tabla1[[#This Row],[Código_Actividad]]="","",'[9]Formulario PPGR1'!#REF!)</f>
        <v>#REF!</v>
      </c>
      <c r="G109" s="164" t="s">
        <v>1159</v>
      </c>
      <c r="H109" s="165" t="s">
        <v>1052</v>
      </c>
      <c r="I109" s="166">
        <v>1</v>
      </c>
      <c r="J109" s="167" t="s">
        <v>1053</v>
      </c>
      <c r="K109" s="167"/>
      <c r="L109" s="167"/>
      <c r="M109" s="167" t="s">
        <v>1054</v>
      </c>
      <c r="N109" s="164">
        <v>50</v>
      </c>
      <c r="O109" s="168">
        <v>180</v>
      </c>
      <c r="P109" s="169">
        <f>+Tabla1[[#This Row],[Precio Unitario]]*Tabla1[[#This Row],[Cantidad de Insumos]]</f>
        <v>9000</v>
      </c>
      <c r="Q109" s="285">
        <v>231101</v>
      </c>
      <c r="R109" s="167" t="s">
        <v>535</v>
      </c>
      <c r="S109" s="30"/>
      <c r="T109" s="30"/>
    </row>
    <row r="110" spans="2:47" x14ac:dyDescent="0.25">
      <c r="B110" s="276" t="e">
        <f>IF([9]!Tabla1[[#This Row],[Código_Actividad]]="","",CONCATENATE([9]!Tabla1[[#This Row],[POA]],".",[9]!Tabla1[[#This Row],[SRS]],".",[9]!Tabla1[[#This Row],[AREA]],".",[9]!Tabla1[[#This Row],[TIPO]]))</f>
        <v>#REF!</v>
      </c>
      <c r="C110" s="276" t="e">
        <f>IF([9]!Tabla1[[#This Row],[Código_Actividad]]="","",'[9]Formulario PPGR1'!#REF!)</f>
        <v>#REF!</v>
      </c>
      <c r="D110" s="276" t="e">
        <f>IF([9]!Tabla1[[#This Row],[Código_Actividad]]="","",'[9]Formulario PPGR1'!#REF!)</f>
        <v>#REF!</v>
      </c>
      <c r="E110" s="276" t="e">
        <f>IF([9]!Tabla1[[#This Row],[Código_Actividad]]="","",'[9]Formulario PPGR1'!#REF!)</f>
        <v>#REF!</v>
      </c>
      <c r="F110" s="276" t="e">
        <f>IF([9]!Tabla1[[#This Row],[Código_Actividad]]="","",'[9]Formulario PPGR1'!#REF!)</f>
        <v>#REF!</v>
      </c>
      <c r="G110" s="164" t="s">
        <v>1159</v>
      </c>
      <c r="H110" s="288" t="s">
        <v>1052</v>
      </c>
      <c r="I110" s="278">
        <v>1</v>
      </c>
      <c r="J110" s="167" t="s">
        <v>1055</v>
      </c>
      <c r="K110" s="286" t="str">
        <f>IFERROR(VLOOKUP($J110,[9]LSIns!$B$5:$C$45,2,FALSE),"")</f>
        <v/>
      </c>
      <c r="L110" s="287"/>
      <c r="M110" s="286" t="s">
        <v>1054</v>
      </c>
      <c r="N110" s="164">
        <v>50</v>
      </c>
      <c r="O110" s="169">
        <v>350</v>
      </c>
      <c r="P110" s="169">
        <f>+Tabla1[[#This Row],[Precio Unitario]]*Tabla1[[#This Row],[Cantidad de Insumos]]</f>
        <v>17500</v>
      </c>
      <c r="Q110" s="285">
        <v>231101</v>
      </c>
      <c r="R110" s="167" t="s">
        <v>535</v>
      </c>
      <c r="S110" s="30"/>
      <c r="T110" s="30"/>
    </row>
    <row r="111" spans="2:47" s="264" customFormat="1" ht="20.25" customHeight="1" x14ac:dyDescent="0.2">
      <c r="B111" s="276" t="e">
        <f>IF(Tabla1[[#This Row],[Código_Actividad]]="","",CONCATENATE(Tabla1[[#This Row],[POA]],".",Tabla1[[#This Row],[SRS]],".",Tabla1[[#This Row],[AREA]],".",Tabla1[[#This Row],[TIPO]]))</f>
        <v>#REF!</v>
      </c>
      <c r="C111" s="276" t="e">
        <f>IF(Tabla1[[#This Row],[Código_Actividad]]="","",'Formulario PPGR1'!#REF!)</f>
        <v>#REF!</v>
      </c>
      <c r="D111" s="276" t="e">
        <f>IF(Tabla1[[#This Row],[Código_Actividad]]="","",'Formulario PPGR1'!#REF!)</f>
        <v>#REF!</v>
      </c>
      <c r="E111" s="276" t="e">
        <f>IF(Tabla1[[#This Row],[Código_Actividad]]="","",'Formulario PPGR1'!#REF!)</f>
        <v>#REF!</v>
      </c>
      <c r="F111" s="276" t="e">
        <f>IF(Tabla1[[#This Row],[Código_Actividad]]="","",'Formulario PPGR1'!#REF!)</f>
        <v>#REF!</v>
      </c>
      <c r="G111" s="279" t="s">
        <v>1303</v>
      </c>
      <c r="H111" s="279" t="s">
        <v>1304</v>
      </c>
      <c r="I111" s="278">
        <v>1</v>
      </c>
      <c r="J111" s="167" t="s">
        <v>1053</v>
      </c>
      <c r="K111" s="167"/>
      <c r="L111" s="167"/>
      <c r="M111" s="167" t="s">
        <v>1054</v>
      </c>
      <c r="N111" s="164">
        <v>50</v>
      </c>
      <c r="O111" s="168">
        <v>180</v>
      </c>
      <c r="P111" s="169">
        <f>+Tabla1[[#This Row],[Precio Unitario]]*Tabla1[[#This Row],[Cantidad de Insumos]]</f>
        <v>9000</v>
      </c>
      <c r="Q111" s="285">
        <v>231101</v>
      </c>
      <c r="R111" s="167" t="s">
        <v>535</v>
      </c>
      <c r="S111" s="306"/>
      <c r="T111" s="306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  <c r="AE111" s="263"/>
      <c r="AF111" s="263"/>
      <c r="AG111" s="263"/>
      <c r="AH111" s="263"/>
      <c r="AI111" s="263"/>
      <c r="AJ111" s="263"/>
      <c r="AK111" s="263"/>
      <c r="AL111" s="263"/>
      <c r="AM111" s="263"/>
      <c r="AN111" s="263"/>
      <c r="AO111" s="263"/>
      <c r="AP111" s="263"/>
      <c r="AQ111" s="263"/>
      <c r="AR111" s="263"/>
      <c r="AS111" s="263"/>
      <c r="AT111" s="263"/>
      <c r="AU111" s="263"/>
    </row>
    <row r="112" spans="2:47" s="264" customFormat="1" ht="26.25" customHeight="1" x14ac:dyDescent="0.2">
      <c r="B112" s="276" t="e">
        <f>IF(Tabla1[[#This Row],[Código_Actividad]]="","",CONCATENATE(Tabla1[[#This Row],[POA]],".",Tabla1[[#This Row],[SRS]],".",Tabla1[[#This Row],[AREA]],".",Tabla1[[#This Row],[TIPO]]))</f>
        <v>#REF!</v>
      </c>
      <c r="C112" s="276" t="e">
        <f>IF(Tabla1[[#This Row],[Código_Actividad]]="","",'Formulario PPGR1'!#REF!)</f>
        <v>#REF!</v>
      </c>
      <c r="D112" s="276" t="e">
        <f>IF(Tabla1[[#This Row],[Código_Actividad]]="","",'Formulario PPGR1'!#REF!)</f>
        <v>#REF!</v>
      </c>
      <c r="E112" s="276" t="e">
        <f>IF(Tabla1[[#This Row],[Código_Actividad]]="","",'Formulario PPGR1'!#REF!)</f>
        <v>#REF!</v>
      </c>
      <c r="F112" s="276" t="e">
        <f>IF(Tabla1[[#This Row],[Código_Actividad]]="","",'Formulario PPGR1'!#REF!)</f>
        <v>#REF!</v>
      </c>
      <c r="G112" s="279" t="s">
        <v>1305</v>
      </c>
      <c r="H112" s="279" t="s">
        <v>1306</v>
      </c>
      <c r="I112" s="278">
        <f>IFERROR(VLOOKUP(Tabla1[[#This Row],[Código_Actividad]],Tabla2[[Código]:[Total de Acciones ]],15,FALSE),"")</f>
        <v>1</v>
      </c>
      <c r="J112" s="167" t="s">
        <v>1053</v>
      </c>
      <c r="K112" s="167"/>
      <c r="L112" s="167"/>
      <c r="M112" s="167" t="s">
        <v>1054</v>
      </c>
      <c r="N112" s="164">
        <v>50</v>
      </c>
      <c r="O112" s="168">
        <v>180</v>
      </c>
      <c r="P112" s="169">
        <f>+Tabla1[[#This Row],[Precio Unitario]]*Tabla1[[#This Row],[Cantidad de Insumos]]</f>
        <v>9000</v>
      </c>
      <c r="Q112" s="285">
        <v>231101</v>
      </c>
      <c r="R112" s="167" t="s">
        <v>535</v>
      </c>
      <c r="S112" s="306"/>
      <c r="T112" s="306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3"/>
      <c r="AE112" s="263"/>
      <c r="AF112" s="263"/>
      <c r="AG112" s="263"/>
      <c r="AH112" s="263"/>
      <c r="AI112" s="263"/>
      <c r="AJ112" s="263"/>
      <c r="AK112" s="263"/>
      <c r="AL112" s="263"/>
      <c r="AM112" s="263"/>
      <c r="AN112" s="263"/>
      <c r="AO112" s="263"/>
      <c r="AP112" s="263"/>
      <c r="AQ112" s="263"/>
      <c r="AR112" s="263"/>
      <c r="AS112" s="263"/>
      <c r="AT112" s="263"/>
      <c r="AU112" s="263"/>
    </row>
    <row r="113" spans="2:47" s="264" customFormat="1" ht="20.25" customHeight="1" x14ac:dyDescent="0.2">
      <c r="B113" s="276" t="e">
        <f>IF(Tabla1[[#This Row],[Código_Actividad]]="","",CONCATENATE(Tabla1[[#This Row],[POA]],".",Tabla1[[#This Row],[SRS]],".",Tabla1[[#This Row],[AREA]],".",Tabla1[[#This Row],[TIPO]]))</f>
        <v>#REF!</v>
      </c>
      <c r="C113" s="276" t="e">
        <f>IF(Tabla1[[#This Row],[Código_Actividad]]="","",'Formulario PPGR1'!#REF!)</f>
        <v>#REF!</v>
      </c>
      <c r="D113" s="276" t="e">
        <f>IF(Tabla1[[#This Row],[Código_Actividad]]="","",'Formulario PPGR1'!#REF!)</f>
        <v>#REF!</v>
      </c>
      <c r="E113" s="276" t="e">
        <f>IF(Tabla1[[#This Row],[Código_Actividad]]="","",'Formulario PPGR1'!#REF!)</f>
        <v>#REF!</v>
      </c>
      <c r="F113" s="276" t="e">
        <f>IF(Tabla1[[#This Row],[Código_Actividad]]="","",'Formulario PPGR1'!#REF!)</f>
        <v>#REF!</v>
      </c>
      <c r="G113" s="279" t="s">
        <v>1312</v>
      </c>
      <c r="H113" s="279" t="s">
        <v>1313</v>
      </c>
      <c r="I113" s="278">
        <f>IFERROR(VLOOKUP(Tabla1[[#This Row],[Código_Actividad]],Tabla2[[Código]:[Total de Acciones ]],15,FALSE),"")</f>
        <v>1</v>
      </c>
      <c r="J113" s="167" t="s">
        <v>1053</v>
      </c>
      <c r="K113" s="167"/>
      <c r="L113" s="167"/>
      <c r="M113" s="167" t="s">
        <v>1054</v>
      </c>
      <c r="N113" s="164">
        <v>50</v>
      </c>
      <c r="O113" s="168">
        <v>180</v>
      </c>
      <c r="P113" s="169">
        <f>+Tabla1[[#This Row],[Precio Unitario]]*Tabla1[[#This Row],[Cantidad de Insumos]]</f>
        <v>9000</v>
      </c>
      <c r="Q113" s="285">
        <v>231101</v>
      </c>
      <c r="R113" s="167" t="s">
        <v>535</v>
      </c>
      <c r="S113" s="306"/>
      <c r="T113" s="306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G113" s="263"/>
      <c r="AH113" s="263"/>
      <c r="AI113" s="263"/>
      <c r="AJ113" s="263"/>
      <c r="AK113" s="263"/>
      <c r="AL113" s="263"/>
      <c r="AM113" s="263"/>
      <c r="AN113" s="263"/>
      <c r="AO113" s="263"/>
      <c r="AP113" s="263"/>
      <c r="AQ113" s="263"/>
      <c r="AR113" s="263"/>
      <c r="AS113" s="263"/>
      <c r="AT113" s="263"/>
      <c r="AU113" s="263"/>
    </row>
    <row r="114" spans="2:47" x14ac:dyDescent="0.25">
      <c r="B114" s="182" t="e">
        <f>IF([10]!Tabla1[[#This Row],[Código_Actividad]]="","",CONCATENATE([10]!Tabla1[[#This Row],[POA]],".",[10]!Tabla1[[#This Row],[SRS]],".",[10]!Tabla1[[#This Row],[AREA]],".",[10]!Tabla1[[#This Row],[TIPO]]))</f>
        <v>#REF!</v>
      </c>
      <c r="C114" s="182" t="e">
        <f>IF([10]!Tabla1[[#This Row],[Código_Actividad]]="","",'[10]Formulario PPGR1'!#REF!)</f>
        <v>#REF!</v>
      </c>
      <c r="D114" s="182" t="e">
        <f>IF([10]!Tabla1[[#This Row],[Código_Actividad]]="","",'[10]Formulario PPGR1'!#REF!)</f>
        <v>#REF!</v>
      </c>
      <c r="E114" s="182" t="e">
        <f>IF([10]!Tabla1[[#This Row],[Código_Actividad]]="","",'[10]Formulario PPGR1'!#REF!)</f>
        <v>#REF!</v>
      </c>
      <c r="F114" s="182" t="e">
        <f>IF([10]!Tabla1[[#This Row],[Código_Actividad]]="","",'[10]Formulario PPGR1'!#REF!)</f>
        <v>#REF!</v>
      </c>
      <c r="G114" s="164" t="s">
        <v>1166</v>
      </c>
      <c r="H114" s="200" t="s">
        <v>1167</v>
      </c>
      <c r="I114" s="166">
        <v>1</v>
      </c>
      <c r="J114" s="167" t="s">
        <v>1012</v>
      </c>
      <c r="K114" s="167"/>
      <c r="L114" s="167"/>
      <c r="M114" s="167" t="s">
        <v>1186</v>
      </c>
      <c r="N114" s="164">
        <v>40</v>
      </c>
      <c r="O114" s="168">
        <v>180</v>
      </c>
      <c r="P114" s="169">
        <f>+Tabla1[[#This Row],[Precio Unitario]]*Tabla1[[#This Row],[Cantidad de Insumos]]</f>
        <v>7200</v>
      </c>
      <c r="Q114" s="285">
        <v>231101</v>
      </c>
      <c r="R114" s="167" t="s">
        <v>537</v>
      </c>
      <c r="S114" s="30"/>
      <c r="T114" s="30"/>
    </row>
    <row r="115" spans="2:47" x14ac:dyDescent="0.25">
      <c r="B115" s="276" t="e">
        <f>IF([10]!Tabla1[[#This Row],[Código_Actividad]]="","",CONCATENATE([10]!Tabla1[[#This Row],[POA]],".",[10]!Tabla1[[#This Row],[SRS]],".",[10]!Tabla1[[#This Row],[AREA]],".",[10]!Tabla1[[#This Row],[TIPO]]))</f>
        <v>#REF!</v>
      </c>
      <c r="C115" s="276" t="e">
        <f>IF([10]!Tabla1[[#This Row],[Código_Actividad]]="","",'[10]Formulario PPGR1'!#REF!)</f>
        <v>#REF!</v>
      </c>
      <c r="D115" s="276" t="e">
        <f>IF([10]!Tabla1[[#This Row],[Código_Actividad]]="","",'[10]Formulario PPGR1'!#REF!)</f>
        <v>#REF!</v>
      </c>
      <c r="E115" s="276" t="e">
        <f>IF([10]!Tabla1[[#This Row],[Código_Actividad]]="","",'[10]Formulario PPGR1'!#REF!)</f>
        <v>#REF!</v>
      </c>
      <c r="F115" s="276" t="e">
        <f>IF([10]!Tabla1[[#This Row],[Código_Actividad]]="","",'[10]Formulario PPGR1'!#REF!)</f>
        <v>#REF!</v>
      </c>
      <c r="G115" s="164" t="s">
        <v>1166</v>
      </c>
      <c r="H115" s="288" t="s">
        <v>1167</v>
      </c>
      <c r="I115" s="166">
        <v>1</v>
      </c>
      <c r="J115" s="167" t="s">
        <v>1013</v>
      </c>
      <c r="K115" s="286" t="str">
        <f>IFERROR(VLOOKUP($J115,[10]LSIns!$B$5:$C$45,2,FALSE),"")</f>
        <v/>
      </c>
      <c r="L115" s="287"/>
      <c r="M115" s="286" t="s">
        <v>1186</v>
      </c>
      <c r="N115" s="164">
        <v>40</v>
      </c>
      <c r="O115" s="169">
        <v>350</v>
      </c>
      <c r="P115" s="169">
        <f>+Tabla1[[#This Row],[Precio Unitario]]*Tabla1[[#This Row],[Cantidad de Insumos]]</f>
        <v>14000</v>
      </c>
      <c r="Q115" s="285">
        <v>231101</v>
      </c>
      <c r="R115" s="167" t="s">
        <v>537</v>
      </c>
      <c r="S115" s="30"/>
      <c r="T115" s="30"/>
    </row>
    <row r="116" spans="2:47" x14ac:dyDescent="0.25">
      <c r="B116" s="182" t="e">
        <f>IF([10]!Tabla1[[#This Row],[Código_Actividad]]="","",CONCATENATE([10]!Tabla1[[#This Row],[POA]],".",[10]!Tabla1[[#This Row],[SRS]],".",[10]!Tabla1[[#This Row],[AREA]],".",[10]!Tabla1[[#This Row],[TIPO]]))</f>
        <v>#REF!</v>
      </c>
      <c r="C116" s="182" t="e">
        <f>IF([10]!Tabla1[[#This Row],[Código_Actividad]]="","",'[10]Formulario PPGR1'!#REF!)</f>
        <v>#REF!</v>
      </c>
      <c r="D116" s="182" t="e">
        <f>IF([10]!Tabla1[[#This Row],[Código_Actividad]]="","",'[10]Formulario PPGR1'!#REF!)</f>
        <v>#REF!</v>
      </c>
      <c r="E116" s="182" t="e">
        <f>IF([10]!Tabla1[[#This Row],[Código_Actividad]]="","",'[10]Formulario PPGR1'!#REF!)</f>
        <v>#REF!</v>
      </c>
      <c r="F116" s="182" t="e">
        <f>IF([10]!Tabla1[[#This Row],[Código_Actividad]]="","",'[10]Formulario PPGR1'!#REF!)</f>
        <v>#REF!</v>
      </c>
      <c r="G116" s="164" t="s">
        <v>1168</v>
      </c>
      <c r="H116" s="165" t="s">
        <v>1169</v>
      </c>
      <c r="I116" s="166">
        <v>1</v>
      </c>
      <c r="J116" s="167" t="s">
        <v>1012</v>
      </c>
      <c r="K116" s="167"/>
      <c r="L116" s="167"/>
      <c r="M116" s="167" t="s">
        <v>1186</v>
      </c>
      <c r="N116" s="164">
        <v>40</v>
      </c>
      <c r="O116" s="168">
        <v>180</v>
      </c>
      <c r="P116" s="169">
        <f>+Tabla1[[#This Row],[Precio Unitario]]*Tabla1[[#This Row],[Cantidad de Insumos]]</f>
        <v>7200</v>
      </c>
      <c r="Q116" s="285">
        <v>231101</v>
      </c>
      <c r="R116" s="167" t="s">
        <v>537</v>
      </c>
      <c r="S116" s="30"/>
      <c r="T116" s="30"/>
    </row>
    <row r="117" spans="2:47" x14ac:dyDescent="0.25">
      <c r="B117" s="276" t="e">
        <f>IF([10]!Tabla1[[#This Row],[Código_Actividad]]="","",CONCATENATE([10]!Tabla1[[#This Row],[POA]],".",[10]!Tabla1[[#This Row],[SRS]],".",[10]!Tabla1[[#This Row],[AREA]],".",[10]!Tabla1[[#This Row],[TIPO]]))</f>
        <v>#REF!</v>
      </c>
      <c r="C117" s="276" t="e">
        <f>IF([10]!Tabla1[[#This Row],[Código_Actividad]]="","",'[10]Formulario PPGR1'!#REF!)</f>
        <v>#REF!</v>
      </c>
      <c r="D117" s="276" t="e">
        <f>IF([10]!Tabla1[[#This Row],[Código_Actividad]]="","",'[10]Formulario PPGR1'!#REF!)</f>
        <v>#REF!</v>
      </c>
      <c r="E117" s="276" t="e">
        <f>IF([10]!Tabla1[[#This Row],[Código_Actividad]]="","",'[10]Formulario PPGR1'!#REF!)</f>
        <v>#REF!</v>
      </c>
      <c r="F117" s="276" t="e">
        <f>IF([10]!Tabla1[[#This Row],[Código_Actividad]]="","",'[10]Formulario PPGR1'!#REF!)</f>
        <v>#REF!</v>
      </c>
      <c r="G117" s="164" t="s">
        <v>1168</v>
      </c>
      <c r="H117" s="288" t="s">
        <v>1169</v>
      </c>
      <c r="I117" s="278">
        <v>1</v>
      </c>
      <c r="J117" s="167" t="s">
        <v>1013</v>
      </c>
      <c r="K117" s="286" t="str">
        <f>IFERROR(VLOOKUP($J117,[10]LSIns!$B$5:$C$45,2,FALSE),"")</f>
        <v/>
      </c>
      <c r="L117" s="287"/>
      <c r="M117" s="286" t="s">
        <v>1186</v>
      </c>
      <c r="N117" s="164">
        <v>40</v>
      </c>
      <c r="O117" s="169">
        <v>350</v>
      </c>
      <c r="P117" s="169">
        <f>+Tabla1[[#This Row],[Precio Unitario]]*Tabla1[[#This Row],[Cantidad de Insumos]]</f>
        <v>14000</v>
      </c>
      <c r="Q117" s="285">
        <v>231101</v>
      </c>
      <c r="R117" s="167" t="s">
        <v>537</v>
      </c>
      <c r="S117" s="30"/>
      <c r="T117" s="30"/>
    </row>
    <row r="118" spans="2:47" x14ac:dyDescent="0.25">
      <c r="B118" s="182" t="e">
        <f>IF([10]!Tabla1[[#This Row],[Código_Actividad]]="","",CONCATENATE([10]!Tabla1[[#This Row],[POA]],".",[10]!Tabla1[[#This Row],[SRS]],".",[10]!Tabla1[[#This Row],[AREA]],".",[10]!Tabla1[[#This Row],[TIPO]]))</f>
        <v>#REF!</v>
      </c>
      <c r="C118" s="182" t="e">
        <f>IF([10]!Tabla1[[#This Row],[Código_Actividad]]="","",'[10]Formulario PPGR1'!#REF!)</f>
        <v>#REF!</v>
      </c>
      <c r="D118" s="182" t="e">
        <f>IF([10]!Tabla1[[#This Row],[Código_Actividad]]="","",'[10]Formulario PPGR1'!#REF!)</f>
        <v>#REF!</v>
      </c>
      <c r="E118" s="182" t="e">
        <f>IF([10]!Tabla1[[#This Row],[Código_Actividad]]="","",'[10]Formulario PPGR1'!#REF!)</f>
        <v>#REF!</v>
      </c>
      <c r="F118" s="182" t="e">
        <f>IF([10]!Tabla1[[#This Row],[Código_Actividad]]="","",'[10]Formulario PPGR1'!#REF!)</f>
        <v>#REF!</v>
      </c>
      <c r="G118" s="164" t="s">
        <v>1176</v>
      </c>
      <c r="H118" s="165" t="s">
        <v>1177</v>
      </c>
      <c r="I118" s="166">
        <v>204</v>
      </c>
      <c r="J118" s="167" t="s">
        <v>1187</v>
      </c>
      <c r="K118" s="167"/>
      <c r="L118" s="167"/>
      <c r="M118" s="167" t="s">
        <v>1188</v>
      </c>
      <c r="N118" s="164">
        <v>6</v>
      </c>
      <c r="O118" s="168">
        <v>225</v>
      </c>
      <c r="P118" s="169">
        <f>+Tabla1[[#This Row],[Precio Unitario]]*Tabla1[[#This Row],[Cantidad de Insumos]]</f>
        <v>1350</v>
      </c>
      <c r="Q118" s="285">
        <v>239201</v>
      </c>
      <c r="R118" s="167" t="s">
        <v>537</v>
      </c>
      <c r="S118" s="30"/>
      <c r="T118" s="30"/>
    </row>
    <row r="119" spans="2:47" x14ac:dyDescent="0.25">
      <c r="B119" s="182" t="e">
        <f>IF([10]!Tabla1[[#This Row],[Código_Actividad]]="","",CONCATENATE([10]!Tabla1[[#This Row],[POA]],".",[10]!Tabla1[[#This Row],[SRS]],".",[10]!Tabla1[[#This Row],[AREA]],".",[10]!Tabla1[[#This Row],[TIPO]]))</f>
        <v>#REF!</v>
      </c>
      <c r="C119" s="182" t="e">
        <f>IF([10]!Tabla1[[#This Row],[Código_Actividad]]="","",'[10]Formulario PPGR1'!#REF!)</f>
        <v>#REF!</v>
      </c>
      <c r="D119" s="182" t="e">
        <f>IF([10]!Tabla1[[#This Row],[Código_Actividad]]="","",'[10]Formulario PPGR1'!#REF!)</f>
        <v>#REF!</v>
      </c>
      <c r="E119" s="182" t="e">
        <f>IF([10]!Tabla1[[#This Row],[Código_Actividad]]="","",'[10]Formulario PPGR1'!#REF!)</f>
        <v>#REF!</v>
      </c>
      <c r="F119" s="182" t="e">
        <f>IF([10]!Tabla1[[#This Row],[Código_Actividad]]="","",'[10]Formulario PPGR1'!#REF!)</f>
        <v>#REF!</v>
      </c>
      <c r="G119" s="164" t="s">
        <v>1176</v>
      </c>
      <c r="H119" s="200" t="s">
        <v>1177</v>
      </c>
      <c r="I119" s="166">
        <v>204</v>
      </c>
      <c r="J119" s="167" t="s">
        <v>1189</v>
      </c>
      <c r="K119" s="167"/>
      <c r="L119" s="167"/>
      <c r="M119" s="167" t="s">
        <v>1188</v>
      </c>
      <c r="N119" s="164">
        <v>6</v>
      </c>
      <c r="O119" s="168">
        <v>290</v>
      </c>
      <c r="P119" s="169">
        <f>+Tabla1[[#This Row],[Precio Unitario]]*Tabla1[[#This Row],[Cantidad de Insumos]]</f>
        <v>1740</v>
      </c>
      <c r="Q119" s="285">
        <v>239201</v>
      </c>
      <c r="R119" s="167" t="s">
        <v>537</v>
      </c>
      <c r="S119" s="30"/>
      <c r="T119" s="30"/>
    </row>
    <row r="120" spans="2:47" x14ac:dyDescent="0.25">
      <c r="B120" s="182" t="e">
        <f>IF([10]!Tabla1[[#This Row],[Código_Actividad]]="","",CONCATENATE([10]!Tabla1[[#This Row],[POA]],".",[10]!Tabla1[[#This Row],[SRS]],".",[10]!Tabla1[[#This Row],[AREA]],".",[10]!Tabla1[[#This Row],[TIPO]]))</f>
        <v>#REF!</v>
      </c>
      <c r="C120" s="182" t="e">
        <f>IF([10]!Tabla1[[#This Row],[Código_Actividad]]="","",'[10]Formulario PPGR1'!#REF!)</f>
        <v>#REF!</v>
      </c>
      <c r="D120" s="182" t="e">
        <f>IF([10]!Tabla1[[#This Row],[Código_Actividad]]="","",'[10]Formulario PPGR1'!#REF!)</f>
        <v>#REF!</v>
      </c>
      <c r="E120" s="182" t="e">
        <f>IF([10]!Tabla1[[#This Row],[Código_Actividad]]="","",'[10]Formulario PPGR1'!#REF!)</f>
        <v>#REF!</v>
      </c>
      <c r="F120" s="182" t="e">
        <f>IF([10]!Tabla1[[#This Row],[Código_Actividad]]="","",'[10]Formulario PPGR1'!#REF!)</f>
        <v>#REF!</v>
      </c>
      <c r="G120" s="164" t="s">
        <v>1176</v>
      </c>
      <c r="H120" s="165" t="s">
        <v>1177</v>
      </c>
      <c r="I120" s="166">
        <v>204</v>
      </c>
      <c r="J120" s="167" t="s">
        <v>1190</v>
      </c>
      <c r="K120" s="167"/>
      <c r="L120" s="167"/>
      <c r="M120" s="167" t="s">
        <v>204</v>
      </c>
      <c r="N120" s="164">
        <v>4</v>
      </c>
      <c r="O120" s="168">
        <v>635</v>
      </c>
      <c r="P120" s="169">
        <f>+Tabla1[[#This Row],[Precio Unitario]]*Tabla1[[#This Row],[Cantidad de Insumos]]</f>
        <v>2540</v>
      </c>
      <c r="Q120" s="285">
        <v>239201</v>
      </c>
      <c r="R120" s="167" t="s">
        <v>537</v>
      </c>
      <c r="S120" s="30"/>
      <c r="T120" s="30"/>
    </row>
    <row r="121" spans="2:47" x14ac:dyDescent="0.25">
      <c r="B121" s="182" t="e">
        <f>IF([10]!Tabla1[[#This Row],[Código_Actividad]]="","",CONCATENATE([10]!Tabla1[[#This Row],[POA]],".",[10]!Tabla1[[#This Row],[SRS]],".",[10]!Tabla1[[#This Row],[AREA]],".",[10]!Tabla1[[#This Row],[TIPO]]))</f>
        <v>#REF!</v>
      </c>
      <c r="C121" s="182" t="e">
        <f>IF([10]!Tabla1[[#This Row],[Código_Actividad]]="","",'[10]Formulario PPGR1'!#REF!)</f>
        <v>#REF!</v>
      </c>
      <c r="D121" s="182" t="e">
        <f>IF([10]!Tabla1[[#This Row],[Código_Actividad]]="","",'[10]Formulario PPGR1'!#REF!)</f>
        <v>#REF!</v>
      </c>
      <c r="E121" s="182" t="e">
        <f>IF([10]!Tabla1[[#This Row],[Código_Actividad]]="","",'[10]Formulario PPGR1'!#REF!)</f>
        <v>#REF!</v>
      </c>
      <c r="F121" s="182" t="e">
        <f>IF([10]!Tabla1[[#This Row],[Código_Actividad]]="","",'[10]Formulario PPGR1'!#REF!)</f>
        <v>#REF!</v>
      </c>
      <c r="G121" s="164" t="s">
        <v>1178</v>
      </c>
      <c r="H121" s="200" t="s">
        <v>1179</v>
      </c>
      <c r="I121" s="166">
        <v>12</v>
      </c>
      <c r="J121" s="167" t="s">
        <v>1190</v>
      </c>
      <c r="K121" s="167"/>
      <c r="L121" s="167"/>
      <c r="M121" s="167" t="s">
        <v>204</v>
      </c>
      <c r="N121" s="164">
        <v>4</v>
      </c>
      <c r="O121" s="168">
        <v>635</v>
      </c>
      <c r="P121" s="169">
        <f>+Tabla1[[#This Row],[Precio Unitario]]*Tabla1[[#This Row],[Cantidad de Insumos]]</f>
        <v>2540</v>
      </c>
      <c r="Q121" s="285">
        <v>239201</v>
      </c>
      <c r="R121" s="167" t="s">
        <v>537</v>
      </c>
      <c r="S121" s="30"/>
      <c r="T121" s="30"/>
    </row>
    <row r="122" spans="2:47" x14ac:dyDescent="0.25">
      <c r="B122" s="182" t="e">
        <f>IF([10]!Tabla1[[#This Row],[Código_Actividad]]="","",CONCATENATE([10]!Tabla1[[#This Row],[POA]],".",[10]!Tabla1[[#This Row],[SRS]],".",[10]!Tabla1[[#This Row],[AREA]],".",[10]!Tabla1[[#This Row],[TIPO]]))</f>
        <v>#REF!</v>
      </c>
      <c r="C122" s="182" t="e">
        <f>IF([10]!Tabla1[[#This Row],[Código_Actividad]]="","",'[10]Formulario PPGR1'!#REF!)</f>
        <v>#REF!</v>
      </c>
      <c r="D122" s="182" t="e">
        <f>IF([10]!Tabla1[[#This Row],[Código_Actividad]]="","",'[10]Formulario PPGR1'!#REF!)</f>
        <v>#REF!</v>
      </c>
      <c r="E122" s="182" t="e">
        <f>IF([10]!Tabla1[[#This Row],[Código_Actividad]]="","",'[10]Formulario PPGR1'!#REF!)</f>
        <v>#REF!</v>
      </c>
      <c r="F122" s="182" t="e">
        <f>IF([10]!Tabla1[[#This Row],[Código_Actividad]]="","",'[10]Formulario PPGR1'!#REF!)</f>
        <v>#REF!</v>
      </c>
      <c r="G122" s="164" t="s">
        <v>1178</v>
      </c>
      <c r="H122" s="200" t="s">
        <v>1179</v>
      </c>
      <c r="I122" s="166">
        <v>12</v>
      </c>
      <c r="J122" s="167" t="s">
        <v>1187</v>
      </c>
      <c r="K122" s="167"/>
      <c r="L122" s="167"/>
      <c r="M122" s="167" t="s">
        <v>1188</v>
      </c>
      <c r="N122" s="164">
        <v>6</v>
      </c>
      <c r="O122" s="168">
        <v>225</v>
      </c>
      <c r="P122" s="169">
        <f>+Tabla1[[#This Row],[Precio Unitario]]*Tabla1[[#This Row],[Cantidad de Insumos]]</f>
        <v>1350</v>
      </c>
      <c r="Q122" s="285">
        <v>239201</v>
      </c>
      <c r="R122" s="167" t="s">
        <v>537</v>
      </c>
      <c r="S122" s="30"/>
      <c r="T122" s="30"/>
    </row>
    <row r="123" spans="2:47" x14ac:dyDescent="0.25">
      <c r="B123" s="276" t="e">
        <f>IF([10]!Tabla1[[#This Row],[Código_Actividad]]="","",CONCATENATE([10]!Tabla1[[#This Row],[POA]],".",[10]!Tabla1[[#This Row],[SRS]],".",[10]!Tabla1[[#This Row],[AREA]],".",[10]!Tabla1[[#This Row],[TIPO]]))</f>
        <v>#REF!</v>
      </c>
      <c r="C123" s="276" t="e">
        <f>IF([10]!Tabla1[[#This Row],[Código_Actividad]]="","",'[10]Formulario PPGR1'!#REF!)</f>
        <v>#REF!</v>
      </c>
      <c r="D123" s="276" t="e">
        <f>IF([10]!Tabla1[[#This Row],[Código_Actividad]]="","",'[10]Formulario PPGR1'!#REF!)</f>
        <v>#REF!</v>
      </c>
      <c r="E123" s="276" t="e">
        <f>IF([10]!Tabla1[[#This Row],[Código_Actividad]]="","",'[10]Formulario PPGR1'!#REF!)</f>
        <v>#REF!</v>
      </c>
      <c r="F123" s="276" t="e">
        <f>IF([10]!Tabla1[[#This Row],[Código_Actividad]]="","",'[10]Formulario PPGR1'!#REF!)</f>
        <v>#REF!</v>
      </c>
      <c r="G123" s="164" t="s">
        <v>1178</v>
      </c>
      <c r="H123" s="277" t="s">
        <v>1179</v>
      </c>
      <c r="I123" s="278">
        <v>12</v>
      </c>
      <c r="J123" s="167" t="s">
        <v>1189</v>
      </c>
      <c r="K123" s="167"/>
      <c r="L123" s="167"/>
      <c r="M123" s="167" t="s">
        <v>1188</v>
      </c>
      <c r="N123" s="164">
        <v>6</v>
      </c>
      <c r="O123" s="168">
        <v>290</v>
      </c>
      <c r="P123" s="169">
        <f>+Tabla1[[#This Row],[Precio Unitario]]*Tabla1[[#This Row],[Cantidad de Insumos]]</f>
        <v>1740</v>
      </c>
      <c r="Q123" s="285">
        <v>239201</v>
      </c>
      <c r="R123" s="167" t="s">
        <v>537</v>
      </c>
      <c r="S123" s="30"/>
      <c r="T123" s="30"/>
    </row>
    <row r="124" spans="2:47" x14ac:dyDescent="0.25">
      <c r="B124" s="276" t="e">
        <f>IF([10]!Tabla1[[#This Row],[Código_Actividad]]="","",CONCATENATE([10]!Tabla1[[#This Row],[POA]],".",[10]!Tabla1[[#This Row],[SRS]],".",[10]!Tabla1[[#This Row],[AREA]],".",[10]!Tabla1[[#This Row],[TIPO]]))</f>
        <v>#REF!</v>
      </c>
      <c r="C124" s="276" t="e">
        <f>IF([10]!Tabla1[[#This Row],[Código_Actividad]]="","",'[10]Formulario PPGR1'!#REF!)</f>
        <v>#REF!</v>
      </c>
      <c r="D124" s="276" t="e">
        <f>IF([10]!Tabla1[[#This Row],[Código_Actividad]]="","",'[10]Formulario PPGR1'!#REF!)</f>
        <v>#REF!</v>
      </c>
      <c r="E124" s="276" t="e">
        <f>IF([10]!Tabla1[[#This Row],[Código_Actividad]]="","",'[10]Formulario PPGR1'!#REF!)</f>
        <v>#REF!</v>
      </c>
      <c r="F124" s="276" t="e">
        <f>IF([10]!Tabla1[[#This Row],[Código_Actividad]]="","",'[10]Formulario PPGR1'!#REF!)</f>
        <v>#REF!</v>
      </c>
      <c r="G124" s="164" t="s">
        <v>1164</v>
      </c>
      <c r="H124" s="288" t="s">
        <v>1165</v>
      </c>
      <c r="I124" s="278">
        <v>4</v>
      </c>
      <c r="J124" s="167" t="s">
        <v>1007</v>
      </c>
      <c r="K124" s="167"/>
      <c r="L124" s="167"/>
      <c r="M124" s="167" t="s">
        <v>1066</v>
      </c>
      <c r="N124" s="164">
        <v>40</v>
      </c>
      <c r="O124" s="168">
        <v>180</v>
      </c>
      <c r="P124" s="169">
        <f>+Tabla1[[#This Row],[Precio Unitario]]*Tabla1[[#This Row],[Cantidad de Insumos]]</f>
        <v>7200</v>
      </c>
      <c r="Q124" s="285">
        <v>237102</v>
      </c>
      <c r="R124" s="167" t="s">
        <v>537</v>
      </c>
      <c r="S124" s="30"/>
      <c r="T124" s="30"/>
    </row>
    <row r="125" spans="2:47" x14ac:dyDescent="0.25">
      <c r="B125" s="276" t="e">
        <f>IF([10]!Tabla1[[#This Row],[Código_Actividad]]="","",CONCATENATE([10]!Tabla1[[#This Row],[POA]],".",[10]!Tabla1[[#This Row],[SRS]],".",[10]!Tabla1[[#This Row],[AREA]],".",[10]!Tabla1[[#This Row],[TIPO]]))</f>
        <v>#REF!</v>
      </c>
      <c r="C125" s="276" t="e">
        <f>IF([10]!Tabla1[[#This Row],[Código_Actividad]]="","",'[10]Formulario PPGR1'!#REF!)</f>
        <v>#REF!</v>
      </c>
      <c r="D125" s="276" t="e">
        <f>IF([10]!Tabla1[[#This Row],[Código_Actividad]]="","",'[10]Formulario PPGR1'!#REF!)</f>
        <v>#REF!</v>
      </c>
      <c r="E125" s="276" t="e">
        <f>IF([10]!Tabla1[[#This Row],[Código_Actividad]]="","",'[10]Formulario PPGR1'!#REF!)</f>
        <v>#REF!</v>
      </c>
      <c r="F125" s="276" t="e">
        <f>IF([10]!Tabla1[[#This Row],[Código_Actividad]]="","",'[10]Formulario PPGR1'!#REF!)</f>
        <v>#REF!</v>
      </c>
      <c r="G125" s="164" t="s">
        <v>1170</v>
      </c>
      <c r="H125" s="288" t="s">
        <v>1171</v>
      </c>
      <c r="I125" s="278">
        <v>4</v>
      </c>
      <c r="J125" s="167" t="s">
        <v>1187</v>
      </c>
      <c r="K125" s="167"/>
      <c r="L125" s="167"/>
      <c r="M125" s="167" t="s">
        <v>1188</v>
      </c>
      <c r="N125" s="164">
        <v>1</v>
      </c>
      <c r="O125" s="168">
        <v>225</v>
      </c>
      <c r="P125" s="169">
        <f>+Tabla1[[#This Row],[Precio Unitario]]*Tabla1[[#This Row],[Cantidad de Insumos]]</f>
        <v>225</v>
      </c>
      <c r="Q125" s="285">
        <v>239201</v>
      </c>
      <c r="R125" s="167" t="s">
        <v>537</v>
      </c>
      <c r="S125" s="30"/>
      <c r="T125" s="30"/>
    </row>
    <row r="126" spans="2:47" x14ac:dyDescent="0.25">
      <c r="B126" s="276" t="e">
        <f>IF([10]!Tabla1[[#This Row],[Código_Actividad]]="","",CONCATENATE([10]!Tabla1[[#This Row],[POA]],".",[10]!Tabla1[[#This Row],[SRS]],".",[10]!Tabla1[[#This Row],[AREA]],".",[10]!Tabla1[[#This Row],[TIPO]]))</f>
        <v>#REF!</v>
      </c>
      <c r="C126" s="276" t="e">
        <f>IF([10]!Tabla1[[#This Row],[Código_Actividad]]="","",'[10]Formulario PPGR1'!#REF!)</f>
        <v>#REF!</v>
      </c>
      <c r="D126" s="276" t="e">
        <f>IF([10]!Tabla1[[#This Row],[Código_Actividad]]="","",'[10]Formulario PPGR1'!#REF!)</f>
        <v>#REF!</v>
      </c>
      <c r="E126" s="276" t="e">
        <f>IF([10]!Tabla1[[#This Row],[Código_Actividad]]="","",'[10]Formulario PPGR1'!#REF!)</f>
        <v>#REF!</v>
      </c>
      <c r="F126" s="276" t="e">
        <f>IF([10]!Tabla1[[#This Row],[Código_Actividad]]="","",'[10]Formulario PPGR1'!#REF!)</f>
        <v>#REF!</v>
      </c>
      <c r="G126" s="164" t="s">
        <v>1172</v>
      </c>
      <c r="H126" s="277" t="s">
        <v>1173</v>
      </c>
      <c r="I126" s="278">
        <v>12</v>
      </c>
      <c r="J126" s="167" t="s">
        <v>1187</v>
      </c>
      <c r="K126" s="167"/>
      <c r="L126" s="167"/>
      <c r="M126" s="167" t="s">
        <v>1188</v>
      </c>
      <c r="N126" s="164">
        <v>1</v>
      </c>
      <c r="O126" s="168">
        <v>225</v>
      </c>
      <c r="P126" s="169">
        <f>+Tabla1[[#This Row],[Precio Unitario]]*Tabla1[[#This Row],[Cantidad de Insumos]]</f>
        <v>225</v>
      </c>
      <c r="Q126" s="285">
        <v>239201</v>
      </c>
      <c r="R126" s="167" t="s">
        <v>537</v>
      </c>
      <c r="S126" s="30"/>
      <c r="T126" s="30"/>
    </row>
    <row r="127" spans="2:47" x14ac:dyDescent="0.25">
      <c r="B127" s="276" t="e">
        <f>IF([10]!Tabla1[[#This Row],[Código_Actividad]]="","",CONCATENATE([10]!Tabla1[[#This Row],[POA]],".",[10]!Tabla1[[#This Row],[SRS]],".",[10]!Tabla1[[#This Row],[AREA]],".",[10]!Tabla1[[#This Row],[TIPO]]))</f>
        <v>#REF!</v>
      </c>
      <c r="C127" s="276" t="e">
        <f>IF([10]!Tabla1[[#This Row],[Código_Actividad]]="","",'[10]Formulario PPGR1'!#REF!)</f>
        <v>#REF!</v>
      </c>
      <c r="D127" s="276" t="e">
        <f>IF([10]!Tabla1[[#This Row],[Código_Actividad]]="","",'[10]Formulario PPGR1'!#REF!)</f>
        <v>#REF!</v>
      </c>
      <c r="E127" s="276" t="e">
        <f>IF([10]!Tabla1[[#This Row],[Código_Actividad]]="","",'[10]Formulario PPGR1'!#REF!)</f>
        <v>#REF!</v>
      </c>
      <c r="F127" s="276" t="e">
        <f>IF([10]!Tabla1[[#This Row],[Código_Actividad]]="","",'[10]Formulario PPGR1'!#REF!)</f>
        <v>#REF!</v>
      </c>
      <c r="G127" s="164" t="s">
        <v>1174</v>
      </c>
      <c r="H127" s="288" t="s">
        <v>1175</v>
      </c>
      <c r="I127" s="278">
        <v>12</v>
      </c>
      <c r="J127" s="167" t="s">
        <v>1187</v>
      </c>
      <c r="K127" s="167"/>
      <c r="L127" s="167"/>
      <c r="M127" s="167" t="s">
        <v>1188</v>
      </c>
      <c r="N127" s="164">
        <v>1</v>
      </c>
      <c r="O127" s="168">
        <v>225</v>
      </c>
      <c r="P127" s="169">
        <f>+Tabla1[[#This Row],[Precio Unitario]]*Tabla1[[#This Row],[Cantidad de Insumos]]</f>
        <v>225</v>
      </c>
      <c r="Q127" s="285">
        <v>239201</v>
      </c>
      <c r="R127" s="167" t="s">
        <v>537</v>
      </c>
      <c r="S127" s="30"/>
      <c r="T127" s="30"/>
    </row>
    <row r="128" spans="2:47" x14ac:dyDescent="0.25">
      <c r="B128" s="276" t="e">
        <f>IF([10]!Tabla1[[#This Row],[Código_Actividad]]="","",CONCATENATE([10]!Tabla1[[#This Row],[POA]],".",[10]!Tabla1[[#This Row],[SRS]],".",[10]!Tabla1[[#This Row],[AREA]],".",[10]!Tabla1[[#This Row],[TIPO]]))</f>
        <v>#REF!</v>
      </c>
      <c r="C128" s="276" t="e">
        <f>IF([10]!Tabla1[[#This Row],[Código_Actividad]]="","",'[10]Formulario PPGR1'!#REF!)</f>
        <v>#REF!</v>
      </c>
      <c r="D128" s="276" t="e">
        <f>IF([10]!Tabla1[[#This Row],[Código_Actividad]]="","",'[10]Formulario PPGR1'!#REF!)</f>
        <v>#REF!</v>
      </c>
      <c r="E128" s="276" t="e">
        <f>IF([10]!Tabla1[[#This Row],[Código_Actividad]]="","",'[10]Formulario PPGR1'!#REF!)</f>
        <v>#REF!</v>
      </c>
      <c r="F128" s="276" t="e">
        <f>IF([10]!Tabla1[[#This Row],[Código_Actividad]]="","",'[10]Formulario PPGR1'!#REF!)</f>
        <v>#REF!</v>
      </c>
      <c r="G128" s="164" t="s">
        <v>1180</v>
      </c>
      <c r="H128" s="288" t="s">
        <v>1181</v>
      </c>
      <c r="I128" s="278">
        <v>12</v>
      </c>
      <c r="J128" s="167" t="s">
        <v>1187</v>
      </c>
      <c r="K128" s="167"/>
      <c r="L128" s="167"/>
      <c r="M128" s="167" t="s">
        <v>1188</v>
      </c>
      <c r="N128" s="164">
        <v>1</v>
      </c>
      <c r="O128" s="168">
        <v>225</v>
      </c>
      <c r="P128" s="169">
        <f>+Tabla1[[#This Row],[Precio Unitario]]*Tabla1[[#This Row],[Cantidad de Insumos]]</f>
        <v>225</v>
      </c>
      <c r="Q128" s="285">
        <v>239201</v>
      </c>
      <c r="R128" s="167" t="s">
        <v>537</v>
      </c>
      <c r="S128" s="30"/>
      <c r="T128" s="30"/>
    </row>
    <row r="129" spans="2:20" x14ac:dyDescent="0.25">
      <c r="B129" s="276" t="e">
        <f>IF([10]!Tabla1[[#This Row],[Código_Actividad]]="","",CONCATENATE([10]!Tabla1[[#This Row],[POA]],".",[10]!Tabla1[[#This Row],[SRS]],".",[10]!Tabla1[[#This Row],[AREA]],".",[10]!Tabla1[[#This Row],[TIPO]]))</f>
        <v>#REF!</v>
      </c>
      <c r="C129" s="276" t="e">
        <f>IF([10]!Tabla1[[#This Row],[Código_Actividad]]="","",'[10]Formulario PPGR1'!#REF!)</f>
        <v>#REF!</v>
      </c>
      <c r="D129" s="276" t="e">
        <f>IF([10]!Tabla1[[#This Row],[Código_Actividad]]="","",'[10]Formulario PPGR1'!#REF!)</f>
        <v>#REF!</v>
      </c>
      <c r="E129" s="276" t="e">
        <f>IF([10]!Tabla1[[#This Row],[Código_Actividad]]="","",'[10]Formulario PPGR1'!#REF!)</f>
        <v>#REF!</v>
      </c>
      <c r="F129" s="276" t="e">
        <f>IF([10]!Tabla1[[#This Row],[Código_Actividad]]="","",'[10]Formulario PPGR1'!#REF!)</f>
        <v>#REF!</v>
      </c>
      <c r="G129" s="164" t="s">
        <v>1183</v>
      </c>
      <c r="H129" s="277" t="s">
        <v>1184</v>
      </c>
      <c r="I129" s="278">
        <v>2</v>
      </c>
      <c r="J129" s="167" t="s">
        <v>1187</v>
      </c>
      <c r="K129" s="167"/>
      <c r="L129" s="167"/>
      <c r="M129" s="167" t="s">
        <v>1188</v>
      </c>
      <c r="N129" s="164">
        <v>1</v>
      </c>
      <c r="O129" s="168">
        <v>225</v>
      </c>
      <c r="P129" s="169">
        <f>+Tabla1[[#This Row],[Precio Unitario]]*Tabla1[[#This Row],[Cantidad de Insumos]]</f>
        <v>225</v>
      </c>
      <c r="Q129" s="285">
        <v>239201</v>
      </c>
      <c r="R129" s="167" t="s">
        <v>537</v>
      </c>
      <c r="S129" s="30"/>
      <c r="T129" s="30"/>
    </row>
    <row r="130" spans="2:20" x14ac:dyDescent="0.25">
      <c r="B130" s="201" t="e">
        <f>IF(Tabla1[[#This Row],[Código_Actividad]]="","",CONCATENATE(Tabla1[[#This Row],[POA]],".",Tabla1[[#This Row],[SRS]],".",Tabla1[[#This Row],[AREA]],".",Tabla1[[#This Row],[TIPO]]))</f>
        <v>#REF!</v>
      </c>
      <c r="C130" s="201" t="e">
        <f>IF(Tabla1[[#This Row],[Código_Actividad]]="","",'Formulario PPGR1'!#REF!)</f>
        <v>#REF!</v>
      </c>
      <c r="D130" s="201" t="e">
        <f>IF(Tabla1[[#This Row],[Código_Actividad]]="","",'Formulario PPGR1'!#REF!)</f>
        <v>#REF!</v>
      </c>
      <c r="E130" s="201" t="e">
        <f>IF(Tabla1[[#This Row],[Código_Actividad]]="","",'Formulario PPGR1'!#REF!)</f>
        <v>#REF!</v>
      </c>
      <c r="F130" s="201" t="e">
        <f>IF(Tabla1[[#This Row],[Código_Actividad]]="","",'Formulario PPGR1'!#REF!)</f>
        <v>#REF!</v>
      </c>
      <c r="G130" s="164" t="s">
        <v>1292</v>
      </c>
      <c r="H130" s="207" t="str">
        <f>IFERROR(VLOOKUP(Tabla1[[#This Row],[Código_Actividad]],'Formulario PPGR2'!$H$29:$I$1048576,2,FALSE),"")</f>
        <v>Implementación del plan de mantenimiento preventivo de equipos e infraestructura 2020</v>
      </c>
      <c r="I130" s="204">
        <f>IFERROR(VLOOKUP(Tabla1[[#This Row],[Código_Actividad]],Tabla2[[Código]:[Total de Acciones ]],15,FALSE),"")</f>
        <v>4</v>
      </c>
      <c r="J130" s="298" t="s">
        <v>1007</v>
      </c>
      <c r="K130" s="167"/>
      <c r="L130" s="167"/>
      <c r="M130" s="167" t="s">
        <v>1314</v>
      </c>
      <c r="N130" s="202">
        <v>520</v>
      </c>
      <c r="O130" s="168">
        <v>181.3</v>
      </c>
      <c r="P130" s="169">
        <f>+Tabla1[[#This Row],[Precio Unitario]]*Tabla1[[#This Row],[Cantidad de Insumos]]</f>
        <v>94276</v>
      </c>
      <c r="Q130" s="285">
        <v>237102</v>
      </c>
      <c r="R130" s="167" t="s">
        <v>537</v>
      </c>
      <c r="S130" s="30"/>
      <c r="T130" s="30"/>
    </row>
    <row r="131" spans="2:20" hidden="1" x14ac:dyDescent="0.25">
      <c r="B131" s="201" t="str">
        <f>IF(Tabla1[[#This Row],[Código_Actividad]]="","",CONCATENATE(Tabla1[[#This Row],[POA]],".",Tabla1[[#This Row],[SRS]],".",Tabla1[[#This Row],[AREA]],".",Tabla1[[#This Row],[TIPO]]))</f>
        <v/>
      </c>
      <c r="C131" s="201" t="str">
        <f>IF(Tabla1[[#This Row],[Código_Actividad]]="","",'Formulario PPGR1'!#REF!)</f>
        <v/>
      </c>
      <c r="D131" s="201" t="str">
        <f>IF(Tabla1[[#This Row],[Código_Actividad]]="","",'Formulario PPGR1'!#REF!)</f>
        <v/>
      </c>
      <c r="E131" s="201" t="str">
        <f>IF(Tabla1[[#This Row],[Código_Actividad]]="","",'Formulario PPGR1'!#REF!)</f>
        <v/>
      </c>
      <c r="F131" s="201" t="str">
        <f>IF(Tabla1[[#This Row],[Código_Actividad]]="","",'Formulario PPGR1'!#REF!)</f>
        <v/>
      </c>
      <c r="G131" s="164"/>
      <c r="H131" s="203" t="str">
        <f>IFERROR(VLOOKUP(Tabla1[[#This Row],[Código_Actividad]],'Formulario PPGR2'!$H$29:$I$1048576,2,FALSE),"")</f>
        <v/>
      </c>
      <c r="I131" s="204" t="str">
        <f>IFERROR(VLOOKUP(Tabla1[[#This Row],[Código_Actividad]],Tabla2[[Código]:[Total de Acciones ]],15,FALSE),"")</f>
        <v/>
      </c>
      <c r="J131" s="298"/>
      <c r="K131" s="167"/>
      <c r="L131" s="167"/>
      <c r="M131" s="167"/>
      <c r="N131" s="202"/>
      <c r="O131" s="168"/>
      <c r="P131" s="169">
        <f>+Tabla1[[#This Row],[Precio Unitario]]*Tabla1[[#This Row],[Cantidad de Insumos]]</f>
        <v>0</v>
      </c>
      <c r="Q131" s="299"/>
      <c r="R131" s="205"/>
      <c r="S131" s="30"/>
      <c r="T131" s="30"/>
    </row>
    <row r="132" spans="2:20" hidden="1" x14ac:dyDescent="0.25">
      <c r="B132" s="201" t="str">
        <f>IF(Tabla1[[#This Row],[Código_Actividad]]="","",CONCATENATE(Tabla1[[#This Row],[POA]],".",Tabla1[[#This Row],[SRS]],".",Tabla1[[#This Row],[AREA]],".",Tabla1[[#This Row],[TIPO]]))</f>
        <v/>
      </c>
      <c r="C132" s="201" t="str">
        <f>IF(Tabla1[[#This Row],[Código_Actividad]]="","",'Formulario PPGR1'!#REF!)</f>
        <v/>
      </c>
      <c r="D132" s="201" t="str">
        <f>IF(Tabla1[[#This Row],[Código_Actividad]]="","",'Formulario PPGR1'!#REF!)</f>
        <v/>
      </c>
      <c r="E132" s="201" t="str">
        <f>IF(Tabla1[[#This Row],[Código_Actividad]]="","",'Formulario PPGR1'!#REF!)</f>
        <v/>
      </c>
      <c r="F132" s="201" t="str">
        <f>IF(Tabla1[[#This Row],[Código_Actividad]]="","",'Formulario PPGR1'!#REF!)</f>
        <v/>
      </c>
      <c r="G132" s="164"/>
      <c r="H132" s="203" t="str">
        <f>IFERROR(VLOOKUP(Tabla1[[#This Row],[Código_Actividad]],'Formulario PPGR2'!$H$29:$I$1048576,2,FALSE),"")</f>
        <v/>
      </c>
      <c r="I132" s="204" t="str">
        <f>IFERROR(VLOOKUP(Tabla1[[#This Row],[Código_Actividad]],Tabla2[[Código]:[Total de Acciones ]],15,FALSE),"")</f>
        <v/>
      </c>
      <c r="J132" s="298"/>
      <c r="K132" s="167"/>
      <c r="L132" s="167"/>
      <c r="M132" s="167"/>
      <c r="N132" s="202"/>
      <c r="O132" s="168"/>
      <c r="P132" s="169">
        <f>+Tabla1[[#This Row],[Precio Unitario]]*Tabla1[[#This Row],[Cantidad de Insumos]]</f>
        <v>0</v>
      </c>
      <c r="Q132" s="299"/>
      <c r="R132" s="205"/>
      <c r="S132" s="30"/>
      <c r="T132" s="30"/>
    </row>
    <row r="133" spans="2:20" hidden="1" x14ac:dyDescent="0.25">
      <c r="B133" s="201" t="str">
        <f>IF(Tabla1[[#This Row],[Código_Actividad]]="","",CONCATENATE(Tabla1[[#This Row],[POA]],".",Tabla1[[#This Row],[SRS]],".",Tabla1[[#This Row],[AREA]],".",Tabla1[[#This Row],[TIPO]]))</f>
        <v/>
      </c>
      <c r="C133" s="201" t="str">
        <f>IF(Tabla1[[#This Row],[Código_Actividad]]="","",'Formulario PPGR1'!#REF!)</f>
        <v/>
      </c>
      <c r="D133" s="201" t="str">
        <f>IF(Tabla1[[#This Row],[Código_Actividad]]="","",'Formulario PPGR1'!#REF!)</f>
        <v/>
      </c>
      <c r="E133" s="201" t="str">
        <f>IF(Tabla1[[#This Row],[Código_Actividad]]="","",'Formulario PPGR1'!#REF!)</f>
        <v/>
      </c>
      <c r="F133" s="201" t="str">
        <f>IF(Tabla1[[#This Row],[Código_Actividad]]="","",'Formulario PPGR1'!#REF!)</f>
        <v/>
      </c>
      <c r="G133" s="164"/>
      <c r="H133" s="207" t="str">
        <f>IFERROR(VLOOKUP(Tabla1[[#This Row],[Código_Actividad]],'Formulario PPGR2'!$H$29:$I$1048576,2,FALSE),"")</f>
        <v/>
      </c>
      <c r="I133" s="204" t="str">
        <f>IFERROR(VLOOKUP(Tabla1[[#This Row],[Código_Actividad]],Tabla2[[Código]:[Total de Acciones ]],15,FALSE),"")</f>
        <v/>
      </c>
      <c r="J133" s="298"/>
      <c r="K133" s="167"/>
      <c r="L133" s="167"/>
      <c r="M133" s="167"/>
      <c r="N133" s="202"/>
      <c r="O133" s="168"/>
      <c r="P133" s="169">
        <f>+Tabla1[[#This Row],[Precio Unitario]]*Tabla1[[#This Row],[Cantidad de Insumos]]</f>
        <v>0</v>
      </c>
      <c r="Q133" s="299"/>
      <c r="R133" s="205"/>
      <c r="S133" s="30"/>
      <c r="T133" s="30"/>
    </row>
    <row r="134" spans="2:20" hidden="1" x14ac:dyDescent="0.25">
      <c r="B134" s="201" t="str">
        <f>IF(Tabla1[[#This Row],[Código_Actividad]]="","",CONCATENATE(Tabla1[[#This Row],[POA]],".",Tabla1[[#This Row],[SRS]],".",Tabla1[[#This Row],[AREA]],".",Tabla1[[#This Row],[TIPO]]))</f>
        <v/>
      </c>
      <c r="C134" s="201" t="str">
        <f>IF(Tabla1[[#This Row],[Código_Actividad]]="","",'Formulario PPGR1'!#REF!)</f>
        <v/>
      </c>
      <c r="D134" s="201" t="str">
        <f>IF(Tabla1[[#This Row],[Código_Actividad]]="","",'Formulario PPGR1'!#REF!)</f>
        <v/>
      </c>
      <c r="E134" s="201" t="str">
        <f>IF(Tabla1[[#This Row],[Código_Actividad]]="","",'Formulario PPGR1'!#REF!)</f>
        <v/>
      </c>
      <c r="F134" s="201" t="str">
        <f>IF(Tabla1[[#This Row],[Código_Actividad]]="","",'Formulario PPGR1'!#REF!)</f>
        <v/>
      </c>
      <c r="G134" s="202"/>
      <c r="H134" s="203" t="str">
        <f>IFERROR(VLOOKUP(Tabla1[[#This Row],[Código_Actividad]],'Formulario PPGR2'!$H$29:$I$1048576,2,FALSE),"")</f>
        <v/>
      </c>
      <c r="I134" s="204" t="str">
        <f>IFERROR(VLOOKUP(Tabla1[[#This Row],[Código_Actividad]],Tabla2[[Código]:[Total de Acciones ]],15,FALSE),"")</f>
        <v/>
      </c>
      <c r="J134" s="298"/>
      <c r="K134" s="167"/>
      <c r="L134" s="167"/>
      <c r="M134" s="167"/>
      <c r="N134" s="202"/>
      <c r="O134" s="168"/>
      <c r="P134" s="169">
        <f>+Tabla1[[#This Row],[Precio Unitario]]*Tabla1[[#This Row],[Cantidad de Insumos]]</f>
        <v>0</v>
      </c>
      <c r="Q134" s="299"/>
      <c r="R134" s="205"/>
      <c r="S134" s="30"/>
      <c r="T134" s="30"/>
    </row>
    <row r="135" spans="2:20" hidden="1" x14ac:dyDescent="0.25">
      <c r="B135" s="201" t="str">
        <f>IF(Tabla1[[#This Row],[Código_Actividad]]="","",CONCATENATE(Tabla1[[#This Row],[POA]],".",Tabla1[[#This Row],[SRS]],".",Tabla1[[#This Row],[AREA]],".",Tabla1[[#This Row],[TIPO]]))</f>
        <v/>
      </c>
      <c r="C135" s="201" t="str">
        <f>IF(Tabla1[[#This Row],[Código_Actividad]]="","",'Formulario PPGR1'!#REF!)</f>
        <v/>
      </c>
      <c r="D135" s="201" t="str">
        <f>IF(Tabla1[[#This Row],[Código_Actividad]]="","",'Formulario PPGR1'!#REF!)</f>
        <v/>
      </c>
      <c r="E135" s="201" t="str">
        <f>IF(Tabla1[[#This Row],[Código_Actividad]]="","",'Formulario PPGR1'!#REF!)</f>
        <v/>
      </c>
      <c r="F135" s="201" t="str">
        <f>IF(Tabla1[[#This Row],[Código_Actividad]]="","",'Formulario PPGR1'!#REF!)</f>
        <v/>
      </c>
      <c r="G135" s="202"/>
      <c r="H135" s="203" t="str">
        <f>IFERROR(VLOOKUP(Tabla1[[#This Row],[Código_Actividad]],'Formulario PPGR2'!$H$29:$I$1048576,2,FALSE),"")</f>
        <v/>
      </c>
      <c r="I135" s="204" t="str">
        <f>IFERROR(VLOOKUP(Tabla1[[#This Row],[Código_Actividad]],Tabla2[[Código]:[Total de Acciones ]],15,FALSE),"")</f>
        <v/>
      </c>
      <c r="J135" s="298"/>
      <c r="K135" s="167"/>
      <c r="L135" s="167"/>
      <c r="M135" s="167"/>
      <c r="N135" s="202"/>
      <c r="O135" s="168"/>
      <c r="P135" s="169">
        <f>+Tabla1[[#This Row],[Precio Unitario]]*Tabla1[[#This Row],[Cantidad de Insumos]]</f>
        <v>0</v>
      </c>
      <c r="Q135" s="299"/>
      <c r="R135" s="205"/>
      <c r="S135" s="30"/>
      <c r="T135" s="30"/>
    </row>
    <row r="136" spans="2:20" hidden="1" x14ac:dyDescent="0.25">
      <c r="B136" s="201" t="str">
        <f>IF(Tabla1[[#This Row],[Código_Actividad]]="","",CONCATENATE(Tabla1[[#This Row],[POA]],".",Tabla1[[#This Row],[SRS]],".",Tabla1[[#This Row],[AREA]],".",Tabla1[[#This Row],[TIPO]]))</f>
        <v/>
      </c>
      <c r="C136" s="201" t="str">
        <f>IF(Tabla1[[#This Row],[Código_Actividad]]="","",'Formulario PPGR1'!#REF!)</f>
        <v/>
      </c>
      <c r="D136" s="201" t="str">
        <f>IF(Tabla1[[#This Row],[Código_Actividad]]="","",'Formulario PPGR1'!#REF!)</f>
        <v/>
      </c>
      <c r="E136" s="201" t="str">
        <f>IF(Tabla1[[#This Row],[Código_Actividad]]="","",'Formulario PPGR1'!#REF!)</f>
        <v/>
      </c>
      <c r="F136" s="201" t="str">
        <f>IF(Tabla1[[#This Row],[Código_Actividad]]="","",'Formulario PPGR1'!#REF!)</f>
        <v/>
      </c>
      <c r="G136" s="202"/>
      <c r="H136" s="203" t="str">
        <f>IFERROR(VLOOKUP(Tabla1[[#This Row],[Código_Actividad]],'Formulario PPGR2'!$H$29:$I$1048576,2,FALSE),"")</f>
        <v/>
      </c>
      <c r="I136" s="204" t="str">
        <f>IFERROR(VLOOKUP(Tabla1[[#This Row],[Código_Actividad]],Tabla2[[Código]:[Total de Acciones ]],15,FALSE),"")</f>
        <v/>
      </c>
      <c r="J136" s="298"/>
      <c r="K136" s="167"/>
      <c r="L136" s="167"/>
      <c r="M136" s="167"/>
      <c r="N136" s="202"/>
      <c r="O136" s="168"/>
      <c r="P136" s="169">
        <f>+Tabla1[[#This Row],[Precio Unitario]]*Tabla1[[#This Row],[Cantidad de Insumos]]</f>
        <v>0</v>
      </c>
      <c r="Q136" s="299"/>
      <c r="R136" s="205"/>
      <c r="S136" s="30"/>
      <c r="T136" s="30"/>
    </row>
    <row r="137" spans="2:20" hidden="1" x14ac:dyDescent="0.25">
      <c r="B137" s="201" t="str">
        <f>IF(Tabla1[[#This Row],[Código_Actividad]]="","",CONCATENATE(Tabla1[[#This Row],[POA]],".",Tabla1[[#This Row],[SRS]],".",Tabla1[[#This Row],[AREA]],".",Tabla1[[#This Row],[TIPO]]))</f>
        <v/>
      </c>
      <c r="C137" s="201" t="str">
        <f>IF(Tabla1[[#This Row],[Código_Actividad]]="","",'Formulario PPGR1'!#REF!)</f>
        <v/>
      </c>
      <c r="D137" s="201" t="str">
        <f>IF(Tabla1[[#This Row],[Código_Actividad]]="","",'Formulario PPGR1'!#REF!)</f>
        <v/>
      </c>
      <c r="E137" s="201" t="str">
        <f>IF(Tabla1[[#This Row],[Código_Actividad]]="","",'Formulario PPGR1'!#REF!)</f>
        <v/>
      </c>
      <c r="F137" s="201" t="str">
        <f>IF(Tabla1[[#This Row],[Código_Actividad]]="","",'Formulario PPGR1'!#REF!)</f>
        <v/>
      </c>
      <c r="G137" s="164"/>
      <c r="H137" s="207" t="str">
        <f>IFERROR(VLOOKUP(Tabla1[[#This Row],[Código_Actividad]],'Formulario PPGR2'!$H$29:$I$1048576,2,FALSE),"")</f>
        <v/>
      </c>
      <c r="I137" s="204" t="str">
        <f>IFERROR(VLOOKUP(Tabla1[[#This Row],[Código_Actividad]],Tabla2[[Código]:[Total de Acciones ]],15,FALSE),"")</f>
        <v/>
      </c>
      <c r="J137" s="298"/>
      <c r="K137" s="167"/>
      <c r="L137" s="167"/>
      <c r="M137" s="167"/>
      <c r="N137" s="202"/>
      <c r="O137" s="168"/>
      <c r="P137" s="169">
        <f>+Tabla1[[#This Row],[Precio Unitario]]*Tabla1[[#This Row],[Cantidad de Insumos]]</f>
        <v>0</v>
      </c>
      <c r="Q137" s="299"/>
      <c r="R137" s="205"/>
      <c r="S137" s="30"/>
      <c r="T137" s="30"/>
    </row>
    <row r="138" spans="2:20" hidden="1" x14ac:dyDescent="0.25">
      <c r="B138" s="201" t="str">
        <f>IF(Tabla1[[#This Row],[Código_Actividad]]="","",CONCATENATE(Tabla1[[#This Row],[POA]],".",Tabla1[[#This Row],[SRS]],".",Tabla1[[#This Row],[AREA]],".",Tabla1[[#This Row],[TIPO]]))</f>
        <v/>
      </c>
      <c r="C138" s="201" t="str">
        <f>IF(Tabla1[[#This Row],[Código_Actividad]]="","",'Formulario PPGR1'!#REF!)</f>
        <v/>
      </c>
      <c r="D138" s="201" t="str">
        <f>IF(Tabla1[[#This Row],[Código_Actividad]]="","",'Formulario PPGR1'!#REF!)</f>
        <v/>
      </c>
      <c r="E138" s="201" t="str">
        <f>IF(Tabla1[[#This Row],[Código_Actividad]]="","",'Formulario PPGR1'!#REF!)</f>
        <v/>
      </c>
      <c r="F138" s="201" t="str">
        <f>IF(Tabla1[[#This Row],[Código_Actividad]]="","",'Formulario PPGR1'!#REF!)</f>
        <v/>
      </c>
      <c r="G138" s="202"/>
      <c r="H138" s="203" t="str">
        <f>IFERROR(VLOOKUP(Tabla1[[#This Row],[Código_Actividad]],'Formulario PPGR2'!$H$29:$I$1048576,2,FALSE),"")</f>
        <v/>
      </c>
      <c r="I138" s="204" t="str">
        <f>IFERROR(VLOOKUP(Tabla1[[#This Row],[Código_Actividad]],Tabla2[[Código]:[Total de Acciones ]],15,FALSE),"")</f>
        <v/>
      </c>
      <c r="J138" s="298"/>
      <c r="K138" s="167"/>
      <c r="L138" s="167"/>
      <c r="M138" s="167"/>
      <c r="N138" s="202"/>
      <c r="O138" s="168"/>
      <c r="P138" s="169">
        <f>+Tabla1[[#This Row],[Precio Unitario]]*Tabla1[[#This Row],[Cantidad de Insumos]]</f>
        <v>0</v>
      </c>
      <c r="Q138" s="299"/>
      <c r="R138" s="205"/>
      <c r="S138" s="30"/>
      <c r="T138" s="30"/>
    </row>
    <row r="139" spans="2:20" hidden="1" x14ac:dyDescent="0.25">
      <c r="B139" s="201" t="str">
        <f>IF(Tabla1[[#This Row],[Código_Actividad]]="","",CONCATENATE(Tabla1[[#This Row],[POA]],".",Tabla1[[#This Row],[SRS]],".",Tabla1[[#This Row],[AREA]],".",Tabla1[[#This Row],[TIPO]]))</f>
        <v/>
      </c>
      <c r="C139" s="201" t="str">
        <f>IF(Tabla1[[#This Row],[Código_Actividad]]="","",'Formulario PPGR1'!#REF!)</f>
        <v/>
      </c>
      <c r="D139" s="201" t="str">
        <f>IF(Tabla1[[#This Row],[Código_Actividad]]="","",'Formulario PPGR1'!#REF!)</f>
        <v/>
      </c>
      <c r="E139" s="201" t="str">
        <f>IF(Tabla1[[#This Row],[Código_Actividad]]="","",'Formulario PPGR1'!#REF!)</f>
        <v/>
      </c>
      <c r="F139" s="201" t="str">
        <f>IF(Tabla1[[#This Row],[Código_Actividad]]="","",'Formulario PPGR1'!#REF!)</f>
        <v/>
      </c>
      <c r="G139" s="202"/>
      <c r="H139" s="203" t="str">
        <f>IFERROR(VLOOKUP(Tabla1[[#This Row],[Código_Actividad]],'Formulario PPGR2'!$H$29:$I$1048576,2,FALSE),"")</f>
        <v/>
      </c>
      <c r="I139" s="204" t="str">
        <f>IFERROR(VLOOKUP(Tabla1[[#This Row],[Código_Actividad]],Tabla2[[Código]:[Total de Acciones ]],15,FALSE),"")</f>
        <v/>
      </c>
      <c r="J139" s="298"/>
      <c r="K139" s="167"/>
      <c r="L139" s="167"/>
      <c r="M139" s="167"/>
      <c r="N139" s="202"/>
      <c r="O139" s="168"/>
      <c r="P139" s="169">
        <f>+Tabla1[[#This Row],[Precio Unitario]]*Tabla1[[#This Row],[Cantidad de Insumos]]</f>
        <v>0</v>
      </c>
      <c r="Q139" s="299"/>
      <c r="R139" s="205"/>
      <c r="S139" s="30"/>
      <c r="T139" s="30"/>
    </row>
    <row r="140" spans="2:20" hidden="1" x14ac:dyDescent="0.25">
      <c r="B140" s="201" t="str">
        <f>IF(Tabla1[[#This Row],[Código_Actividad]]="","",CONCATENATE(Tabla1[[#This Row],[POA]],".",Tabla1[[#This Row],[SRS]],".",Tabla1[[#This Row],[AREA]],".",Tabla1[[#This Row],[TIPO]]))</f>
        <v/>
      </c>
      <c r="C140" s="201" t="str">
        <f>IF(Tabla1[[#This Row],[Código_Actividad]]="","",'Formulario PPGR1'!#REF!)</f>
        <v/>
      </c>
      <c r="D140" s="201" t="str">
        <f>IF(Tabla1[[#This Row],[Código_Actividad]]="","",'Formulario PPGR1'!#REF!)</f>
        <v/>
      </c>
      <c r="E140" s="201" t="str">
        <f>IF(Tabla1[[#This Row],[Código_Actividad]]="","",'Formulario PPGR1'!#REF!)</f>
        <v/>
      </c>
      <c r="F140" s="201" t="str">
        <f>IF(Tabla1[[#This Row],[Código_Actividad]]="","",'Formulario PPGR1'!#REF!)</f>
        <v/>
      </c>
      <c r="G140" s="164"/>
      <c r="H140" s="207" t="str">
        <f>IFERROR(VLOOKUP(Tabla1[[#This Row],[Código_Actividad]],'Formulario PPGR2'!$H$29:$I$1048576,2,FALSE),"")</f>
        <v/>
      </c>
      <c r="I140" s="204" t="str">
        <f>IFERROR(VLOOKUP(Tabla1[[#This Row],[Código_Actividad]],Tabla2[[Código]:[Total de Acciones ]],15,FALSE),"")</f>
        <v/>
      </c>
      <c r="J140" s="298"/>
      <c r="K140" s="167"/>
      <c r="L140" s="167"/>
      <c r="M140" s="167"/>
      <c r="N140" s="202"/>
      <c r="O140" s="168"/>
      <c r="P140" s="169">
        <f>+Tabla1[[#This Row],[Precio Unitario]]*Tabla1[[#This Row],[Cantidad de Insumos]]</f>
        <v>0</v>
      </c>
      <c r="Q140" s="299"/>
      <c r="R140" s="205"/>
      <c r="S140" s="30"/>
      <c r="T140" s="30"/>
    </row>
    <row r="141" spans="2:20" hidden="1" x14ac:dyDescent="0.25">
      <c r="B141" s="201" t="str">
        <f>IF(Tabla1[[#This Row],[Código_Actividad]]="","",CONCATENATE(Tabla1[[#This Row],[POA]],".",Tabla1[[#This Row],[SRS]],".",Tabla1[[#This Row],[AREA]],".",Tabla1[[#This Row],[TIPO]]))</f>
        <v/>
      </c>
      <c r="C141" s="201" t="str">
        <f>IF(Tabla1[[#This Row],[Código_Actividad]]="","",'Formulario PPGR1'!#REF!)</f>
        <v/>
      </c>
      <c r="D141" s="201" t="str">
        <f>IF(Tabla1[[#This Row],[Código_Actividad]]="","",'Formulario PPGR1'!#REF!)</f>
        <v/>
      </c>
      <c r="E141" s="201" t="str">
        <f>IF(Tabla1[[#This Row],[Código_Actividad]]="","",'Formulario PPGR1'!#REF!)</f>
        <v/>
      </c>
      <c r="F141" s="201" t="str">
        <f>IF(Tabla1[[#This Row],[Código_Actividad]]="","",'Formulario PPGR1'!#REF!)</f>
        <v/>
      </c>
      <c r="G141" s="202"/>
      <c r="H141" s="203" t="str">
        <f>IFERROR(VLOOKUP(Tabla1[[#This Row],[Código_Actividad]],'Formulario PPGR2'!$H$29:$I$1048576,2,FALSE),"")</f>
        <v/>
      </c>
      <c r="I141" s="204" t="str">
        <f>IFERROR(VLOOKUP(Tabla1[[#This Row],[Código_Actividad]],Tabla2[[Código]:[Total de Acciones ]],15,FALSE),"")</f>
        <v/>
      </c>
      <c r="J141" s="298"/>
      <c r="K141" s="167"/>
      <c r="L141" s="167"/>
      <c r="M141" s="167"/>
      <c r="N141" s="202"/>
      <c r="O141" s="168"/>
      <c r="P141" s="169">
        <f>+Tabla1[[#This Row],[Precio Unitario]]*Tabla1[[#This Row],[Cantidad de Insumos]]</f>
        <v>0</v>
      </c>
      <c r="Q141" s="299"/>
      <c r="R141" s="205"/>
      <c r="S141" s="30"/>
      <c r="T141" s="30"/>
    </row>
    <row r="142" spans="2:20" hidden="1" x14ac:dyDescent="0.25">
      <c r="B142" s="201" t="str">
        <f>IF(Tabla1[[#This Row],[Código_Actividad]]="","",CONCATENATE(Tabla1[[#This Row],[POA]],".",Tabla1[[#This Row],[SRS]],".",Tabla1[[#This Row],[AREA]],".",Tabla1[[#This Row],[TIPO]]))</f>
        <v/>
      </c>
      <c r="C142" s="201" t="str">
        <f>IF(Tabla1[[#This Row],[Código_Actividad]]="","",'Formulario PPGR1'!#REF!)</f>
        <v/>
      </c>
      <c r="D142" s="201" t="str">
        <f>IF(Tabla1[[#This Row],[Código_Actividad]]="","",'Formulario PPGR1'!#REF!)</f>
        <v/>
      </c>
      <c r="E142" s="201" t="str">
        <f>IF(Tabla1[[#This Row],[Código_Actividad]]="","",'Formulario PPGR1'!#REF!)</f>
        <v/>
      </c>
      <c r="F142" s="201" t="str">
        <f>IF(Tabla1[[#This Row],[Código_Actividad]]="","",'Formulario PPGR1'!#REF!)</f>
        <v/>
      </c>
      <c r="G142" s="202"/>
      <c r="H142" s="203" t="str">
        <f>IFERROR(VLOOKUP(Tabla1[[#This Row],[Código_Actividad]],'Formulario PPGR2'!$H$29:$I$1048576,2,FALSE),"")</f>
        <v/>
      </c>
      <c r="I142" s="204" t="str">
        <f>IFERROR(VLOOKUP(Tabla1[[#This Row],[Código_Actividad]],Tabla2[[Código]:[Total de Acciones ]],15,FALSE),"")</f>
        <v/>
      </c>
      <c r="J142" s="298"/>
      <c r="K142" s="167"/>
      <c r="L142" s="167"/>
      <c r="M142" s="167"/>
      <c r="N142" s="202"/>
      <c r="O142" s="168"/>
      <c r="P142" s="169">
        <f>+Tabla1[[#This Row],[Precio Unitario]]*Tabla1[[#This Row],[Cantidad de Insumos]]</f>
        <v>0</v>
      </c>
      <c r="Q142" s="299"/>
      <c r="R142" s="205"/>
      <c r="S142" s="30"/>
      <c r="T142" s="30"/>
    </row>
    <row r="143" spans="2:20" hidden="1" x14ac:dyDescent="0.25">
      <c r="B143" s="201" t="str">
        <f>IF(Tabla1[[#This Row],[Código_Actividad]]="","",CONCATENATE(Tabla1[[#This Row],[POA]],".",Tabla1[[#This Row],[SRS]],".",Tabla1[[#This Row],[AREA]],".",Tabla1[[#This Row],[TIPO]]))</f>
        <v/>
      </c>
      <c r="C143" s="201" t="str">
        <f>IF(Tabla1[[#This Row],[Código_Actividad]]="","",'Formulario PPGR1'!#REF!)</f>
        <v/>
      </c>
      <c r="D143" s="201" t="str">
        <f>IF(Tabla1[[#This Row],[Código_Actividad]]="","",'Formulario PPGR1'!#REF!)</f>
        <v/>
      </c>
      <c r="E143" s="201" t="str">
        <f>IF(Tabla1[[#This Row],[Código_Actividad]]="","",'Formulario PPGR1'!#REF!)</f>
        <v/>
      </c>
      <c r="F143" s="201" t="str">
        <f>IF(Tabla1[[#This Row],[Código_Actividad]]="","",'Formulario PPGR1'!#REF!)</f>
        <v/>
      </c>
      <c r="G143" s="164"/>
      <c r="H143" s="207" t="str">
        <f>IFERROR(VLOOKUP(Tabla1[[#This Row],[Código_Actividad]],'Formulario PPGR2'!$H$29:$I$1048576,2,FALSE),"")</f>
        <v/>
      </c>
      <c r="I143" s="204" t="str">
        <f>IFERROR(VLOOKUP(Tabla1[[#This Row],[Código_Actividad]],Tabla2[[Código]:[Total de Acciones ]],15,FALSE),"")</f>
        <v/>
      </c>
      <c r="J143" s="298"/>
      <c r="K143" s="167"/>
      <c r="L143" s="167"/>
      <c r="M143" s="167"/>
      <c r="N143" s="202"/>
      <c r="O143" s="168"/>
      <c r="P143" s="169">
        <f>+Tabla1[[#This Row],[Precio Unitario]]*Tabla1[[#This Row],[Cantidad de Insumos]]</f>
        <v>0</v>
      </c>
      <c r="Q143" s="299"/>
      <c r="R143" s="205"/>
      <c r="S143" s="30"/>
      <c r="T143" s="30"/>
    </row>
    <row r="144" spans="2:20" hidden="1" x14ac:dyDescent="0.25">
      <c r="B144" s="201" t="str">
        <f>IF(Tabla1[[#This Row],[Código_Actividad]]="","",CONCATENATE(Tabla1[[#This Row],[POA]],".",Tabla1[[#This Row],[SRS]],".",Tabla1[[#This Row],[AREA]],".",Tabla1[[#This Row],[TIPO]]))</f>
        <v/>
      </c>
      <c r="C144" s="201" t="str">
        <f>IF(Tabla1[[#This Row],[Código_Actividad]]="","",'Formulario PPGR1'!#REF!)</f>
        <v/>
      </c>
      <c r="D144" s="201" t="str">
        <f>IF(Tabla1[[#This Row],[Código_Actividad]]="","",'Formulario PPGR1'!#REF!)</f>
        <v/>
      </c>
      <c r="E144" s="201" t="str">
        <f>IF(Tabla1[[#This Row],[Código_Actividad]]="","",'Formulario PPGR1'!#REF!)</f>
        <v/>
      </c>
      <c r="F144" s="201" t="str">
        <f>IF(Tabla1[[#This Row],[Código_Actividad]]="","",'Formulario PPGR1'!#REF!)</f>
        <v/>
      </c>
      <c r="G144" s="202"/>
      <c r="H144" s="207" t="str">
        <f>IFERROR(VLOOKUP(Tabla1[[#This Row],[Código_Actividad]],'Formulario PPGR2'!$H$29:$I$1048576,2,FALSE),"")</f>
        <v/>
      </c>
      <c r="I144" s="204" t="str">
        <f>IFERROR(VLOOKUP(Tabla1[[#This Row],[Código_Actividad]],Tabla2[[Código]:[Total de Acciones ]],15,FALSE),"")</f>
        <v/>
      </c>
      <c r="J144" s="298"/>
      <c r="K144" s="167"/>
      <c r="L144" s="167"/>
      <c r="M144" s="167"/>
      <c r="N144" s="202"/>
      <c r="O144" s="168"/>
      <c r="P144" s="169">
        <f>+Tabla1[[#This Row],[Precio Unitario]]*Tabla1[[#This Row],[Cantidad de Insumos]]</f>
        <v>0</v>
      </c>
      <c r="Q144" s="299"/>
      <c r="R144" s="205"/>
      <c r="S144" s="30"/>
      <c r="T144" s="30"/>
    </row>
    <row r="145" spans="2:20" hidden="1" x14ac:dyDescent="0.25">
      <c r="B145" s="201" t="str">
        <f>IF(Tabla1[[#This Row],[Código_Actividad]]="","",CONCATENATE(Tabla1[[#This Row],[POA]],".",Tabla1[[#This Row],[SRS]],".",Tabla1[[#This Row],[AREA]],".",Tabla1[[#This Row],[TIPO]]))</f>
        <v/>
      </c>
      <c r="C145" s="201" t="str">
        <f>IF(Tabla1[[#This Row],[Código_Actividad]]="","",'Formulario PPGR1'!#REF!)</f>
        <v/>
      </c>
      <c r="D145" s="201" t="str">
        <f>IF(Tabla1[[#This Row],[Código_Actividad]]="","",'Formulario PPGR1'!#REF!)</f>
        <v/>
      </c>
      <c r="E145" s="201" t="str">
        <f>IF(Tabla1[[#This Row],[Código_Actividad]]="","",'Formulario PPGR1'!#REF!)</f>
        <v/>
      </c>
      <c r="F145" s="201" t="str">
        <f>IF(Tabla1[[#This Row],[Código_Actividad]]="","",'Formulario PPGR1'!#REF!)</f>
        <v/>
      </c>
      <c r="G145" s="202"/>
      <c r="H145" s="203" t="str">
        <f>IFERROR(VLOOKUP(Tabla1[[#This Row],[Código_Actividad]],'Formulario PPGR2'!$H$29:$I$1048576,2,FALSE),"")</f>
        <v/>
      </c>
      <c r="I145" s="204" t="str">
        <f>IFERROR(VLOOKUP(Tabla1[[#This Row],[Código_Actividad]],Tabla2[[Código]:[Total de Acciones ]],15,FALSE),"")</f>
        <v/>
      </c>
      <c r="J145" s="298"/>
      <c r="K145" s="167"/>
      <c r="L145" s="167"/>
      <c r="M145" s="167"/>
      <c r="N145" s="202"/>
      <c r="O145" s="168"/>
      <c r="P145" s="169">
        <f>+Tabla1[[#This Row],[Precio Unitario]]*Tabla1[[#This Row],[Cantidad de Insumos]]</f>
        <v>0</v>
      </c>
      <c r="Q145" s="299"/>
      <c r="R145" s="205"/>
      <c r="S145" s="30"/>
      <c r="T145" s="30"/>
    </row>
    <row r="146" spans="2:20" hidden="1" x14ac:dyDescent="0.25">
      <c r="B146" s="201" t="str">
        <f>IF(Tabla1[[#This Row],[Código_Actividad]]="","",CONCATENATE(Tabla1[[#This Row],[POA]],".",Tabla1[[#This Row],[SRS]],".",Tabla1[[#This Row],[AREA]],".",Tabla1[[#This Row],[TIPO]]))</f>
        <v/>
      </c>
      <c r="C146" s="201" t="str">
        <f>IF(Tabla1[[#This Row],[Código_Actividad]]="","",'Formulario PPGR1'!#REF!)</f>
        <v/>
      </c>
      <c r="D146" s="201" t="str">
        <f>IF(Tabla1[[#This Row],[Código_Actividad]]="","",'Formulario PPGR1'!#REF!)</f>
        <v/>
      </c>
      <c r="E146" s="201" t="str">
        <f>IF(Tabla1[[#This Row],[Código_Actividad]]="","",'Formulario PPGR1'!#REF!)</f>
        <v/>
      </c>
      <c r="F146" s="201" t="str">
        <f>IF(Tabla1[[#This Row],[Código_Actividad]]="","",'Formulario PPGR1'!#REF!)</f>
        <v/>
      </c>
      <c r="G146" s="202"/>
      <c r="H146" s="203" t="str">
        <f>IFERROR(VLOOKUP(Tabla1[[#This Row],[Código_Actividad]],'Formulario PPGR2'!$H$29:$I$1048576,2,FALSE),"")</f>
        <v/>
      </c>
      <c r="I146" s="204" t="str">
        <f>IFERROR(VLOOKUP(Tabla1[[#This Row],[Código_Actividad]],Tabla2[[Código]:[Total de Acciones ]],15,FALSE),"")</f>
        <v/>
      </c>
      <c r="J146" s="298"/>
      <c r="K146" s="167"/>
      <c r="L146" s="167"/>
      <c r="M146" s="167"/>
      <c r="N146" s="202"/>
      <c r="O146" s="168"/>
      <c r="P146" s="169">
        <f>+Tabla1[[#This Row],[Precio Unitario]]*Tabla1[[#This Row],[Cantidad de Insumos]]</f>
        <v>0</v>
      </c>
      <c r="Q146" s="299"/>
      <c r="R146" s="205"/>
      <c r="S146" s="30"/>
      <c r="T146" s="30"/>
    </row>
    <row r="147" spans="2:20" hidden="1" x14ac:dyDescent="0.25">
      <c r="B147" s="201" t="str">
        <f>IF(Tabla1[[#This Row],[Código_Actividad]]="","",CONCATENATE(Tabla1[[#This Row],[POA]],".",Tabla1[[#This Row],[SRS]],".",Tabla1[[#This Row],[AREA]],".",Tabla1[[#This Row],[TIPO]]))</f>
        <v/>
      </c>
      <c r="C147" s="201" t="str">
        <f>IF(Tabla1[[#This Row],[Código_Actividad]]="","",'Formulario PPGR1'!#REF!)</f>
        <v/>
      </c>
      <c r="D147" s="201" t="str">
        <f>IF(Tabla1[[#This Row],[Código_Actividad]]="","",'Formulario PPGR1'!#REF!)</f>
        <v/>
      </c>
      <c r="E147" s="201" t="str">
        <f>IF(Tabla1[[#This Row],[Código_Actividad]]="","",'Formulario PPGR1'!#REF!)</f>
        <v/>
      </c>
      <c r="F147" s="201" t="str">
        <f>IF(Tabla1[[#This Row],[Código_Actividad]]="","",'Formulario PPGR1'!#REF!)</f>
        <v/>
      </c>
      <c r="G147" s="202"/>
      <c r="H147" s="207" t="str">
        <f>IFERROR(VLOOKUP(Tabla1[[#This Row],[Código_Actividad]],'Formulario PPGR2'!$H$29:$I$1048576,2,FALSE),"")</f>
        <v/>
      </c>
      <c r="I147" s="204" t="str">
        <f>IFERROR(VLOOKUP(Tabla1[[#This Row],[Código_Actividad]],Tabla2[[Código]:[Total de Acciones ]],15,FALSE),"")</f>
        <v/>
      </c>
      <c r="J147" s="298"/>
      <c r="K147" s="167"/>
      <c r="L147" s="167"/>
      <c r="M147" s="167"/>
      <c r="N147" s="202"/>
      <c r="O147" s="168"/>
      <c r="P147" s="169">
        <f>+Tabla1[[#This Row],[Precio Unitario]]*Tabla1[[#This Row],[Cantidad de Insumos]]</f>
        <v>0</v>
      </c>
      <c r="Q147" s="299"/>
      <c r="R147" s="205"/>
      <c r="S147" s="30"/>
      <c r="T147" s="30"/>
    </row>
    <row r="148" spans="2:20" hidden="1" x14ac:dyDescent="0.25">
      <c r="B148" s="201" t="str">
        <f>IF(Tabla1[[#This Row],[Código_Actividad]]="","",CONCATENATE(Tabla1[[#This Row],[POA]],".",Tabla1[[#This Row],[SRS]],".",Tabla1[[#This Row],[AREA]],".",Tabla1[[#This Row],[TIPO]]))</f>
        <v/>
      </c>
      <c r="C148" s="201" t="str">
        <f>IF(Tabla1[[#This Row],[Código_Actividad]]="","",'Formulario PPGR1'!#REF!)</f>
        <v/>
      </c>
      <c r="D148" s="201" t="str">
        <f>IF(Tabla1[[#This Row],[Código_Actividad]]="","",'Formulario PPGR1'!#REF!)</f>
        <v/>
      </c>
      <c r="E148" s="201" t="str">
        <f>IF(Tabla1[[#This Row],[Código_Actividad]]="","",'Formulario PPGR1'!#REF!)</f>
        <v/>
      </c>
      <c r="F148" s="201" t="str">
        <f>IF(Tabla1[[#This Row],[Código_Actividad]]="","",'Formulario PPGR1'!#REF!)</f>
        <v/>
      </c>
      <c r="G148" s="202"/>
      <c r="H148" s="203" t="str">
        <f>IFERROR(VLOOKUP(Tabla1[[#This Row],[Código_Actividad]],'Formulario PPGR2'!$H$29:$I$1048576,2,FALSE),"")</f>
        <v/>
      </c>
      <c r="I148" s="204" t="str">
        <f>IFERROR(VLOOKUP(Tabla1[[#This Row],[Código_Actividad]],Tabla2[[Código]:[Total de Acciones ]],15,FALSE),"")</f>
        <v/>
      </c>
      <c r="J148" s="298"/>
      <c r="K148" s="167"/>
      <c r="L148" s="167"/>
      <c r="M148" s="167"/>
      <c r="N148" s="202"/>
      <c r="O148" s="168"/>
      <c r="P148" s="169">
        <f>+Tabla1[[#This Row],[Precio Unitario]]*Tabla1[[#This Row],[Cantidad de Insumos]]</f>
        <v>0</v>
      </c>
      <c r="Q148" s="299"/>
      <c r="R148" s="205"/>
      <c r="S148" s="30"/>
      <c r="T148" s="30"/>
    </row>
    <row r="149" spans="2:20" hidden="1" x14ac:dyDescent="0.25">
      <c r="B149" s="201" t="str">
        <f>IF(Tabla1[[#This Row],[Código_Actividad]]="","",CONCATENATE(Tabla1[[#This Row],[POA]],".",Tabla1[[#This Row],[SRS]],".",Tabla1[[#This Row],[AREA]],".",Tabla1[[#This Row],[TIPO]]))</f>
        <v/>
      </c>
      <c r="C149" s="201" t="str">
        <f>IF(Tabla1[[#This Row],[Código_Actividad]]="","",'Formulario PPGR1'!#REF!)</f>
        <v/>
      </c>
      <c r="D149" s="201" t="str">
        <f>IF(Tabla1[[#This Row],[Código_Actividad]]="","",'Formulario PPGR1'!#REF!)</f>
        <v/>
      </c>
      <c r="E149" s="201" t="str">
        <f>IF(Tabla1[[#This Row],[Código_Actividad]]="","",'Formulario PPGR1'!#REF!)</f>
        <v/>
      </c>
      <c r="F149" s="201" t="str">
        <f>IF(Tabla1[[#This Row],[Código_Actividad]]="","",'Formulario PPGR1'!#REF!)</f>
        <v/>
      </c>
      <c r="G149" s="202"/>
      <c r="H149" s="203" t="str">
        <f>IFERROR(VLOOKUP(Tabla1[[#This Row],[Código_Actividad]],'Formulario PPGR2'!$H$29:$I$1048576,2,FALSE),"")</f>
        <v/>
      </c>
      <c r="I149" s="204" t="str">
        <f>IFERROR(VLOOKUP(Tabla1[[#This Row],[Código_Actividad]],Tabla2[[Código]:[Total de Acciones ]],15,FALSE),"")</f>
        <v/>
      </c>
      <c r="J149" s="298"/>
      <c r="K149" s="167"/>
      <c r="L149" s="167"/>
      <c r="M149" s="167"/>
      <c r="N149" s="202"/>
      <c r="O149" s="168"/>
      <c r="P149" s="169">
        <f>+Tabla1[[#This Row],[Precio Unitario]]*Tabla1[[#This Row],[Cantidad de Insumos]]</f>
        <v>0</v>
      </c>
      <c r="Q149" s="299"/>
      <c r="R149" s="205"/>
      <c r="S149" s="30"/>
      <c r="T149" s="30"/>
    </row>
    <row r="150" spans="2:20" hidden="1" x14ac:dyDescent="0.25">
      <c r="B150" s="201" t="str">
        <f>IF(Tabla1[[#This Row],[Código_Actividad]]="","",CONCATENATE(Tabla1[[#This Row],[POA]],".",Tabla1[[#This Row],[SRS]],".",Tabla1[[#This Row],[AREA]],".",Tabla1[[#This Row],[TIPO]]))</f>
        <v/>
      </c>
      <c r="C150" s="201" t="str">
        <f>IF(Tabla1[[#This Row],[Código_Actividad]]="","",'Formulario PPGR1'!#REF!)</f>
        <v/>
      </c>
      <c r="D150" s="201" t="str">
        <f>IF(Tabla1[[#This Row],[Código_Actividad]]="","",'Formulario PPGR1'!#REF!)</f>
        <v/>
      </c>
      <c r="E150" s="201" t="str">
        <f>IF(Tabla1[[#This Row],[Código_Actividad]]="","",'Formulario PPGR1'!#REF!)</f>
        <v/>
      </c>
      <c r="F150" s="201" t="str">
        <f>IF(Tabla1[[#This Row],[Código_Actividad]]="","",'Formulario PPGR1'!#REF!)</f>
        <v/>
      </c>
      <c r="G150" s="202"/>
      <c r="H150" s="207" t="str">
        <f>IFERROR(VLOOKUP(Tabla1[[#This Row],[Código_Actividad]],'Formulario PPGR2'!$H$29:$I$1048576,2,FALSE),"")</f>
        <v/>
      </c>
      <c r="I150" s="204" t="str">
        <f>IFERROR(VLOOKUP(Tabla1[[#This Row],[Código_Actividad]],Tabla2[[Código]:[Total de Acciones ]],15,FALSE),"")</f>
        <v/>
      </c>
      <c r="J150" s="298"/>
      <c r="K150" s="167"/>
      <c r="L150" s="167"/>
      <c r="M150" s="167"/>
      <c r="N150" s="202"/>
      <c r="O150" s="168"/>
      <c r="P150" s="169">
        <f>+Tabla1[[#This Row],[Precio Unitario]]*Tabla1[[#This Row],[Cantidad de Insumos]]</f>
        <v>0</v>
      </c>
      <c r="Q150" s="299"/>
      <c r="R150" s="205"/>
      <c r="S150" s="30"/>
      <c r="T150" s="30"/>
    </row>
    <row r="151" spans="2:20" hidden="1" x14ac:dyDescent="0.25">
      <c r="B151" s="201" t="str">
        <f>IF(Tabla1[[#This Row],[Código_Actividad]]="","",CONCATENATE(Tabla1[[#This Row],[POA]],".",Tabla1[[#This Row],[SRS]],".",Tabla1[[#This Row],[AREA]],".",Tabla1[[#This Row],[TIPO]]))</f>
        <v/>
      </c>
      <c r="C151" s="201" t="str">
        <f>IF(Tabla1[[#This Row],[Código_Actividad]]="","",'Formulario PPGR1'!#REF!)</f>
        <v/>
      </c>
      <c r="D151" s="201" t="str">
        <f>IF(Tabla1[[#This Row],[Código_Actividad]]="","",'Formulario PPGR1'!#REF!)</f>
        <v/>
      </c>
      <c r="E151" s="201" t="str">
        <f>IF(Tabla1[[#This Row],[Código_Actividad]]="","",'Formulario PPGR1'!#REF!)</f>
        <v/>
      </c>
      <c r="F151" s="201" t="str">
        <f>IF(Tabla1[[#This Row],[Código_Actividad]]="","",'Formulario PPGR1'!#REF!)</f>
        <v/>
      </c>
      <c r="G151" s="202"/>
      <c r="H151" s="203" t="str">
        <f>IFERROR(VLOOKUP(Tabla1[[#This Row],[Código_Actividad]],'Formulario PPGR2'!$H$29:$I$1048576,2,FALSE),"")</f>
        <v/>
      </c>
      <c r="I151" s="204" t="str">
        <f>IFERROR(VLOOKUP(Tabla1[[#This Row],[Código_Actividad]],Tabla2[[Código]:[Total de Acciones ]],15,FALSE),"")</f>
        <v/>
      </c>
      <c r="J151" s="298"/>
      <c r="K151" s="167"/>
      <c r="L151" s="167"/>
      <c r="M151" s="167"/>
      <c r="N151" s="202"/>
      <c r="O151" s="168"/>
      <c r="P151" s="169">
        <f>+Tabla1[[#This Row],[Precio Unitario]]*Tabla1[[#This Row],[Cantidad de Insumos]]</f>
        <v>0</v>
      </c>
      <c r="Q151" s="299"/>
      <c r="R151" s="205"/>
      <c r="S151" s="30"/>
      <c r="T151" s="30"/>
    </row>
    <row r="152" spans="2:20" hidden="1" x14ac:dyDescent="0.25">
      <c r="B152" s="201" t="str">
        <f>IF(Tabla1[[#This Row],[Código_Actividad]]="","",CONCATENATE(Tabla1[[#This Row],[POA]],".",Tabla1[[#This Row],[SRS]],".",Tabla1[[#This Row],[AREA]],".",Tabla1[[#This Row],[TIPO]]))</f>
        <v/>
      </c>
      <c r="C152" s="201" t="str">
        <f>IF(Tabla1[[#This Row],[Código_Actividad]]="","",'Formulario PPGR1'!#REF!)</f>
        <v/>
      </c>
      <c r="D152" s="201" t="str">
        <f>IF(Tabla1[[#This Row],[Código_Actividad]]="","",'Formulario PPGR1'!#REF!)</f>
        <v/>
      </c>
      <c r="E152" s="201" t="str">
        <f>IF(Tabla1[[#This Row],[Código_Actividad]]="","",'Formulario PPGR1'!#REF!)</f>
        <v/>
      </c>
      <c r="F152" s="201" t="str">
        <f>IF(Tabla1[[#This Row],[Código_Actividad]]="","",'Formulario PPGR1'!#REF!)</f>
        <v/>
      </c>
      <c r="G152" s="202"/>
      <c r="H152" s="203" t="str">
        <f>IFERROR(VLOOKUP(Tabla1[[#This Row],[Código_Actividad]],'Formulario PPGR2'!$H$29:$I$1048576,2,FALSE),"")</f>
        <v/>
      </c>
      <c r="I152" s="204" t="str">
        <f>IFERROR(VLOOKUP(Tabla1[[#This Row],[Código_Actividad]],Tabla2[[Código]:[Total de Acciones ]],15,FALSE),"")</f>
        <v/>
      </c>
      <c r="J152" s="298"/>
      <c r="K152" s="167"/>
      <c r="L152" s="167"/>
      <c r="M152" s="167"/>
      <c r="N152" s="202"/>
      <c r="O152" s="168"/>
      <c r="P152" s="169">
        <f>+Tabla1[[#This Row],[Precio Unitario]]*Tabla1[[#This Row],[Cantidad de Insumos]]</f>
        <v>0</v>
      </c>
      <c r="Q152" s="299"/>
      <c r="R152" s="205"/>
      <c r="S152" s="30"/>
      <c r="T152" s="30"/>
    </row>
    <row r="153" spans="2:20" hidden="1" x14ac:dyDescent="0.25">
      <c r="B153" s="201" t="str">
        <f>IF(Tabla1[[#This Row],[Código_Actividad]]="","",CONCATENATE(Tabla1[[#This Row],[POA]],".",Tabla1[[#This Row],[SRS]],".",Tabla1[[#This Row],[AREA]],".",Tabla1[[#This Row],[TIPO]]))</f>
        <v/>
      </c>
      <c r="C153" s="201" t="str">
        <f>IF(Tabla1[[#This Row],[Código_Actividad]]="","",'Formulario PPGR1'!#REF!)</f>
        <v/>
      </c>
      <c r="D153" s="201" t="str">
        <f>IF(Tabla1[[#This Row],[Código_Actividad]]="","",'Formulario PPGR1'!#REF!)</f>
        <v/>
      </c>
      <c r="E153" s="201" t="str">
        <f>IF(Tabla1[[#This Row],[Código_Actividad]]="","",'Formulario PPGR1'!#REF!)</f>
        <v/>
      </c>
      <c r="F153" s="201" t="str">
        <f>IF(Tabla1[[#This Row],[Código_Actividad]]="","",'Formulario PPGR1'!#REF!)</f>
        <v/>
      </c>
      <c r="G153" s="202"/>
      <c r="H153" s="207" t="str">
        <f>IFERROR(VLOOKUP(Tabla1[[#This Row],[Código_Actividad]],'Formulario PPGR2'!$H$29:$I$1048576,2,FALSE),"")</f>
        <v/>
      </c>
      <c r="I153" s="204" t="str">
        <f>IFERROR(VLOOKUP(Tabla1[[#This Row],[Código_Actividad]],Tabla2[[Código]:[Total de Acciones ]],15,FALSE),"")</f>
        <v/>
      </c>
      <c r="J153" s="298"/>
      <c r="K153" s="167"/>
      <c r="L153" s="167"/>
      <c r="M153" s="167"/>
      <c r="N153" s="202"/>
      <c r="O153" s="168"/>
      <c r="P153" s="169">
        <f>+Tabla1[[#This Row],[Precio Unitario]]*Tabla1[[#This Row],[Cantidad de Insumos]]</f>
        <v>0</v>
      </c>
      <c r="Q153" s="299"/>
      <c r="R153" s="205"/>
      <c r="S153" s="30"/>
      <c r="T153" s="30"/>
    </row>
    <row r="154" spans="2:20" hidden="1" x14ac:dyDescent="0.25">
      <c r="B154" s="201" t="str">
        <f>IF(Tabla1[[#This Row],[Código_Actividad]]="","",CONCATENATE(Tabla1[[#This Row],[POA]],".",Tabla1[[#This Row],[SRS]],".",Tabla1[[#This Row],[AREA]],".",Tabla1[[#This Row],[TIPO]]))</f>
        <v/>
      </c>
      <c r="C154" s="201" t="str">
        <f>IF(Tabla1[[#This Row],[Código_Actividad]]="","",'Formulario PPGR1'!#REF!)</f>
        <v/>
      </c>
      <c r="D154" s="201" t="str">
        <f>IF(Tabla1[[#This Row],[Código_Actividad]]="","",'Formulario PPGR1'!#REF!)</f>
        <v/>
      </c>
      <c r="E154" s="201" t="str">
        <f>IF(Tabla1[[#This Row],[Código_Actividad]]="","",'Formulario PPGR1'!#REF!)</f>
        <v/>
      </c>
      <c r="F154" s="201" t="str">
        <f>IF(Tabla1[[#This Row],[Código_Actividad]]="","",'Formulario PPGR1'!#REF!)</f>
        <v/>
      </c>
      <c r="G154" s="202"/>
      <c r="H154" s="203" t="str">
        <f>IFERROR(VLOOKUP(Tabla1[[#This Row],[Código_Actividad]],'Formulario PPGR2'!$H$29:$I$1048576,2,FALSE),"")</f>
        <v/>
      </c>
      <c r="I154" s="204" t="str">
        <f>IFERROR(VLOOKUP(Tabla1[[#This Row],[Código_Actividad]],Tabla2[[Código]:[Total de Acciones ]],15,FALSE),"")</f>
        <v/>
      </c>
      <c r="J154" s="298"/>
      <c r="K154" s="167"/>
      <c r="L154" s="167"/>
      <c r="M154" s="167"/>
      <c r="N154" s="202"/>
      <c r="O154" s="168"/>
      <c r="P154" s="169">
        <f>+Tabla1[[#This Row],[Precio Unitario]]*Tabla1[[#This Row],[Cantidad de Insumos]]</f>
        <v>0</v>
      </c>
      <c r="Q154" s="299"/>
      <c r="R154" s="205"/>
      <c r="S154" s="30"/>
      <c r="T154" s="30"/>
    </row>
    <row r="155" spans="2:20" hidden="1" x14ac:dyDescent="0.25">
      <c r="B155" s="201" t="str">
        <f>IF(Tabla1[[#This Row],[Código_Actividad]]="","",CONCATENATE(Tabla1[[#This Row],[POA]],".",Tabla1[[#This Row],[SRS]],".",Tabla1[[#This Row],[AREA]],".",Tabla1[[#This Row],[TIPO]]))</f>
        <v/>
      </c>
      <c r="C155" s="201" t="str">
        <f>IF(Tabla1[[#This Row],[Código_Actividad]]="","",'Formulario PPGR1'!#REF!)</f>
        <v/>
      </c>
      <c r="D155" s="201" t="str">
        <f>IF(Tabla1[[#This Row],[Código_Actividad]]="","",'Formulario PPGR1'!#REF!)</f>
        <v/>
      </c>
      <c r="E155" s="201" t="str">
        <f>IF(Tabla1[[#This Row],[Código_Actividad]]="","",'Formulario PPGR1'!#REF!)</f>
        <v/>
      </c>
      <c r="F155" s="201" t="str">
        <f>IF(Tabla1[[#This Row],[Código_Actividad]]="","",'Formulario PPGR1'!#REF!)</f>
        <v/>
      </c>
      <c r="G155" s="202"/>
      <c r="H155" s="203" t="str">
        <f>IFERROR(VLOOKUP(Tabla1[[#This Row],[Código_Actividad]],'Formulario PPGR2'!$H$29:$I$1048576,2,FALSE),"")</f>
        <v/>
      </c>
      <c r="I155" s="204" t="str">
        <f>IFERROR(VLOOKUP(Tabla1[[#This Row],[Código_Actividad]],Tabla2[[Código]:[Total de Acciones ]],15,FALSE),"")</f>
        <v/>
      </c>
      <c r="J155" s="298"/>
      <c r="K155" s="167"/>
      <c r="L155" s="167"/>
      <c r="M155" s="167"/>
      <c r="N155" s="202"/>
      <c r="O155" s="168"/>
      <c r="P155" s="169">
        <f>+Tabla1[[#This Row],[Precio Unitario]]*Tabla1[[#This Row],[Cantidad de Insumos]]</f>
        <v>0</v>
      </c>
      <c r="Q155" s="299"/>
      <c r="R155" s="205"/>
      <c r="S155" s="30"/>
      <c r="T155" s="30"/>
    </row>
    <row r="156" spans="2:20" hidden="1" x14ac:dyDescent="0.25">
      <c r="B156" s="201" t="str">
        <f>IF(Tabla1[[#This Row],[Código_Actividad]]="","",CONCATENATE(Tabla1[[#This Row],[POA]],".",Tabla1[[#This Row],[SRS]],".",Tabla1[[#This Row],[AREA]],".",Tabla1[[#This Row],[TIPO]]))</f>
        <v/>
      </c>
      <c r="C156" s="201" t="str">
        <f>IF(Tabla1[[#This Row],[Código_Actividad]]="","",'Formulario PPGR1'!#REF!)</f>
        <v/>
      </c>
      <c r="D156" s="201" t="str">
        <f>IF(Tabla1[[#This Row],[Código_Actividad]]="","",'Formulario PPGR1'!#REF!)</f>
        <v/>
      </c>
      <c r="E156" s="201" t="str">
        <f>IF(Tabla1[[#This Row],[Código_Actividad]]="","",'Formulario PPGR1'!#REF!)</f>
        <v/>
      </c>
      <c r="F156" s="201" t="str">
        <f>IF(Tabla1[[#This Row],[Código_Actividad]]="","",'Formulario PPGR1'!#REF!)</f>
        <v/>
      </c>
      <c r="G156" s="202"/>
      <c r="H156" s="207" t="str">
        <f>IFERROR(VLOOKUP(Tabla1[[#This Row],[Código_Actividad]],'Formulario PPGR2'!$H$29:$I$1048576,2,FALSE),"")</f>
        <v/>
      </c>
      <c r="I156" s="204" t="str">
        <f>IFERROR(VLOOKUP(Tabla1[[#This Row],[Código_Actividad]],Tabla2[[Código]:[Total de Acciones ]],15,FALSE),"")</f>
        <v/>
      </c>
      <c r="J156" s="298"/>
      <c r="K156" s="167"/>
      <c r="L156" s="167"/>
      <c r="M156" s="167"/>
      <c r="N156" s="202"/>
      <c r="O156" s="168"/>
      <c r="P156" s="169">
        <f>+Tabla1[[#This Row],[Precio Unitario]]*Tabla1[[#This Row],[Cantidad de Insumos]]</f>
        <v>0</v>
      </c>
      <c r="Q156" s="299"/>
      <c r="R156" s="205"/>
      <c r="S156" s="30"/>
      <c r="T156" s="30"/>
    </row>
    <row r="157" spans="2:20" hidden="1" x14ac:dyDescent="0.25">
      <c r="B157" s="201" t="str">
        <f>IF(Tabla1[[#This Row],[Código_Actividad]]="","",CONCATENATE(Tabla1[[#This Row],[POA]],".",Tabla1[[#This Row],[SRS]],".",Tabla1[[#This Row],[AREA]],".",Tabla1[[#This Row],[TIPO]]))</f>
        <v/>
      </c>
      <c r="C157" s="201" t="str">
        <f>IF(Tabla1[[#This Row],[Código_Actividad]]="","",'Formulario PPGR1'!#REF!)</f>
        <v/>
      </c>
      <c r="D157" s="201" t="str">
        <f>IF(Tabla1[[#This Row],[Código_Actividad]]="","",'Formulario PPGR1'!#REF!)</f>
        <v/>
      </c>
      <c r="E157" s="201" t="str">
        <f>IF(Tabla1[[#This Row],[Código_Actividad]]="","",'Formulario PPGR1'!#REF!)</f>
        <v/>
      </c>
      <c r="F157" s="201" t="str">
        <f>IF(Tabla1[[#This Row],[Código_Actividad]]="","",'Formulario PPGR1'!#REF!)</f>
        <v/>
      </c>
      <c r="G157" s="202"/>
      <c r="H157" s="203" t="str">
        <f>IFERROR(VLOOKUP(Tabla1[[#This Row],[Código_Actividad]],'Formulario PPGR2'!$H$29:$I$1048576,2,FALSE),"")</f>
        <v/>
      </c>
      <c r="I157" s="204" t="str">
        <f>IFERROR(VLOOKUP(Tabla1[[#This Row],[Código_Actividad]],Tabla2[[Código]:[Total de Acciones ]],15,FALSE),"")</f>
        <v/>
      </c>
      <c r="J157" s="298"/>
      <c r="K157" s="167"/>
      <c r="L157" s="167"/>
      <c r="M157" s="167"/>
      <c r="N157" s="202"/>
      <c r="O157" s="168"/>
      <c r="P157" s="169">
        <f>+Tabla1[[#This Row],[Precio Unitario]]*Tabla1[[#This Row],[Cantidad de Insumos]]</f>
        <v>0</v>
      </c>
      <c r="Q157" s="299"/>
      <c r="R157" s="205"/>
      <c r="S157" s="30"/>
      <c r="T157" s="30"/>
    </row>
    <row r="158" spans="2:20" hidden="1" x14ac:dyDescent="0.25">
      <c r="B158" s="201" t="str">
        <f>IF(Tabla1[[#This Row],[Código_Actividad]]="","",CONCATENATE(Tabla1[[#This Row],[POA]],".",Tabla1[[#This Row],[SRS]],".",Tabla1[[#This Row],[AREA]],".",Tabla1[[#This Row],[TIPO]]))</f>
        <v/>
      </c>
      <c r="C158" s="201" t="str">
        <f>IF(Tabla1[[#This Row],[Código_Actividad]]="","",'Formulario PPGR1'!#REF!)</f>
        <v/>
      </c>
      <c r="D158" s="201" t="str">
        <f>IF(Tabla1[[#This Row],[Código_Actividad]]="","",'Formulario PPGR1'!#REF!)</f>
        <v/>
      </c>
      <c r="E158" s="201" t="str">
        <f>IF(Tabla1[[#This Row],[Código_Actividad]]="","",'Formulario PPGR1'!#REF!)</f>
        <v/>
      </c>
      <c r="F158" s="201" t="str">
        <f>IF(Tabla1[[#This Row],[Código_Actividad]]="","",'Formulario PPGR1'!#REF!)</f>
        <v/>
      </c>
      <c r="G158" s="202"/>
      <c r="H158" s="203" t="str">
        <f>IFERROR(VLOOKUP(Tabla1[[#This Row],[Código_Actividad]],'Formulario PPGR2'!$H$29:$I$1048576,2,FALSE),"")</f>
        <v/>
      </c>
      <c r="I158" s="204" t="str">
        <f>IFERROR(VLOOKUP(Tabla1[[#This Row],[Código_Actividad]],Tabla2[[Código]:[Total de Acciones ]],15,FALSE),"")</f>
        <v/>
      </c>
      <c r="J158" s="298"/>
      <c r="K158" s="167"/>
      <c r="L158" s="167"/>
      <c r="M158" s="167"/>
      <c r="N158" s="202"/>
      <c r="O158" s="168"/>
      <c r="P158" s="169">
        <f>+Tabla1[[#This Row],[Precio Unitario]]*Tabla1[[#This Row],[Cantidad de Insumos]]</f>
        <v>0</v>
      </c>
      <c r="Q158" s="299"/>
      <c r="R158" s="205"/>
      <c r="S158" s="30"/>
      <c r="T158" s="30"/>
    </row>
    <row r="159" spans="2:20" hidden="1" x14ac:dyDescent="0.25">
      <c r="B159" s="201" t="str">
        <f>IF(Tabla1[[#This Row],[Código_Actividad]]="","",CONCATENATE(Tabla1[[#This Row],[POA]],".",Tabla1[[#This Row],[SRS]],".",Tabla1[[#This Row],[AREA]],".",Tabla1[[#This Row],[TIPO]]))</f>
        <v/>
      </c>
      <c r="C159" s="201" t="str">
        <f>IF(Tabla1[[#This Row],[Código_Actividad]]="","",'Formulario PPGR1'!#REF!)</f>
        <v/>
      </c>
      <c r="D159" s="201" t="str">
        <f>IF(Tabla1[[#This Row],[Código_Actividad]]="","",'Formulario PPGR1'!#REF!)</f>
        <v/>
      </c>
      <c r="E159" s="201" t="str">
        <f>IF(Tabla1[[#This Row],[Código_Actividad]]="","",'Formulario PPGR1'!#REF!)</f>
        <v/>
      </c>
      <c r="F159" s="201" t="str">
        <f>IF(Tabla1[[#This Row],[Código_Actividad]]="","",'Formulario PPGR1'!#REF!)</f>
        <v/>
      </c>
      <c r="G159" s="202"/>
      <c r="H159" s="207" t="str">
        <f>IFERROR(VLOOKUP(Tabla1[[#This Row],[Código_Actividad]],'Formulario PPGR2'!$H$29:$I$1048576,2,FALSE),"")</f>
        <v/>
      </c>
      <c r="I159" s="204" t="str">
        <f>IFERROR(VLOOKUP(Tabla1[[#This Row],[Código_Actividad]],Tabla2[[Código]:[Total de Acciones ]],15,FALSE),"")</f>
        <v/>
      </c>
      <c r="J159" s="298"/>
      <c r="K159" s="167"/>
      <c r="L159" s="167"/>
      <c r="M159" s="167"/>
      <c r="N159" s="202"/>
      <c r="O159" s="168"/>
      <c r="P159" s="169">
        <f>+Tabla1[[#This Row],[Precio Unitario]]*Tabla1[[#This Row],[Cantidad de Insumos]]</f>
        <v>0</v>
      </c>
      <c r="Q159" s="299"/>
      <c r="R159" s="205"/>
      <c r="S159" s="30"/>
      <c r="T159" s="30"/>
    </row>
    <row r="160" spans="2:20" hidden="1" x14ac:dyDescent="0.25">
      <c r="B160" s="201" t="str">
        <f>IF(Tabla1[[#This Row],[Código_Actividad]]="","",CONCATENATE(Tabla1[[#This Row],[POA]],".",Tabla1[[#This Row],[SRS]],".",Tabla1[[#This Row],[AREA]],".",Tabla1[[#This Row],[TIPO]]))</f>
        <v/>
      </c>
      <c r="C160" s="201" t="str">
        <f>IF(Tabla1[[#This Row],[Código_Actividad]]="","",'Formulario PPGR1'!#REF!)</f>
        <v/>
      </c>
      <c r="D160" s="201" t="str">
        <f>IF(Tabla1[[#This Row],[Código_Actividad]]="","",'Formulario PPGR1'!#REF!)</f>
        <v/>
      </c>
      <c r="E160" s="201" t="str">
        <f>IF(Tabla1[[#This Row],[Código_Actividad]]="","",'Formulario PPGR1'!#REF!)</f>
        <v/>
      </c>
      <c r="F160" s="201" t="str">
        <f>IF(Tabla1[[#This Row],[Código_Actividad]]="","",'Formulario PPGR1'!#REF!)</f>
        <v/>
      </c>
      <c r="G160" s="202"/>
      <c r="H160" s="203" t="str">
        <f>IFERROR(VLOOKUP(Tabla1[[#This Row],[Código_Actividad]],'Formulario PPGR2'!$H$29:$I$1048576,2,FALSE),"")</f>
        <v/>
      </c>
      <c r="I160" s="204" t="str">
        <f>IFERROR(VLOOKUP(Tabla1[[#This Row],[Código_Actividad]],Tabla2[[Código]:[Total de Acciones ]],15,FALSE),"")</f>
        <v/>
      </c>
      <c r="J160" s="298"/>
      <c r="K160" s="167"/>
      <c r="L160" s="167"/>
      <c r="M160" s="167"/>
      <c r="N160" s="202"/>
      <c r="O160" s="168"/>
      <c r="P160" s="169">
        <f>+Tabla1[[#This Row],[Precio Unitario]]*Tabla1[[#This Row],[Cantidad de Insumos]]</f>
        <v>0</v>
      </c>
      <c r="Q160" s="299"/>
      <c r="R160" s="205"/>
      <c r="S160" s="30"/>
      <c r="T160" s="30"/>
    </row>
    <row r="161" spans="2:20" hidden="1" x14ac:dyDescent="0.25">
      <c r="B161" s="201" t="str">
        <f>IF(Tabla1[[#This Row],[Código_Actividad]]="","",CONCATENATE(Tabla1[[#This Row],[POA]],".",Tabla1[[#This Row],[SRS]],".",Tabla1[[#This Row],[AREA]],".",Tabla1[[#This Row],[TIPO]]))</f>
        <v/>
      </c>
      <c r="C161" s="201" t="str">
        <f>IF(Tabla1[[#This Row],[Código_Actividad]]="","",'Formulario PPGR1'!#REF!)</f>
        <v/>
      </c>
      <c r="D161" s="201" t="str">
        <f>IF(Tabla1[[#This Row],[Código_Actividad]]="","",'Formulario PPGR1'!#REF!)</f>
        <v/>
      </c>
      <c r="E161" s="201" t="str">
        <f>IF(Tabla1[[#This Row],[Código_Actividad]]="","",'Formulario PPGR1'!#REF!)</f>
        <v/>
      </c>
      <c r="F161" s="201" t="str">
        <f>IF(Tabla1[[#This Row],[Código_Actividad]]="","",'Formulario PPGR1'!#REF!)</f>
        <v/>
      </c>
      <c r="G161" s="202"/>
      <c r="H161" s="203" t="str">
        <f>IFERROR(VLOOKUP(Tabla1[[#This Row],[Código_Actividad]],'Formulario PPGR2'!$H$29:$I$1048576,2,FALSE),"")</f>
        <v/>
      </c>
      <c r="I161" s="204" t="str">
        <f>IFERROR(VLOOKUP(Tabla1[[#This Row],[Código_Actividad]],Tabla2[[Código]:[Total de Acciones ]],15,FALSE),"")</f>
        <v/>
      </c>
      <c r="J161" s="298"/>
      <c r="K161" s="167"/>
      <c r="L161" s="167"/>
      <c r="M161" s="167"/>
      <c r="N161" s="202"/>
      <c r="O161" s="168"/>
      <c r="P161" s="169">
        <f>+Tabla1[[#This Row],[Precio Unitario]]*Tabla1[[#This Row],[Cantidad de Insumos]]</f>
        <v>0</v>
      </c>
      <c r="Q161" s="299"/>
      <c r="R161" s="205"/>
      <c r="S161" s="30"/>
      <c r="T161" s="30"/>
    </row>
    <row r="162" spans="2:20" hidden="1" x14ac:dyDescent="0.25">
      <c r="B162" s="201" t="str">
        <f>IF(Tabla1[[#This Row],[Código_Actividad]]="","",CONCATENATE(Tabla1[[#This Row],[POA]],".",Tabla1[[#This Row],[SRS]],".",Tabla1[[#This Row],[AREA]],".",Tabla1[[#This Row],[TIPO]]))</f>
        <v/>
      </c>
      <c r="C162" s="201" t="str">
        <f>IF(Tabla1[[#This Row],[Código_Actividad]]="","",'Formulario PPGR1'!#REF!)</f>
        <v/>
      </c>
      <c r="D162" s="201" t="str">
        <f>IF(Tabla1[[#This Row],[Código_Actividad]]="","",'Formulario PPGR1'!#REF!)</f>
        <v/>
      </c>
      <c r="E162" s="201" t="str">
        <f>IF(Tabla1[[#This Row],[Código_Actividad]]="","",'Formulario PPGR1'!#REF!)</f>
        <v/>
      </c>
      <c r="F162" s="201" t="str">
        <f>IF(Tabla1[[#This Row],[Código_Actividad]]="","",'Formulario PPGR1'!#REF!)</f>
        <v/>
      </c>
      <c r="G162" s="202"/>
      <c r="H162" s="207" t="str">
        <f>IFERROR(VLOOKUP(Tabla1[[#This Row],[Código_Actividad]],'Formulario PPGR2'!$H$29:$I$1048576,2,FALSE),"")</f>
        <v/>
      </c>
      <c r="I162" s="204" t="str">
        <f>IFERROR(VLOOKUP(Tabla1[[#This Row],[Código_Actividad]],Tabla2[[Código]:[Total de Acciones ]],15,FALSE),"")</f>
        <v/>
      </c>
      <c r="J162" s="298"/>
      <c r="K162" s="167"/>
      <c r="L162" s="167"/>
      <c r="M162" s="167"/>
      <c r="N162" s="202"/>
      <c r="O162" s="168"/>
      <c r="P162" s="169">
        <f>+Tabla1[[#This Row],[Precio Unitario]]*Tabla1[[#This Row],[Cantidad de Insumos]]</f>
        <v>0</v>
      </c>
      <c r="Q162" s="299"/>
      <c r="R162" s="205"/>
      <c r="S162" s="30"/>
      <c r="T162" s="30"/>
    </row>
    <row r="163" spans="2:20" hidden="1" x14ac:dyDescent="0.25">
      <c r="B163" s="201" t="str">
        <f>IF(Tabla1[[#This Row],[Código_Actividad]]="","",CONCATENATE(Tabla1[[#This Row],[POA]],".",Tabla1[[#This Row],[SRS]],".",Tabla1[[#This Row],[AREA]],".",Tabla1[[#This Row],[TIPO]]))</f>
        <v/>
      </c>
      <c r="C163" s="201" t="str">
        <f>IF(Tabla1[[#This Row],[Código_Actividad]]="","",'Formulario PPGR1'!#REF!)</f>
        <v/>
      </c>
      <c r="D163" s="201" t="str">
        <f>IF(Tabla1[[#This Row],[Código_Actividad]]="","",'Formulario PPGR1'!#REF!)</f>
        <v/>
      </c>
      <c r="E163" s="201" t="str">
        <f>IF(Tabla1[[#This Row],[Código_Actividad]]="","",'Formulario PPGR1'!#REF!)</f>
        <v/>
      </c>
      <c r="F163" s="201" t="str">
        <f>IF(Tabla1[[#This Row],[Código_Actividad]]="","",'Formulario PPGR1'!#REF!)</f>
        <v/>
      </c>
      <c r="G163" s="202"/>
      <c r="H163" s="203" t="str">
        <f>IFERROR(VLOOKUP(Tabla1[[#This Row],[Código_Actividad]],'Formulario PPGR2'!$H$29:$I$1048576,2,FALSE),"")</f>
        <v/>
      </c>
      <c r="I163" s="204" t="str">
        <f>IFERROR(VLOOKUP(Tabla1[[#This Row],[Código_Actividad]],Tabla2[[Código]:[Total de Acciones ]],15,FALSE),"")</f>
        <v/>
      </c>
      <c r="J163" s="298"/>
      <c r="K163" s="167"/>
      <c r="L163" s="167"/>
      <c r="M163" s="167"/>
      <c r="N163" s="202"/>
      <c r="O163" s="168"/>
      <c r="P163" s="206" t="e">
        <f>+[11]!Tabla1[[#This Row],[Cantidad de Insumos]]*[11]!Tabla1[[#This Row],[Precio Unitario]]</f>
        <v>#REF!</v>
      </c>
      <c r="Q163" s="299"/>
      <c r="R163" s="205"/>
      <c r="S163" s="30"/>
      <c r="T163" s="30"/>
    </row>
    <row r="164" spans="2:20" hidden="1" x14ac:dyDescent="0.25">
      <c r="B164" s="201" t="str">
        <f>IF(Tabla1[[#This Row],[Código_Actividad]]="","",CONCATENATE(Tabla1[[#This Row],[POA]],".",Tabla1[[#This Row],[SRS]],".",Tabla1[[#This Row],[AREA]],".",Tabla1[[#This Row],[TIPO]]))</f>
        <v/>
      </c>
      <c r="C164" s="201" t="str">
        <f>IF(Tabla1[[#This Row],[Código_Actividad]]="","",'Formulario PPGR1'!#REF!)</f>
        <v/>
      </c>
      <c r="D164" s="201" t="str">
        <f>IF(Tabla1[[#This Row],[Código_Actividad]]="","",'Formulario PPGR1'!#REF!)</f>
        <v/>
      </c>
      <c r="E164" s="201" t="str">
        <f>IF(Tabla1[[#This Row],[Código_Actividad]]="","",'Formulario PPGR1'!#REF!)</f>
        <v/>
      </c>
      <c r="F164" s="201" t="str">
        <f>IF(Tabla1[[#This Row],[Código_Actividad]]="","",'Formulario PPGR1'!#REF!)</f>
        <v/>
      </c>
      <c r="G164" s="202"/>
      <c r="H164" s="203" t="str">
        <f>IFERROR(VLOOKUP(Tabla1[[#This Row],[Código_Actividad]],'Formulario PPGR2'!$H$29:$I$1048576,2,FALSE),"")</f>
        <v/>
      </c>
      <c r="I164" s="204" t="str">
        <f>IFERROR(VLOOKUP(Tabla1[[#This Row],[Código_Actividad]],Tabla2[[Código]:[Total de Acciones ]],15,FALSE),"")</f>
        <v/>
      </c>
      <c r="J164" s="298"/>
      <c r="K164" s="167"/>
      <c r="L164" s="167"/>
      <c r="M164" s="167"/>
      <c r="N164" s="202"/>
      <c r="O164" s="168"/>
      <c r="P164" s="206" t="e">
        <f>+[11]!Tabla1[[#This Row],[Cantidad de Insumos]]*[11]!Tabla1[[#This Row],[Precio Unitario]]</f>
        <v>#REF!</v>
      </c>
      <c r="Q164" s="299"/>
      <c r="R164" s="205"/>
      <c r="S164" s="30"/>
      <c r="T164" s="30"/>
    </row>
    <row r="165" spans="2:20" hidden="1" x14ac:dyDescent="0.25">
      <c r="B165" s="201" t="str">
        <f>IF(Tabla1[[#This Row],[Código_Actividad]]="","",CONCATENATE(Tabla1[[#This Row],[POA]],".",Tabla1[[#This Row],[SRS]],".",Tabla1[[#This Row],[AREA]],".",Tabla1[[#This Row],[TIPO]]))</f>
        <v/>
      </c>
      <c r="C165" s="201" t="str">
        <f>IF(Tabla1[[#This Row],[Código_Actividad]]="","",'Formulario PPGR1'!#REF!)</f>
        <v/>
      </c>
      <c r="D165" s="201" t="str">
        <f>IF(Tabla1[[#This Row],[Código_Actividad]]="","",'Formulario PPGR1'!#REF!)</f>
        <v/>
      </c>
      <c r="E165" s="201" t="str">
        <f>IF(Tabla1[[#This Row],[Código_Actividad]]="","",'Formulario PPGR1'!#REF!)</f>
        <v/>
      </c>
      <c r="F165" s="201" t="str">
        <f>IF(Tabla1[[#This Row],[Código_Actividad]]="","",'Formulario PPGR1'!#REF!)</f>
        <v/>
      </c>
      <c r="G165" s="202"/>
      <c r="H165" s="207" t="str">
        <f>IFERROR(VLOOKUP(Tabla1[[#This Row],[Código_Actividad]],'Formulario PPGR2'!$H$29:$I$1048576,2,FALSE),"")</f>
        <v/>
      </c>
      <c r="I165" s="204" t="str">
        <f>IFERROR(VLOOKUP(Tabla1[[#This Row],[Código_Actividad]],Tabla2[[Código]:[Total de Acciones ]],15,FALSE),"")</f>
        <v/>
      </c>
      <c r="J165" s="298"/>
      <c r="K165" s="167"/>
      <c r="L165" s="167"/>
      <c r="M165" s="167"/>
      <c r="N165" s="202"/>
      <c r="O165" s="168"/>
      <c r="P165" s="206" t="e">
        <f>+[11]!Tabla1[[#This Row],[Cantidad de Insumos]]*[11]!Tabla1[[#This Row],[Precio Unitario]]</f>
        <v>#REF!</v>
      </c>
      <c r="Q165" s="299"/>
      <c r="R165" s="205"/>
      <c r="S165" s="30"/>
      <c r="T165" s="30"/>
    </row>
    <row r="166" spans="2:20" hidden="1" x14ac:dyDescent="0.25">
      <c r="B166" s="201" t="str">
        <f>IF(Tabla1[[#This Row],[Código_Actividad]]="","",CONCATENATE(Tabla1[[#This Row],[POA]],".",Tabla1[[#This Row],[SRS]],".",Tabla1[[#This Row],[AREA]],".",Tabla1[[#This Row],[TIPO]]))</f>
        <v/>
      </c>
      <c r="C166" s="201" t="str">
        <f>IF(Tabla1[[#This Row],[Código_Actividad]]="","",'Formulario PPGR1'!#REF!)</f>
        <v/>
      </c>
      <c r="D166" s="201" t="str">
        <f>IF(Tabla1[[#This Row],[Código_Actividad]]="","",'Formulario PPGR1'!#REF!)</f>
        <v/>
      </c>
      <c r="E166" s="201" t="str">
        <f>IF(Tabla1[[#This Row],[Código_Actividad]]="","",'Formulario PPGR1'!#REF!)</f>
        <v/>
      </c>
      <c r="F166" s="201" t="str">
        <f>IF(Tabla1[[#This Row],[Código_Actividad]]="","",'Formulario PPGR1'!#REF!)</f>
        <v/>
      </c>
      <c r="G166" s="202"/>
      <c r="H166" s="203" t="str">
        <f>IFERROR(VLOOKUP(Tabla1[[#This Row],[Código_Actividad]],'Formulario PPGR2'!$H$29:$I$1048576,2,FALSE),"")</f>
        <v/>
      </c>
      <c r="I166" s="204" t="str">
        <f>IFERROR(VLOOKUP(Tabla1[[#This Row],[Código_Actividad]],Tabla2[[Código]:[Total de Acciones ]],15,FALSE),"")</f>
        <v/>
      </c>
      <c r="J166" s="298"/>
      <c r="K166" s="167"/>
      <c r="L166" s="167"/>
      <c r="M166" s="167"/>
      <c r="N166" s="202"/>
      <c r="O166" s="168"/>
      <c r="P166" s="206" t="e">
        <f>+[11]!Tabla1[[#This Row],[Cantidad de Insumos]]*[11]!Tabla1[[#This Row],[Precio Unitario]]</f>
        <v>#REF!</v>
      </c>
      <c r="Q166" s="299"/>
      <c r="R166" s="205"/>
      <c r="S166" s="30"/>
      <c r="T166" s="30"/>
    </row>
    <row r="167" spans="2:20" hidden="1" x14ac:dyDescent="0.25">
      <c r="B167" s="201" t="str">
        <f>IF(Tabla1[[#This Row],[Código_Actividad]]="","",CONCATENATE(Tabla1[[#This Row],[POA]],".",Tabla1[[#This Row],[SRS]],".",Tabla1[[#This Row],[AREA]],".",Tabla1[[#This Row],[TIPO]]))</f>
        <v/>
      </c>
      <c r="C167" s="201" t="str">
        <f>IF(Tabla1[[#This Row],[Código_Actividad]]="","",'Formulario PPGR1'!#REF!)</f>
        <v/>
      </c>
      <c r="D167" s="201" t="str">
        <f>IF(Tabla1[[#This Row],[Código_Actividad]]="","",'Formulario PPGR1'!#REF!)</f>
        <v/>
      </c>
      <c r="E167" s="201" t="str">
        <f>IF(Tabla1[[#This Row],[Código_Actividad]]="","",'Formulario PPGR1'!#REF!)</f>
        <v/>
      </c>
      <c r="F167" s="201" t="str">
        <f>IF(Tabla1[[#This Row],[Código_Actividad]]="","",'Formulario PPGR1'!#REF!)</f>
        <v/>
      </c>
      <c r="G167" s="202"/>
      <c r="H167" s="203" t="str">
        <f>IFERROR(VLOOKUP(Tabla1[[#This Row],[Código_Actividad]],'Formulario PPGR2'!$H$29:$I$1048576,2,FALSE),"")</f>
        <v/>
      </c>
      <c r="I167" s="204" t="str">
        <f>IFERROR(VLOOKUP(Tabla1[[#This Row],[Código_Actividad]],Tabla2[[Código]:[Total de Acciones ]],15,FALSE),"")</f>
        <v/>
      </c>
      <c r="J167" s="298"/>
      <c r="K167" s="167"/>
      <c r="L167" s="167"/>
      <c r="M167" s="167"/>
      <c r="N167" s="202"/>
      <c r="O167" s="168"/>
      <c r="P167" s="206" t="e">
        <f>+[11]!Tabla1[[#This Row],[Cantidad de Insumos]]*[11]!Tabla1[[#This Row],[Precio Unitario]]</f>
        <v>#REF!</v>
      </c>
      <c r="Q167" s="299"/>
      <c r="R167" s="205"/>
      <c r="S167" s="30"/>
      <c r="T167" s="30"/>
    </row>
    <row r="168" spans="2:20" hidden="1" x14ac:dyDescent="0.25">
      <c r="B168" s="201" t="str">
        <f>IF(Tabla1[[#This Row],[Código_Actividad]]="","",CONCATENATE(Tabla1[[#This Row],[POA]],".",Tabla1[[#This Row],[SRS]],".",Tabla1[[#This Row],[AREA]],".",Tabla1[[#This Row],[TIPO]]))</f>
        <v/>
      </c>
      <c r="C168" s="201" t="str">
        <f>IF(Tabla1[[#This Row],[Código_Actividad]]="","",'Formulario PPGR1'!#REF!)</f>
        <v/>
      </c>
      <c r="D168" s="201" t="str">
        <f>IF(Tabla1[[#This Row],[Código_Actividad]]="","",'Formulario PPGR1'!#REF!)</f>
        <v/>
      </c>
      <c r="E168" s="201" t="str">
        <f>IF(Tabla1[[#This Row],[Código_Actividad]]="","",'Formulario PPGR1'!#REF!)</f>
        <v/>
      </c>
      <c r="F168" s="201" t="str">
        <f>IF(Tabla1[[#This Row],[Código_Actividad]]="","",'Formulario PPGR1'!#REF!)</f>
        <v/>
      </c>
      <c r="G168" s="202"/>
      <c r="H168" s="207" t="str">
        <f>IFERROR(VLOOKUP(Tabla1[[#This Row],[Código_Actividad]],'Formulario PPGR2'!$H$29:$I$1048576,2,FALSE),"")</f>
        <v/>
      </c>
      <c r="I168" s="204" t="str">
        <f>IFERROR(VLOOKUP(Tabla1[[#This Row],[Código_Actividad]],Tabla2[[Código]:[Total de Acciones ]],15,FALSE),"")</f>
        <v/>
      </c>
      <c r="J168" s="298"/>
      <c r="K168" s="167"/>
      <c r="L168" s="167"/>
      <c r="M168" s="167"/>
      <c r="N168" s="202"/>
      <c r="O168" s="168"/>
      <c r="P168" s="206" t="e">
        <f>+[11]!Tabla1[[#This Row],[Cantidad de Insumos]]*[11]!Tabla1[[#This Row],[Precio Unitario]]</f>
        <v>#REF!</v>
      </c>
      <c r="Q168" s="299"/>
      <c r="R168" s="205"/>
      <c r="S168" s="30"/>
      <c r="T168" s="30"/>
    </row>
    <row r="169" spans="2:20" hidden="1" x14ac:dyDescent="0.25">
      <c r="B169" s="201" t="str">
        <f>IF(Tabla1[[#This Row],[Código_Actividad]]="","",CONCATENATE(Tabla1[[#This Row],[POA]],".",Tabla1[[#This Row],[SRS]],".",Tabla1[[#This Row],[AREA]],".",Tabla1[[#This Row],[TIPO]]))</f>
        <v/>
      </c>
      <c r="C169" s="201" t="str">
        <f>IF(Tabla1[[#This Row],[Código_Actividad]]="","",'Formulario PPGR1'!#REF!)</f>
        <v/>
      </c>
      <c r="D169" s="201" t="str">
        <f>IF(Tabla1[[#This Row],[Código_Actividad]]="","",'Formulario PPGR1'!#REF!)</f>
        <v/>
      </c>
      <c r="E169" s="201" t="str">
        <f>IF(Tabla1[[#This Row],[Código_Actividad]]="","",'Formulario PPGR1'!#REF!)</f>
        <v/>
      </c>
      <c r="F169" s="201" t="str">
        <f>IF(Tabla1[[#This Row],[Código_Actividad]]="","",'Formulario PPGR1'!#REF!)</f>
        <v/>
      </c>
      <c r="G169" s="202"/>
      <c r="H169" s="203" t="str">
        <f>IFERROR(VLOOKUP(Tabla1[[#This Row],[Código_Actividad]],'Formulario PPGR2'!$H$29:$I$1048576,2,FALSE),"")</f>
        <v/>
      </c>
      <c r="I169" s="204" t="str">
        <f>IFERROR(VLOOKUP(Tabla1[[#This Row],[Código_Actividad]],Tabla2[[Código]:[Total de Acciones ]],15,FALSE),"")</f>
        <v/>
      </c>
      <c r="J169" s="298"/>
      <c r="K169" s="167"/>
      <c r="L169" s="167"/>
      <c r="M169" s="167"/>
      <c r="N169" s="202"/>
      <c r="O169" s="168"/>
      <c r="P169" s="206" t="e">
        <f>+[11]!Tabla1[[#This Row],[Cantidad de Insumos]]*[11]!Tabla1[[#This Row],[Precio Unitario]]</f>
        <v>#REF!</v>
      </c>
      <c r="Q169" s="299"/>
      <c r="R169" s="205"/>
      <c r="S169" s="30"/>
      <c r="T169" s="30"/>
    </row>
    <row r="170" spans="2:20" hidden="1" x14ac:dyDescent="0.25">
      <c r="B170" s="201" t="str">
        <f>IF(Tabla1[[#This Row],[Código_Actividad]]="","",CONCATENATE(Tabla1[[#This Row],[POA]],".",Tabla1[[#This Row],[SRS]],".",Tabla1[[#This Row],[AREA]],".",Tabla1[[#This Row],[TIPO]]))</f>
        <v/>
      </c>
      <c r="C170" s="201" t="str">
        <f>IF(Tabla1[[#This Row],[Código_Actividad]]="","",'Formulario PPGR1'!#REF!)</f>
        <v/>
      </c>
      <c r="D170" s="201" t="str">
        <f>IF(Tabla1[[#This Row],[Código_Actividad]]="","",'Formulario PPGR1'!#REF!)</f>
        <v/>
      </c>
      <c r="E170" s="201" t="str">
        <f>IF(Tabla1[[#This Row],[Código_Actividad]]="","",'Formulario PPGR1'!#REF!)</f>
        <v/>
      </c>
      <c r="F170" s="201" t="str">
        <f>IF(Tabla1[[#This Row],[Código_Actividad]]="","",'Formulario PPGR1'!#REF!)</f>
        <v/>
      </c>
      <c r="G170" s="202"/>
      <c r="H170" s="203" t="str">
        <f>IFERROR(VLOOKUP(Tabla1[[#This Row],[Código_Actividad]],'Formulario PPGR2'!$H$29:$I$1048576,2,FALSE),"")</f>
        <v/>
      </c>
      <c r="I170" s="204" t="str">
        <f>IFERROR(VLOOKUP(Tabla1[[#This Row],[Código_Actividad]],Tabla2[[Código]:[Total de Acciones ]],15,FALSE),"")</f>
        <v/>
      </c>
      <c r="J170" s="298"/>
      <c r="K170" s="167"/>
      <c r="L170" s="167"/>
      <c r="M170" s="167"/>
      <c r="N170" s="202"/>
      <c r="O170" s="168"/>
      <c r="P170" s="206" t="e">
        <f>+[11]!Tabla1[[#This Row],[Cantidad de Insumos]]*[11]!Tabla1[[#This Row],[Precio Unitario]]</f>
        <v>#REF!</v>
      </c>
      <c r="Q170" s="299"/>
      <c r="R170" s="205"/>
      <c r="S170" s="30"/>
      <c r="T170" s="30"/>
    </row>
    <row r="171" spans="2:20" hidden="1" x14ac:dyDescent="0.25">
      <c r="B171" s="201" t="str">
        <f>IF(Tabla1[[#This Row],[Código_Actividad]]="","",CONCATENATE(Tabla1[[#This Row],[POA]],".",Tabla1[[#This Row],[SRS]],".",Tabla1[[#This Row],[AREA]],".",Tabla1[[#This Row],[TIPO]]))</f>
        <v/>
      </c>
      <c r="C171" s="201" t="str">
        <f>IF(Tabla1[[#This Row],[Código_Actividad]]="","",'Formulario PPGR1'!#REF!)</f>
        <v/>
      </c>
      <c r="D171" s="201" t="str">
        <f>IF(Tabla1[[#This Row],[Código_Actividad]]="","",'Formulario PPGR1'!#REF!)</f>
        <v/>
      </c>
      <c r="E171" s="201" t="str">
        <f>IF(Tabla1[[#This Row],[Código_Actividad]]="","",'Formulario PPGR1'!#REF!)</f>
        <v/>
      </c>
      <c r="F171" s="201" t="str">
        <f>IF(Tabla1[[#This Row],[Código_Actividad]]="","",'Formulario PPGR1'!#REF!)</f>
        <v/>
      </c>
      <c r="G171" s="202"/>
      <c r="H171" s="207" t="str">
        <f>IFERROR(VLOOKUP(Tabla1[[#This Row],[Código_Actividad]],'Formulario PPGR2'!$H$29:$I$1048576,2,FALSE),"")</f>
        <v/>
      </c>
      <c r="I171" s="204" t="str">
        <f>IFERROR(VLOOKUP(Tabla1[[#This Row],[Código_Actividad]],Tabla2[[Código]:[Total de Acciones ]],15,FALSE),"")</f>
        <v/>
      </c>
      <c r="J171" s="298"/>
      <c r="K171" s="167"/>
      <c r="L171" s="167"/>
      <c r="M171" s="167"/>
      <c r="N171" s="202"/>
      <c r="O171" s="168"/>
      <c r="P171" s="206" t="e">
        <f>+[11]!Tabla1[[#This Row],[Cantidad de Insumos]]*[11]!Tabla1[[#This Row],[Precio Unitario]]</f>
        <v>#REF!</v>
      </c>
      <c r="Q171" s="299"/>
      <c r="R171" s="205"/>
      <c r="S171" s="30"/>
      <c r="T171" s="30"/>
    </row>
    <row r="172" spans="2:20" hidden="1" x14ac:dyDescent="0.25">
      <c r="B172" s="201" t="str">
        <f>IF(Tabla1[[#This Row],[Código_Actividad]]="","",CONCATENATE(Tabla1[[#This Row],[POA]],".",Tabla1[[#This Row],[SRS]],".",Tabla1[[#This Row],[AREA]],".",Tabla1[[#This Row],[TIPO]]))</f>
        <v/>
      </c>
      <c r="C172" s="201" t="str">
        <f>IF(Tabla1[[#This Row],[Código_Actividad]]="","",'Formulario PPGR1'!#REF!)</f>
        <v/>
      </c>
      <c r="D172" s="201" t="str">
        <f>IF(Tabla1[[#This Row],[Código_Actividad]]="","",'Formulario PPGR1'!#REF!)</f>
        <v/>
      </c>
      <c r="E172" s="201" t="str">
        <f>IF(Tabla1[[#This Row],[Código_Actividad]]="","",'Formulario PPGR1'!#REF!)</f>
        <v/>
      </c>
      <c r="F172" s="201" t="str">
        <f>IF(Tabla1[[#This Row],[Código_Actividad]]="","",'Formulario PPGR1'!#REF!)</f>
        <v/>
      </c>
      <c r="G172" s="202"/>
      <c r="H172" s="203" t="str">
        <f>IFERROR(VLOOKUP(Tabla1[[#This Row],[Código_Actividad]],'Formulario PPGR2'!$H$29:$I$1048576,2,FALSE),"")</f>
        <v/>
      </c>
      <c r="I172" s="204" t="str">
        <f>IFERROR(VLOOKUP(Tabla1[[#This Row],[Código_Actividad]],Tabla2[[Código]:[Total de Acciones ]],15,FALSE),"")</f>
        <v/>
      </c>
      <c r="J172" s="298"/>
      <c r="K172" s="167"/>
      <c r="L172" s="167"/>
      <c r="M172" s="167"/>
      <c r="N172" s="202"/>
      <c r="O172" s="168"/>
      <c r="P172" s="206" t="e">
        <f>+[11]!Tabla1[[#This Row],[Cantidad de Insumos]]*[11]!Tabla1[[#This Row],[Precio Unitario]]</f>
        <v>#REF!</v>
      </c>
      <c r="Q172" s="299"/>
      <c r="R172" s="205"/>
      <c r="S172" s="30"/>
      <c r="T172" s="30"/>
    </row>
    <row r="173" spans="2:20" hidden="1" x14ac:dyDescent="0.25">
      <c r="B173" s="201" t="str">
        <f>IF(Tabla1[[#This Row],[Código_Actividad]]="","",CONCATENATE(Tabla1[[#This Row],[POA]],".",Tabla1[[#This Row],[SRS]],".",Tabla1[[#This Row],[AREA]],".",Tabla1[[#This Row],[TIPO]]))</f>
        <v/>
      </c>
      <c r="C173" s="201" t="str">
        <f>IF(Tabla1[[#This Row],[Código_Actividad]]="","",'Formulario PPGR1'!#REF!)</f>
        <v/>
      </c>
      <c r="D173" s="201" t="str">
        <f>IF(Tabla1[[#This Row],[Código_Actividad]]="","",'Formulario PPGR1'!#REF!)</f>
        <v/>
      </c>
      <c r="E173" s="201" t="str">
        <f>IF(Tabla1[[#This Row],[Código_Actividad]]="","",'Formulario PPGR1'!#REF!)</f>
        <v/>
      </c>
      <c r="F173" s="201" t="str">
        <f>IF(Tabla1[[#This Row],[Código_Actividad]]="","",'Formulario PPGR1'!#REF!)</f>
        <v/>
      </c>
      <c r="G173" s="202"/>
      <c r="H173" s="203" t="str">
        <f>IFERROR(VLOOKUP(Tabla1[[#This Row],[Código_Actividad]],'Formulario PPGR2'!$H$29:$I$1048576,2,FALSE),"")</f>
        <v/>
      </c>
      <c r="I173" s="204" t="str">
        <f>IFERROR(VLOOKUP(Tabla1[[#This Row],[Código_Actividad]],Tabla2[[Código]:[Total de Acciones ]],15,FALSE),"")</f>
        <v/>
      </c>
      <c r="J173" s="298"/>
      <c r="K173" s="167"/>
      <c r="L173" s="167"/>
      <c r="M173" s="167"/>
      <c r="N173" s="202"/>
      <c r="O173" s="168"/>
      <c r="P173" s="206" t="e">
        <f>+[11]!Tabla1[[#This Row],[Cantidad de Insumos]]*[11]!Tabla1[[#This Row],[Precio Unitario]]</f>
        <v>#REF!</v>
      </c>
      <c r="Q173" s="299"/>
      <c r="R173" s="205"/>
      <c r="S173" s="30"/>
      <c r="T173" s="30"/>
    </row>
    <row r="174" spans="2:20" hidden="1" x14ac:dyDescent="0.25">
      <c r="B174" s="201" t="str">
        <f>IF(Tabla1[[#This Row],[Código_Actividad]]="","",CONCATENATE(Tabla1[[#This Row],[POA]],".",Tabla1[[#This Row],[SRS]],".",Tabla1[[#This Row],[AREA]],".",Tabla1[[#This Row],[TIPO]]))</f>
        <v/>
      </c>
      <c r="C174" s="201" t="str">
        <f>IF(Tabla1[[#This Row],[Código_Actividad]]="","",'Formulario PPGR1'!#REF!)</f>
        <v/>
      </c>
      <c r="D174" s="201" t="str">
        <f>IF(Tabla1[[#This Row],[Código_Actividad]]="","",'Formulario PPGR1'!#REF!)</f>
        <v/>
      </c>
      <c r="E174" s="201" t="str">
        <f>IF(Tabla1[[#This Row],[Código_Actividad]]="","",'Formulario PPGR1'!#REF!)</f>
        <v/>
      </c>
      <c r="F174" s="201" t="str">
        <f>IF(Tabla1[[#This Row],[Código_Actividad]]="","",'Formulario PPGR1'!#REF!)</f>
        <v/>
      </c>
      <c r="G174" s="202"/>
      <c r="H174" s="207" t="str">
        <f>IFERROR(VLOOKUP(Tabla1[[#This Row],[Código_Actividad]],'Formulario PPGR2'!$H$29:$I$1048576,2,FALSE),"")</f>
        <v/>
      </c>
      <c r="I174" s="204" t="str">
        <f>IFERROR(VLOOKUP(Tabla1[[#This Row],[Código_Actividad]],Tabla2[[Código]:[Total de Acciones ]],15,FALSE),"")</f>
        <v/>
      </c>
      <c r="J174" s="298"/>
      <c r="K174" s="167"/>
      <c r="L174" s="167"/>
      <c r="M174" s="167"/>
      <c r="N174" s="202"/>
      <c r="O174" s="168"/>
      <c r="P174" s="206" t="e">
        <f>+[11]!Tabla1[[#This Row],[Cantidad de Insumos]]*[11]!Tabla1[[#This Row],[Precio Unitario]]</f>
        <v>#REF!</v>
      </c>
      <c r="Q174" s="299"/>
      <c r="R174" s="205"/>
      <c r="S174" s="30"/>
      <c r="T174" s="30"/>
    </row>
    <row r="175" spans="2:20" hidden="1" x14ac:dyDescent="0.25">
      <c r="B175" s="201" t="str">
        <f>IF(Tabla1[[#This Row],[Código_Actividad]]="","",CONCATENATE(Tabla1[[#This Row],[POA]],".",Tabla1[[#This Row],[SRS]],".",Tabla1[[#This Row],[AREA]],".",Tabla1[[#This Row],[TIPO]]))</f>
        <v/>
      </c>
      <c r="C175" s="201" t="str">
        <f>IF(Tabla1[[#This Row],[Código_Actividad]]="","",'Formulario PPGR1'!#REF!)</f>
        <v/>
      </c>
      <c r="D175" s="201" t="str">
        <f>IF(Tabla1[[#This Row],[Código_Actividad]]="","",'Formulario PPGR1'!#REF!)</f>
        <v/>
      </c>
      <c r="E175" s="201" t="str">
        <f>IF(Tabla1[[#This Row],[Código_Actividad]]="","",'Formulario PPGR1'!#REF!)</f>
        <v/>
      </c>
      <c r="F175" s="201" t="str">
        <f>IF(Tabla1[[#This Row],[Código_Actividad]]="","",'Formulario PPGR1'!#REF!)</f>
        <v/>
      </c>
      <c r="G175" s="202"/>
      <c r="H175" s="207" t="str">
        <f>IFERROR(VLOOKUP(Tabla1[[#This Row],[Código_Actividad]],'Formulario PPGR2'!$H$29:$I$1048576,2,FALSE),"")</f>
        <v/>
      </c>
      <c r="I175" s="204" t="str">
        <f>IFERROR(VLOOKUP(Tabla1[[#This Row],[Código_Actividad]],Tabla2[[Código]:[Total de Acciones ]],15,FALSE),"")</f>
        <v/>
      </c>
      <c r="J175" s="298"/>
      <c r="K175" s="167"/>
      <c r="L175" s="167"/>
      <c r="M175" s="167"/>
      <c r="N175" s="202"/>
      <c r="O175" s="168"/>
      <c r="P175" s="206" t="e">
        <f>+[11]!Tabla1[[#This Row],[Cantidad de Insumos]]*[11]!Tabla1[[#This Row],[Precio Unitario]]</f>
        <v>#REF!</v>
      </c>
      <c r="Q175" s="299"/>
      <c r="R175" s="205"/>
      <c r="S175" s="30"/>
      <c r="T175" s="30"/>
    </row>
    <row r="176" spans="2:20" hidden="1" x14ac:dyDescent="0.25">
      <c r="B176" s="201" t="str">
        <f>IF(Tabla1[[#This Row],[Código_Actividad]]="","",CONCATENATE(Tabla1[[#This Row],[POA]],".",Tabla1[[#This Row],[SRS]],".",Tabla1[[#This Row],[AREA]],".",Tabla1[[#This Row],[TIPO]]))</f>
        <v/>
      </c>
      <c r="C176" s="201" t="str">
        <f>IF(Tabla1[[#This Row],[Código_Actividad]]="","",'Formulario PPGR1'!#REF!)</f>
        <v/>
      </c>
      <c r="D176" s="201" t="str">
        <f>IF(Tabla1[[#This Row],[Código_Actividad]]="","",'Formulario PPGR1'!#REF!)</f>
        <v/>
      </c>
      <c r="E176" s="201" t="str">
        <f>IF(Tabla1[[#This Row],[Código_Actividad]]="","",'Formulario PPGR1'!#REF!)</f>
        <v/>
      </c>
      <c r="F176" s="201" t="str">
        <f>IF(Tabla1[[#This Row],[Código_Actividad]]="","",'Formulario PPGR1'!#REF!)</f>
        <v/>
      </c>
      <c r="G176" s="202"/>
      <c r="H176" s="203" t="str">
        <f>IFERROR(VLOOKUP(Tabla1[[#This Row],[Código_Actividad]],'Formulario PPGR2'!$H$29:$I$1048576,2,FALSE),"")</f>
        <v/>
      </c>
      <c r="I176" s="204" t="str">
        <f>IFERROR(VLOOKUP(Tabla1[[#This Row],[Código_Actividad]],Tabla2[[Código]:[Total de Acciones ]],15,FALSE),"")</f>
        <v/>
      </c>
      <c r="J176" s="298"/>
      <c r="K176" s="167"/>
      <c r="L176" s="167"/>
      <c r="M176" s="167"/>
      <c r="N176" s="202"/>
      <c r="O176" s="168"/>
      <c r="P176" s="206" t="e">
        <f>+[11]!Tabla1[[#This Row],[Cantidad de Insumos]]*[11]!Tabla1[[#This Row],[Precio Unitario]]</f>
        <v>#REF!</v>
      </c>
      <c r="Q176" s="299"/>
      <c r="R176" s="205"/>
      <c r="S176" s="30"/>
      <c r="T176" s="30"/>
    </row>
    <row r="177" spans="2:20" hidden="1" x14ac:dyDescent="0.25">
      <c r="B177" s="201" t="str">
        <f>IF(Tabla1[[#This Row],[Código_Actividad]]="","",CONCATENATE(Tabla1[[#This Row],[POA]],".",Tabla1[[#This Row],[SRS]],".",Tabla1[[#This Row],[AREA]],".",Tabla1[[#This Row],[TIPO]]))</f>
        <v/>
      </c>
      <c r="C177" s="201" t="str">
        <f>IF(Tabla1[[#This Row],[Código_Actividad]]="","",'Formulario PPGR1'!#REF!)</f>
        <v/>
      </c>
      <c r="D177" s="201" t="str">
        <f>IF(Tabla1[[#This Row],[Código_Actividad]]="","",'Formulario PPGR1'!#REF!)</f>
        <v/>
      </c>
      <c r="E177" s="201" t="str">
        <f>IF(Tabla1[[#This Row],[Código_Actividad]]="","",'Formulario PPGR1'!#REF!)</f>
        <v/>
      </c>
      <c r="F177" s="201" t="str">
        <f>IF(Tabla1[[#This Row],[Código_Actividad]]="","",'Formulario PPGR1'!#REF!)</f>
        <v/>
      </c>
      <c r="G177" s="202"/>
      <c r="H177" s="203"/>
      <c r="I177" s="204" t="str">
        <f>IFERROR(VLOOKUP(Tabla1[[#This Row],[Código_Actividad]],Tabla2[[Código]:[Total de Acciones ]],15,FALSE),"")</f>
        <v/>
      </c>
      <c r="J177" s="298"/>
      <c r="K177" s="167"/>
      <c r="L177" s="167"/>
      <c r="M177" s="167"/>
      <c r="N177" s="202"/>
      <c r="O177" s="168"/>
      <c r="P177" s="206" t="e">
        <f>+[11]!Tabla1[[#This Row],[Cantidad de Insumos]]*[11]!Tabla1[[#This Row],[Precio Unitario]]</f>
        <v>#REF!</v>
      </c>
      <c r="Q177" s="299"/>
      <c r="R177" s="205"/>
      <c r="S177" s="30"/>
      <c r="T177" s="30"/>
    </row>
    <row r="178" spans="2:20" hidden="1" x14ac:dyDescent="0.25">
      <c r="B178" s="201" t="str">
        <f>IF(Tabla1[[#This Row],[Código_Actividad]]="","",CONCATENATE(Tabla1[[#This Row],[POA]],".",Tabla1[[#This Row],[SRS]],".",Tabla1[[#This Row],[AREA]],".",Tabla1[[#This Row],[TIPO]]))</f>
        <v/>
      </c>
      <c r="C178" s="201" t="str">
        <f>IF(Tabla1[[#This Row],[Código_Actividad]]="","",'Formulario PPGR1'!#REF!)</f>
        <v/>
      </c>
      <c r="D178" s="201" t="str">
        <f>IF(Tabla1[[#This Row],[Código_Actividad]]="","",'Formulario PPGR1'!#REF!)</f>
        <v/>
      </c>
      <c r="E178" s="201" t="str">
        <f>IF(Tabla1[[#This Row],[Código_Actividad]]="","",'Formulario PPGR1'!#REF!)</f>
        <v/>
      </c>
      <c r="F178" s="201" t="str">
        <f>IF(Tabla1[[#This Row],[Código_Actividad]]="","",'Formulario PPGR1'!#REF!)</f>
        <v/>
      </c>
      <c r="G178" s="202"/>
      <c r="H178" s="207" t="str">
        <f>IFERROR(VLOOKUP(Tabla1[[#This Row],[Código_Actividad]],'Formulario PPGR2'!$H$29:$I$1048576,2,FALSE),"")</f>
        <v/>
      </c>
      <c r="I178" s="204" t="str">
        <f>IFERROR(VLOOKUP(Tabla1[[#This Row],[Código_Actividad]],Tabla2[[Código]:[Total de Acciones ]],15,FALSE),"")</f>
        <v/>
      </c>
      <c r="J178" s="298"/>
      <c r="K178" s="167"/>
      <c r="L178" s="167"/>
      <c r="M178" s="167"/>
      <c r="N178" s="202"/>
      <c r="O178" s="168"/>
      <c r="P178" s="206" t="e">
        <f>+[11]!Tabla1[[#This Row],[Cantidad de Insumos]]*[11]!Tabla1[[#This Row],[Precio Unitario]]</f>
        <v>#REF!</v>
      </c>
      <c r="Q178" s="299"/>
      <c r="R178" s="205"/>
      <c r="S178" s="30"/>
      <c r="T178" s="30"/>
    </row>
    <row r="179" spans="2:20" hidden="1" x14ac:dyDescent="0.25">
      <c r="B179" s="201" t="str">
        <f>IF(Tabla1[[#This Row],[Código_Actividad]]="","",CONCATENATE(Tabla1[[#This Row],[POA]],".",Tabla1[[#This Row],[SRS]],".",Tabla1[[#This Row],[AREA]],".",Tabla1[[#This Row],[TIPO]]))</f>
        <v/>
      </c>
      <c r="C179" s="201" t="str">
        <f>IF(Tabla1[[#This Row],[Código_Actividad]]="","",'Formulario PPGR1'!#REF!)</f>
        <v/>
      </c>
      <c r="D179" s="201" t="str">
        <f>IF(Tabla1[[#This Row],[Código_Actividad]]="","",'Formulario PPGR1'!#REF!)</f>
        <v/>
      </c>
      <c r="E179" s="201" t="str">
        <f>IF(Tabla1[[#This Row],[Código_Actividad]]="","",'Formulario PPGR1'!#REF!)</f>
        <v/>
      </c>
      <c r="F179" s="201" t="str">
        <f>IF(Tabla1[[#This Row],[Código_Actividad]]="","",'Formulario PPGR1'!#REF!)</f>
        <v/>
      </c>
      <c r="G179" s="202"/>
      <c r="H179" s="203" t="str">
        <f>IFERROR(VLOOKUP(Tabla1[[#This Row],[Código_Actividad]],'Formulario PPGR2'!$H$29:$I$1048576,2,FALSE),"")</f>
        <v/>
      </c>
      <c r="I179" s="204" t="str">
        <f>IFERROR(VLOOKUP(Tabla1[[#This Row],[Código_Actividad]],Tabla2[[Código]:[Total de Acciones ]],15,FALSE),"")</f>
        <v/>
      </c>
      <c r="J179" s="298"/>
      <c r="K179" s="167"/>
      <c r="L179" s="167"/>
      <c r="M179" s="167"/>
      <c r="N179" s="202"/>
      <c r="O179" s="168"/>
      <c r="P179" s="206" t="e">
        <f>+[11]!Tabla1[[#This Row],[Cantidad de Insumos]]*[11]!Tabla1[[#This Row],[Precio Unitario]]</f>
        <v>#REF!</v>
      </c>
      <c r="Q179" s="299"/>
      <c r="R179" s="205"/>
      <c r="S179" s="30"/>
      <c r="T179" s="30"/>
    </row>
    <row r="180" spans="2:20" hidden="1" x14ac:dyDescent="0.25">
      <c r="B180" s="201" t="str">
        <f>IF(Tabla1[[#This Row],[Código_Actividad]]="","",CONCATENATE(Tabla1[[#This Row],[POA]],".",Tabla1[[#This Row],[SRS]],".",Tabla1[[#This Row],[AREA]],".",Tabla1[[#This Row],[TIPO]]))</f>
        <v/>
      </c>
      <c r="C180" s="201" t="str">
        <f>IF(Tabla1[[#This Row],[Código_Actividad]]="","",'Formulario PPGR1'!#REF!)</f>
        <v/>
      </c>
      <c r="D180" s="201" t="str">
        <f>IF(Tabla1[[#This Row],[Código_Actividad]]="","",'Formulario PPGR1'!#REF!)</f>
        <v/>
      </c>
      <c r="E180" s="201" t="str">
        <f>IF(Tabla1[[#This Row],[Código_Actividad]]="","",'Formulario PPGR1'!#REF!)</f>
        <v/>
      </c>
      <c r="F180" s="201" t="str">
        <f>IF(Tabla1[[#This Row],[Código_Actividad]]="","",'Formulario PPGR1'!#REF!)</f>
        <v/>
      </c>
      <c r="G180" s="202"/>
      <c r="H180" s="203" t="str">
        <f>IFERROR(VLOOKUP(Tabla1[[#This Row],[Código_Actividad]],'Formulario PPGR2'!$H$29:$I$1048576,2,FALSE),"")</f>
        <v/>
      </c>
      <c r="I180" s="204" t="str">
        <f>IFERROR(VLOOKUP(Tabla1[[#This Row],[Código_Actividad]],Tabla2[[Código]:[Total de Acciones ]],15,FALSE),"")</f>
        <v/>
      </c>
      <c r="J180" s="298"/>
      <c r="K180" s="167"/>
      <c r="L180" s="167"/>
      <c r="M180" s="167"/>
      <c r="N180" s="202"/>
      <c r="O180" s="168"/>
      <c r="P180" s="206" t="e">
        <f>+[11]!Tabla1[[#This Row],[Cantidad de Insumos]]*[11]!Tabla1[[#This Row],[Precio Unitario]]</f>
        <v>#REF!</v>
      </c>
      <c r="Q180" s="299"/>
      <c r="R180" s="205"/>
      <c r="S180" s="30"/>
      <c r="T180" s="30"/>
    </row>
    <row r="181" spans="2:20" hidden="1" x14ac:dyDescent="0.25">
      <c r="B181" s="201" t="str">
        <f>IF(Tabla1[[#This Row],[Código_Actividad]]="","",CONCATENATE(Tabla1[[#This Row],[POA]],".",Tabla1[[#This Row],[SRS]],".",Tabla1[[#This Row],[AREA]],".",Tabla1[[#This Row],[TIPO]]))</f>
        <v/>
      </c>
      <c r="C181" s="201" t="str">
        <f>IF(Tabla1[[#This Row],[Código_Actividad]]="","",'Formulario PPGR1'!#REF!)</f>
        <v/>
      </c>
      <c r="D181" s="201" t="str">
        <f>IF(Tabla1[[#This Row],[Código_Actividad]]="","",'Formulario PPGR1'!#REF!)</f>
        <v/>
      </c>
      <c r="E181" s="201" t="str">
        <f>IF(Tabla1[[#This Row],[Código_Actividad]]="","",'Formulario PPGR1'!#REF!)</f>
        <v/>
      </c>
      <c r="F181" s="201" t="str">
        <f>IF(Tabla1[[#This Row],[Código_Actividad]]="","",'Formulario PPGR1'!#REF!)</f>
        <v/>
      </c>
      <c r="G181" s="202"/>
      <c r="H181" s="207" t="str">
        <f>IFERROR(VLOOKUP(Tabla1[[#This Row],[Código_Actividad]],'Formulario PPGR2'!$H$29:$I$1048576,2,FALSE),"")</f>
        <v/>
      </c>
      <c r="I181" s="204" t="str">
        <f>IFERROR(VLOOKUP(Tabla1[[#This Row],[Código_Actividad]],Tabla2[[Código]:[Total de Acciones ]],15,FALSE),"")</f>
        <v/>
      </c>
      <c r="J181" s="298"/>
      <c r="K181" s="167"/>
      <c r="L181" s="167"/>
      <c r="M181" s="167"/>
      <c r="N181" s="202"/>
      <c r="O181" s="168"/>
      <c r="P181" s="206" t="e">
        <f>+[11]!Tabla1[[#This Row],[Cantidad de Insumos]]*[11]!Tabla1[[#This Row],[Precio Unitario]]</f>
        <v>#REF!</v>
      </c>
      <c r="Q181" s="299"/>
      <c r="R181" s="205"/>
      <c r="S181" s="30"/>
      <c r="T181" s="30"/>
    </row>
    <row r="182" spans="2:20" hidden="1" x14ac:dyDescent="0.25">
      <c r="B182" s="201" t="str">
        <f>IF(Tabla1[[#This Row],[Código_Actividad]]="","",CONCATENATE(Tabla1[[#This Row],[POA]],".",Tabla1[[#This Row],[SRS]],".",Tabla1[[#This Row],[AREA]],".",Tabla1[[#This Row],[TIPO]]))</f>
        <v/>
      </c>
      <c r="C182" s="201" t="str">
        <f>IF(Tabla1[[#This Row],[Código_Actividad]]="","",'Formulario PPGR1'!#REF!)</f>
        <v/>
      </c>
      <c r="D182" s="201" t="str">
        <f>IF(Tabla1[[#This Row],[Código_Actividad]]="","",'Formulario PPGR1'!#REF!)</f>
        <v/>
      </c>
      <c r="E182" s="201" t="str">
        <f>IF(Tabla1[[#This Row],[Código_Actividad]]="","",'Formulario PPGR1'!#REF!)</f>
        <v/>
      </c>
      <c r="F182" s="201" t="str">
        <f>IF(Tabla1[[#This Row],[Código_Actividad]]="","",'Formulario PPGR1'!#REF!)</f>
        <v/>
      </c>
      <c r="G182" s="202"/>
      <c r="H182" s="203" t="str">
        <f>IFERROR(VLOOKUP(Tabla1[[#This Row],[Código_Actividad]],'Formulario PPGR2'!$H$29:$I$1048576,2,FALSE),"")</f>
        <v/>
      </c>
      <c r="I182" s="204" t="str">
        <f>IFERROR(VLOOKUP(Tabla1[[#This Row],[Código_Actividad]],Tabla2[[Código]:[Total de Acciones ]],15,FALSE),"")</f>
        <v/>
      </c>
      <c r="J182" s="298"/>
      <c r="K182" s="167"/>
      <c r="L182" s="167"/>
      <c r="M182" s="167"/>
      <c r="N182" s="202"/>
      <c r="O182" s="168"/>
      <c r="P182" s="206" t="e">
        <f>+[11]!Tabla1[[#This Row],[Cantidad de Insumos]]*[11]!Tabla1[[#This Row],[Precio Unitario]]</f>
        <v>#REF!</v>
      </c>
      <c r="Q182" s="299"/>
      <c r="R182" s="205"/>
      <c r="S182" s="30"/>
      <c r="T182" s="30"/>
    </row>
    <row r="183" spans="2:20" hidden="1" x14ac:dyDescent="0.25">
      <c r="B183" s="201" t="str">
        <f>IF(Tabla1[[#This Row],[Código_Actividad]]="","",CONCATENATE(Tabla1[[#This Row],[POA]],".",Tabla1[[#This Row],[SRS]],".",Tabla1[[#This Row],[AREA]],".",Tabla1[[#This Row],[TIPO]]))</f>
        <v/>
      </c>
      <c r="C183" s="201" t="str">
        <f>IF(Tabla1[[#This Row],[Código_Actividad]]="","",'Formulario PPGR1'!#REF!)</f>
        <v/>
      </c>
      <c r="D183" s="201" t="str">
        <f>IF(Tabla1[[#This Row],[Código_Actividad]]="","",'Formulario PPGR1'!#REF!)</f>
        <v/>
      </c>
      <c r="E183" s="201" t="str">
        <f>IF(Tabla1[[#This Row],[Código_Actividad]]="","",'Formulario PPGR1'!#REF!)</f>
        <v/>
      </c>
      <c r="F183" s="201" t="str">
        <f>IF(Tabla1[[#This Row],[Código_Actividad]]="","",'Formulario PPGR1'!#REF!)</f>
        <v/>
      </c>
      <c r="G183" s="202"/>
      <c r="H183" s="203" t="str">
        <f>IFERROR(VLOOKUP(Tabla1[[#This Row],[Código_Actividad]],'Formulario PPGR2'!$H$29:$I$1048576,2,FALSE),"")</f>
        <v/>
      </c>
      <c r="I183" s="204" t="str">
        <f>IFERROR(VLOOKUP(Tabla1[[#This Row],[Código_Actividad]],Tabla2[[Código]:[Total de Acciones ]],15,FALSE),"")</f>
        <v/>
      </c>
      <c r="J183" s="298"/>
      <c r="K183" s="167"/>
      <c r="L183" s="167"/>
      <c r="M183" s="167"/>
      <c r="N183" s="202"/>
      <c r="O183" s="168"/>
      <c r="P183" s="206" t="e">
        <f>+[11]!Tabla1[[#This Row],[Cantidad de Insumos]]*[11]!Tabla1[[#This Row],[Precio Unitario]]</f>
        <v>#REF!</v>
      </c>
      <c r="Q183" s="299"/>
      <c r="R183" s="205"/>
      <c r="S183" s="30"/>
      <c r="T183" s="30"/>
    </row>
    <row r="184" spans="2:20" hidden="1" x14ac:dyDescent="0.25">
      <c r="B184" s="201" t="str">
        <f>IF(Tabla1[[#This Row],[Código_Actividad]]="","",CONCATENATE(Tabla1[[#This Row],[POA]],".",Tabla1[[#This Row],[SRS]],".",Tabla1[[#This Row],[AREA]],".",Tabla1[[#This Row],[TIPO]]))</f>
        <v/>
      </c>
      <c r="C184" s="201" t="str">
        <f>IF(Tabla1[[#This Row],[Código_Actividad]]="","",'Formulario PPGR1'!#REF!)</f>
        <v/>
      </c>
      <c r="D184" s="201" t="str">
        <f>IF(Tabla1[[#This Row],[Código_Actividad]]="","",'Formulario PPGR1'!#REF!)</f>
        <v/>
      </c>
      <c r="E184" s="201" t="str">
        <f>IF(Tabla1[[#This Row],[Código_Actividad]]="","",'Formulario PPGR1'!#REF!)</f>
        <v/>
      </c>
      <c r="F184" s="201" t="str">
        <f>IF(Tabla1[[#This Row],[Código_Actividad]]="","",'Formulario PPGR1'!#REF!)</f>
        <v/>
      </c>
      <c r="G184" s="202"/>
      <c r="H184" s="207" t="str">
        <f>IFERROR(VLOOKUP(Tabla1[[#This Row],[Código_Actividad]],'Formulario PPGR2'!$H$29:$I$1048576,2,FALSE),"")</f>
        <v/>
      </c>
      <c r="I184" s="204" t="str">
        <f>IFERROR(VLOOKUP(Tabla1[[#This Row],[Código_Actividad]],Tabla2[[Código]:[Total de Acciones ]],15,FALSE),"")</f>
        <v/>
      </c>
      <c r="J184" s="298"/>
      <c r="K184" s="167"/>
      <c r="L184" s="167"/>
      <c r="M184" s="167"/>
      <c r="N184" s="202"/>
      <c r="O184" s="168"/>
      <c r="P184" s="206" t="e">
        <f>+[11]!Tabla1[[#This Row],[Cantidad de Insumos]]*[11]!Tabla1[[#This Row],[Precio Unitario]]</f>
        <v>#REF!</v>
      </c>
      <c r="Q184" s="299"/>
      <c r="R184" s="205"/>
      <c r="S184" s="30"/>
      <c r="T184" s="30"/>
    </row>
    <row r="185" spans="2:20" hidden="1" x14ac:dyDescent="0.25">
      <c r="B185" s="201" t="str">
        <f>IF(Tabla1[[#This Row],[Código_Actividad]]="","",CONCATENATE(Tabla1[[#This Row],[POA]],".",Tabla1[[#This Row],[SRS]],".",Tabla1[[#This Row],[AREA]],".",Tabla1[[#This Row],[TIPO]]))</f>
        <v/>
      </c>
      <c r="C185" s="201" t="str">
        <f>IF(Tabla1[[#This Row],[Código_Actividad]]="","",'Formulario PPGR1'!#REF!)</f>
        <v/>
      </c>
      <c r="D185" s="201" t="str">
        <f>IF(Tabla1[[#This Row],[Código_Actividad]]="","",'Formulario PPGR1'!#REF!)</f>
        <v/>
      </c>
      <c r="E185" s="201" t="str">
        <f>IF(Tabla1[[#This Row],[Código_Actividad]]="","",'Formulario PPGR1'!#REF!)</f>
        <v/>
      </c>
      <c r="F185" s="201" t="str">
        <f>IF(Tabla1[[#This Row],[Código_Actividad]]="","",'Formulario PPGR1'!#REF!)</f>
        <v/>
      </c>
      <c r="G185" s="202"/>
      <c r="H185" s="207" t="str">
        <f>IFERROR(VLOOKUP(Tabla1[[#This Row],[Código_Actividad]],'Formulario PPGR2'!$H$29:$I$1048576,2,FALSE),"")</f>
        <v/>
      </c>
      <c r="I185" s="204" t="str">
        <f>IFERROR(VLOOKUP(Tabla1[[#This Row],[Código_Actividad]],Tabla2[[Código]:[Total de Acciones ]],15,FALSE),"")</f>
        <v/>
      </c>
      <c r="J185" s="298"/>
      <c r="K185" s="167"/>
      <c r="L185" s="167"/>
      <c r="M185" s="167"/>
      <c r="N185" s="202"/>
      <c r="O185" s="168"/>
      <c r="P185" s="206" t="e">
        <f>+[11]!Tabla1[[#This Row],[Cantidad de Insumos]]*[11]!Tabla1[[#This Row],[Precio Unitario]]</f>
        <v>#REF!</v>
      </c>
      <c r="Q185" s="299"/>
      <c r="R185" s="205"/>
      <c r="S185" s="30"/>
      <c r="T185" s="30"/>
    </row>
    <row r="186" spans="2:20" hidden="1" x14ac:dyDescent="0.25">
      <c r="B186" s="201" t="str">
        <f>IF(Tabla1[[#This Row],[Código_Actividad]]="","",CONCATENATE(Tabla1[[#This Row],[POA]],".",Tabla1[[#This Row],[SRS]],".",Tabla1[[#This Row],[AREA]],".",Tabla1[[#This Row],[TIPO]]))</f>
        <v/>
      </c>
      <c r="C186" s="201" t="str">
        <f>IF(Tabla1[[#This Row],[Código_Actividad]]="","",'Formulario PPGR1'!#REF!)</f>
        <v/>
      </c>
      <c r="D186" s="201" t="str">
        <f>IF(Tabla1[[#This Row],[Código_Actividad]]="","",'Formulario PPGR1'!#REF!)</f>
        <v/>
      </c>
      <c r="E186" s="201" t="str">
        <f>IF(Tabla1[[#This Row],[Código_Actividad]]="","",'Formulario PPGR1'!#REF!)</f>
        <v/>
      </c>
      <c r="F186" s="201" t="str">
        <f>IF(Tabla1[[#This Row],[Código_Actividad]]="","",'Formulario PPGR1'!#REF!)</f>
        <v/>
      </c>
      <c r="G186" s="202"/>
      <c r="H186" s="203" t="str">
        <f>IFERROR(VLOOKUP(Tabla1[[#This Row],[Código_Actividad]],'Formulario PPGR2'!$H$29:$I$1048576,2,FALSE),"")</f>
        <v/>
      </c>
      <c r="I186" s="204" t="str">
        <f>IFERROR(VLOOKUP(Tabla1[[#This Row],[Código_Actividad]],Tabla2[[Código]:[Total de Acciones ]],15,FALSE),"")</f>
        <v/>
      </c>
      <c r="J186" s="298"/>
      <c r="K186" s="167"/>
      <c r="L186" s="167"/>
      <c r="M186" s="167"/>
      <c r="N186" s="202"/>
      <c r="O186" s="168"/>
      <c r="P186" s="206" t="e">
        <f>+[11]!Tabla1[[#This Row],[Cantidad de Insumos]]*[11]!Tabla1[[#This Row],[Precio Unitario]]</f>
        <v>#REF!</v>
      </c>
      <c r="Q186" s="299"/>
      <c r="R186" s="205"/>
      <c r="S186" s="30"/>
      <c r="T186" s="30"/>
    </row>
    <row r="187" spans="2:20" hidden="1" x14ac:dyDescent="0.25">
      <c r="B187" s="201" t="str">
        <f>IF(Tabla1[[#This Row],[Código_Actividad]]="","",CONCATENATE(Tabla1[[#This Row],[POA]],".",Tabla1[[#This Row],[SRS]],".",Tabla1[[#This Row],[AREA]],".",Tabla1[[#This Row],[TIPO]]))</f>
        <v/>
      </c>
      <c r="C187" s="201" t="str">
        <f>IF(Tabla1[[#This Row],[Código_Actividad]]="","",'Formulario PPGR1'!#REF!)</f>
        <v/>
      </c>
      <c r="D187" s="201" t="str">
        <f>IF(Tabla1[[#This Row],[Código_Actividad]]="","",'Formulario PPGR1'!#REF!)</f>
        <v/>
      </c>
      <c r="E187" s="201" t="str">
        <f>IF(Tabla1[[#This Row],[Código_Actividad]]="","",'Formulario PPGR1'!#REF!)</f>
        <v/>
      </c>
      <c r="F187" s="201" t="str">
        <f>IF(Tabla1[[#This Row],[Código_Actividad]]="","",'Formulario PPGR1'!#REF!)</f>
        <v/>
      </c>
      <c r="G187" s="202"/>
      <c r="H187" s="203" t="str">
        <f>IFERROR(VLOOKUP(Tabla1[[#This Row],[Código_Actividad]],'Formulario PPGR2'!$H$29:$I$1048576,2,FALSE),"")</f>
        <v/>
      </c>
      <c r="I187" s="204" t="str">
        <f>IFERROR(VLOOKUP(Tabla1[[#This Row],[Código_Actividad]],Tabla2[[Código]:[Total de Acciones ]],15,FALSE),"")</f>
        <v/>
      </c>
      <c r="J187" s="298"/>
      <c r="K187" s="167"/>
      <c r="L187" s="167"/>
      <c r="M187" s="167"/>
      <c r="N187" s="202"/>
      <c r="O187" s="168"/>
      <c r="P187" s="206" t="e">
        <f>+[11]!Tabla1[[#This Row],[Cantidad de Insumos]]*[11]!Tabla1[[#This Row],[Precio Unitario]]</f>
        <v>#REF!</v>
      </c>
      <c r="Q187" s="299"/>
      <c r="R187" s="205"/>
      <c r="S187" s="30"/>
      <c r="T187" s="30"/>
    </row>
    <row r="188" spans="2:20" hidden="1" x14ac:dyDescent="0.25">
      <c r="B188" s="201" t="str">
        <f>IF(Tabla1[[#This Row],[Código_Actividad]]="","",CONCATENATE(Tabla1[[#This Row],[POA]],".",Tabla1[[#This Row],[SRS]],".",Tabla1[[#This Row],[AREA]],".",Tabla1[[#This Row],[TIPO]]))</f>
        <v/>
      </c>
      <c r="C188" s="201" t="str">
        <f>IF(Tabla1[[#This Row],[Código_Actividad]]="","",'Formulario PPGR1'!#REF!)</f>
        <v/>
      </c>
      <c r="D188" s="201" t="str">
        <f>IF(Tabla1[[#This Row],[Código_Actividad]]="","",'Formulario PPGR1'!#REF!)</f>
        <v/>
      </c>
      <c r="E188" s="201" t="str">
        <f>IF(Tabla1[[#This Row],[Código_Actividad]]="","",'Formulario PPGR1'!#REF!)</f>
        <v/>
      </c>
      <c r="F188" s="201" t="str">
        <f>IF(Tabla1[[#This Row],[Código_Actividad]]="","",'Formulario PPGR1'!#REF!)</f>
        <v/>
      </c>
      <c r="G188" s="202"/>
      <c r="H188" s="207" t="str">
        <f>IFERROR(VLOOKUP(Tabla1[[#This Row],[Código_Actividad]],'Formulario PPGR2'!$H$29:$I$1048576,2,FALSE),"")</f>
        <v/>
      </c>
      <c r="I188" s="204" t="str">
        <f>IFERROR(VLOOKUP(Tabla1[[#This Row],[Código_Actividad]],Tabla2[[Código]:[Total de Acciones ]],15,FALSE),"")</f>
        <v/>
      </c>
      <c r="J188" s="298"/>
      <c r="K188" s="167"/>
      <c r="L188" s="167"/>
      <c r="M188" s="167"/>
      <c r="N188" s="202"/>
      <c r="O188" s="168"/>
      <c r="P188" s="206" t="e">
        <f>+[11]!Tabla1[[#This Row],[Cantidad de Insumos]]*[11]!Tabla1[[#This Row],[Precio Unitario]]</f>
        <v>#REF!</v>
      </c>
      <c r="Q188" s="299"/>
      <c r="R188" s="205"/>
      <c r="S188" s="30"/>
      <c r="T188" s="30"/>
    </row>
    <row r="189" spans="2:20" hidden="1" x14ac:dyDescent="0.25">
      <c r="B189" s="201" t="str">
        <f>IF(Tabla1[[#This Row],[Código_Actividad]]="","",CONCATENATE(Tabla1[[#This Row],[POA]],".",Tabla1[[#This Row],[SRS]],".",Tabla1[[#This Row],[AREA]],".",Tabla1[[#This Row],[TIPO]]))</f>
        <v/>
      </c>
      <c r="C189" s="201" t="str">
        <f>IF(Tabla1[[#This Row],[Código_Actividad]]="","",'Formulario PPGR1'!#REF!)</f>
        <v/>
      </c>
      <c r="D189" s="201" t="str">
        <f>IF(Tabla1[[#This Row],[Código_Actividad]]="","",'Formulario PPGR1'!#REF!)</f>
        <v/>
      </c>
      <c r="E189" s="201" t="str">
        <f>IF(Tabla1[[#This Row],[Código_Actividad]]="","",'Formulario PPGR1'!#REF!)</f>
        <v/>
      </c>
      <c r="F189" s="201" t="str">
        <f>IF(Tabla1[[#This Row],[Código_Actividad]]="","",'Formulario PPGR1'!#REF!)</f>
        <v/>
      </c>
      <c r="G189" s="202"/>
      <c r="H189" s="203" t="str">
        <f>IFERROR(VLOOKUP(Tabla1[[#This Row],[Código_Actividad]],'Formulario PPGR2'!$H$29:$I$1048576,2,FALSE),"")</f>
        <v/>
      </c>
      <c r="I189" s="204" t="str">
        <f>IFERROR(VLOOKUP(Tabla1[[#This Row],[Código_Actividad]],Tabla2[[Código]:[Total de Acciones ]],15,FALSE),"")</f>
        <v/>
      </c>
      <c r="J189" s="298"/>
      <c r="K189" s="167"/>
      <c r="L189" s="167"/>
      <c r="M189" s="167"/>
      <c r="N189" s="202"/>
      <c r="O189" s="168"/>
      <c r="P189" s="206" t="e">
        <f>+[11]!Tabla1[[#This Row],[Cantidad de Insumos]]*[11]!Tabla1[[#This Row],[Precio Unitario]]</f>
        <v>#REF!</v>
      </c>
      <c r="Q189" s="299"/>
      <c r="R189" s="205"/>
      <c r="S189" s="30"/>
      <c r="T189" s="30"/>
    </row>
    <row r="190" spans="2:20" hidden="1" x14ac:dyDescent="0.25">
      <c r="B190" s="201" t="str">
        <f>IF(Tabla1[[#This Row],[Código_Actividad]]="","",CONCATENATE(Tabla1[[#This Row],[POA]],".",Tabla1[[#This Row],[SRS]],".",Tabla1[[#This Row],[AREA]],".",Tabla1[[#This Row],[TIPO]]))</f>
        <v/>
      </c>
      <c r="C190" s="201" t="str">
        <f>IF(Tabla1[[#This Row],[Código_Actividad]]="","",'Formulario PPGR1'!#REF!)</f>
        <v/>
      </c>
      <c r="D190" s="201" t="str">
        <f>IF(Tabla1[[#This Row],[Código_Actividad]]="","",'Formulario PPGR1'!#REF!)</f>
        <v/>
      </c>
      <c r="E190" s="201" t="str">
        <f>IF(Tabla1[[#This Row],[Código_Actividad]]="","",'Formulario PPGR1'!#REF!)</f>
        <v/>
      </c>
      <c r="F190" s="201" t="str">
        <f>IF(Tabla1[[#This Row],[Código_Actividad]]="","",'Formulario PPGR1'!#REF!)</f>
        <v/>
      </c>
      <c r="G190" s="202"/>
      <c r="H190" s="203" t="str">
        <f>IFERROR(VLOOKUP(Tabla1[[#This Row],[Código_Actividad]],'Formulario PPGR2'!$H$29:$I$1048576,2,FALSE),"")</f>
        <v/>
      </c>
      <c r="I190" s="204" t="str">
        <f>IFERROR(VLOOKUP(Tabla1[[#This Row],[Código_Actividad]],Tabla2[[Código]:[Total de Acciones ]],15,FALSE),"")</f>
        <v/>
      </c>
      <c r="J190" s="298"/>
      <c r="K190" s="167"/>
      <c r="L190" s="167"/>
      <c r="M190" s="167"/>
      <c r="N190" s="202"/>
      <c r="O190" s="168"/>
      <c r="P190" s="206" t="e">
        <f>+[11]!Tabla1[[#This Row],[Cantidad de Insumos]]*[11]!Tabla1[[#This Row],[Precio Unitario]]</f>
        <v>#REF!</v>
      </c>
      <c r="Q190" s="299"/>
      <c r="R190" s="205"/>
      <c r="S190" s="30"/>
      <c r="T190" s="30"/>
    </row>
    <row r="191" spans="2:20" hidden="1" x14ac:dyDescent="0.25">
      <c r="B191" s="201" t="str">
        <f>IF(Tabla1[[#This Row],[Código_Actividad]]="","",CONCATENATE(Tabla1[[#This Row],[POA]],".",Tabla1[[#This Row],[SRS]],".",Tabla1[[#This Row],[AREA]],".",Tabla1[[#This Row],[TIPO]]))</f>
        <v/>
      </c>
      <c r="C191" s="201" t="str">
        <f>IF(Tabla1[[#This Row],[Código_Actividad]]="","",'Formulario PPGR1'!#REF!)</f>
        <v/>
      </c>
      <c r="D191" s="201" t="str">
        <f>IF(Tabla1[[#This Row],[Código_Actividad]]="","",'Formulario PPGR1'!#REF!)</f>
        <v/>
      </c>
      <c r="E191" s="201" t="str">
        <f>IF(Tabla1[[#This Row],[Código_Actividad]]="","",'Formulario PPGR1'!#REF!)</f>
        <v/>
      </c>
      <c r="F191" s="201" t="str">
        <f>IF(Tabla1[[#This Row],[Código_Actividad]]="","",'Formulario PPGR1'!#REF!)</f>
        <v/>
      </c>
      <c r="G191" s="202"/>
      <c r="H191" s="207" t="str">
        <f>IFERROR(VLOOKUP(Tabla1[[#This Row],[Código_Actividad]],'Formulario PPGR2'!$H$29:$I$1048576,2,FALSE),"")</f>
        <v/>
      </c>
      <c r="I191" s="204" t="str">
        <f>IFERROR(VLOOKUP(Tabla1[[#This Row],[Código_Actividad]],Tabla2[[Código]:[Total de Acciones ]],15,FALSE),"")</f>
        <v/>
      </c>
      <c r="J191" s="298"/>
      <c r="K191" s="167"/>
      <c r="L191" s="167"/>
      <c r="M191" s="167"/>
      <c r="N191" s="202"/>
      <c r="O191" s="168"/>
      <c r="P191" s="206" t="e">
        <f>+[11]!Tabla1[[#This Row],[Cantidad de Insumos]]*[11]!Tabla1[[#This Row],[Precio Unitario]]</f>
        <v>#REF!</v>
      </c>
      <c r="Q191" s="299"/>
      <c r="R191" s="205"/>
      <c r="S191" s="30"/>
      <c r="T191" s="30"/>
    </row>
    <row r="192" spans="2:20" hidden="1" x14ac:dyDescent="0.25">
      <c r="B192" s="201" t="str">
        <f>IF(Tabla1[[#This Row],[Código_Actividad]]="","",CONCATENATE(Tabla1[[#This Row],[POA]],".",Tabla1[[#This Row],[SRS]],".",Tabla1[[#This Row],[AREA]],".",Tabla1[[#This Row],[TIPO]]))</f>
        <v/>
      </c>
      <c r="C192" s="201" t="str">
        <f>IF(Tabla1[[#This Row],[Código_Actividad]]="","",'Formulario PPGR1'!#REF!)</f>
        <v/>
      </c>
      <c r="D192" s="201" t="str">
        <f>IF(Tabla1[[#This Row],[Código_Actividad]]="","",'Formulario PPGR1'!#REF!)</f>
        <v/>
      </c>
      <c r="E192" s="201" t="str">
        <f>IF(Tabla1[[#This Row],[Código_Actividad]]="","",'Formulario PPGR1'!#REF!)</f>
        <v/>
      </c>
      <c r="F192" s="201" t="str">
        <f>IF(Tabla1[[#This Row],[Código_Actividad]]="","",'Formulario PPGR1'!#REF!)</f>
        <v/>
      </c>
      <c r="G192" s="202"/>
      <c r="H192" s="207" t="str">
        <f>IFERROR(VLOOKUP(Tabla1[[#This Row],[Código_Actividad]],'Formulario PPGR2'!$H$29:$I$1048576,2,FALSE),"")</f>
        <v/>
      </c>
      <c r="I192" s="204" t="str">
        <f>IFERROR(VLOOKUP(Tabla1[[#This Row],[Código_Actividad]],Tabla2[[Código]:[Total de Acciones ]],15,FALSE),"")</f>
        <v/>
      </c>
      <c r="J192" s="298"/>
      <c r="K192" s="167"/>
      <c r="L192" s="167"/>
      <c r="M192" s="167"/>
      <c r="N192" s="202"/>
      <c r="O192" s="168"/>
      <c r="P192" s="206" t="e">
        <f>+[11]!Tabla1[[#This Row],[Cantidad de Insumos]]*[11]!Tabla1[[#This Row],[Precio Unitario]]</f>
        <v>#REF!</v>
      </c>
      <c r="Q192" s="299"/>
      <c r="R192" s="205"/>
      <c r="S192" s="30"/>
      <c r="T192" s="30"/>
    </row>
    <row r="193" spans="2:20" hidden="1" x14ac:dyDescent="0.25">
      <c r="B193" s="201" t="str">
        <f>IF(Tabla1[[#This Row],[Código_Actividad]]="","",CONCATENATE(Tabla1[[#This Row],[POA]],".",Tabla1[[#This Row],[SRS]],".",Tabla1[[#This Row],[AREA]],".",Tabla1[[#This Row],[TIPO]]))</f>
        <v/>
      </c>
      <c r="C193" s="201" t="str">
        <f>IF(Tabla1[[#This Row],[Código_Actividad]]="","",'Formulario PPGR1'!#REF!)</f>
        <v/>
      </c>
      <c r="D193" s="201" t="str">
        <f>IF(Tabla1[[#This Row],[Código_Actividad]]="","",'Formulario PPGR1'!#REF!)</f>
        <v/>
      </c>
      <c r="E193" s="201" t="str">
        <f>IF(Tabla1[[#This Row],[Código_Actividad]]="","",'Formulario PPGR1'!#REF!)</f>
        <v/>
      </c>
      <c r="F193" s="201" t="str">
        <f>IF(Tabla1[[#This Row],[Código_Actividad]]="","",'Formulario PPGR1'!#REF!)</f>
        <v/>
      </c>
      <c r="G193" s="202"/>
      <c r="H193" s="203" t="str">
        <f>IFERROR(VLOOKUP(Tabla1[[#This Row],[Código_Actividad]],'Formulario PPGR2'!$H$29:$I$1048576,2,FALSE),"")</f>
        <v/>
      </c>
      <c r="I193" s="204" t="str">
        <f>IFERROR(VLOOKUP(Tabla1[[#This Row],[Código_Actividad]],Tabla2[[Código]:[Total de Acciones ]],15,FALSE),"")</f>
        <v/>
      </c>
      <c r="J193" s="298"/>
      <c r="K193" s="167"/>
      <c r="L193" s="167"/>
      <c r="M193" s="167"/>
      <c r="N193" s="202"/>
      <c r="O193" s="168"/>
      <c r="P193" s="206" t="e">
        <f>+[11]!Tabla1[[#This Row],[Cantidad de Insumos]]*[11]!Tabla1[[#This Row],[Precio Unitario]]</f>
        <v>#REF!</v>
      </c>
      <c r="Q193" s="299"/>
      <c r="R193" s="205"/>
      <c r="S193" s="30"/>
      <c r="T193" s="30"/>
    </row>
    <row r="194" spans="2:20" hidden="1" x14ac:dyDescent="0.25">
      <c r="B194" s="201" t="str">
        <f>IF(Tabla1[[#This Row],[Código_Actividad]]="","",CONCATENATE(Tabla1[[#This Row],[POA]],".",Tabla1[[#This Row],[SRS]],".",Tabla1[[#This Row],[AREA]],".",Tabla1[[#This Row],[TIPO]]))</f>
        <v/>
      </c>
      <c r="C194" s="201" t="str">
        <f>IF(Tabla1[[#This Row],[Código_Actividad]]="","",'Formulario PPGR1'!#REF!)</f>
        <v/>
      </c>
      <c r="D194" s="201" t="str">
        <f>IF(Tabla1[[#This Row],[Código_Actividad]]="","",'Formulario PPGR1'!#REF!)</f>
        <v/>
      </c>
      <c r="E194" s="201" t="str">
        <f>IF(Tabla1[[#This Row],[Código_Actividad]]="","",'Formulario PPGR1'!#REF!)</f>
        <v/>
      </c>
      <c r="F194" s="201" t="str">
        <f>IF(Tabla1[[#This Row],[Código_Actividad]]="","",'Formulario PPGR1'!#REF!)</f>
        <v/>
      </c>
      <c r="G194" s="202"/>
      <c r="H194" s="203" t="str">
        <f>IFERROR(VLOOKUP(Tabla1[[#This Row],[Código_Actividad]],'Formulario PPGR2'!$H$29:$I$1048576,2,FALSE),"")</f>
        <v/>
      </c>
      <c r="I194" s="204" t="str">
        <f>IFERROR(VLOOKUP(Tabla1[[#This Row],[Código_Actividad]],Tabla2[[Código]:[Total de Acciones ]],15,FALSE),"")</f>
        <v/>
      </c>
      <c r="J194" s="298"/>
      <c r="K194" s="167"/>
      <c r="L194" s="167"/>
      <c r="M194" s="167"/>
      <c r="N194" s="202"/>
      <c r="O194" s="168"/>
      <c r="P194" s="206" t="e">
        <f>+[11]!Tabla1[[#This Row],[Cantidad de Insumos]]*[11]!Tabla1[[#This Row],[Precio Unitario]]</f>
        <v>#REF!</v>
      </c>
      <c r="Q194" s="299"/>
      <c r="R194" s="205"/>
      <c r="S194" s="30"/>
      <c r="T194" s="30"/>
    </row>
    <row r="195" spans="2:20" hidden="1" x14ac:dyDescent="0.25">
      <c r="B195" s="201" t="str">
        <f>IF(Tabla1[[#This Row],[Código_Actividad]]="","",CONCATENATE(Tabla1[[#This Row],[POA]],".",Tabla1[[#This Row],[SRS]],".",Tabla1[[#This Row],[AREA]],".",Tabla1[[#This Row],[TIPO]]))</f>
        <v/>
      </c>
      <c r="C195" s="201" t="str">
        <f>IF(Tabla1[[#This Row],[Código_Actividad]]="","",'Formulario PPGR1'!#REF!)</f>
        <v/>
      </c>
      <c r="D195" s="201" t="str">
        <f>IF(Tabla1[[#This Row],[Código_Actividad]]="","",'Formulario PPGR1'!#REF!)</f>
        <v/>
      </c>
      <c r="E195" s="201" t="str">
        <f>IF(Tabla1[[#This Row],[Código_Actividad]]="","",'Formulario PPGR1'!#REF!)</f>
        <v/>
      </c>
      <c r="F195" s="201" t="str">
        <f>IF(Tabla1[[#This Row],[Código_Actividad]]="","",'Formulario PPGR1'!#REF!)</f>
        <v/>
      </c>
      <c r="G195" s="202"/>
      <c r="H195" s="203" t="str">
        <f>IFERROR(VLOOKUP(Tabla1[[#This Row],[Código_Actividad]],'Formulario PPGR2'!$H$29:$I$1048576,2,FALSE),"")</f>
        <v/>
      </c>
      <c r="I195" s="204" t="str">
        <f>IFERROR(VLOOKUP(Tabla1[[#This Row],[Código_Actividad]],Tabla2[[Código]:[Total de Acciones ]],15,FALSE),"")</f>
        <v/>
      </c>
      <c r="J195" s="298"/>
      <c r="K195" s="167"/>
      <c r="L195" s="167"/>
      <c r="M195" s="167"/>
      <c r="N195" s="202"/>
      <c r="O195" s="168"/>
      <c r="P195" s="206" t="e">
        <f>+[11]!Tabla1[[#This Row],[Cantidad de Insumos]]*[11]!Tabla1[[#This Row],[Precio Unitario]]</f>
        <v>#REF!</v>
      </c>
      <c r="Q195" s="299"/>
      <c r="R195" s="205"/>
      <c r="S195" s="30"/>
      <c r="T195" s="30"/>
    </row>
    <row r="196" spans="2:20" hidden="1" x14ac:dyDescent="0.25">
      <c r="B196" s="201" t="str">
        <f>IF(Tabla1[[#This Row],[Código_Actividad]]="","",CONCATENATE(Tabla1[[#This Row],[POA]],".",Tabla1[[#This Row],[SRS]],".",Tabla1[[#This Row],[AREA]],".",Tabla1[[#This Row],[TIPO]]))</f>
        <v/>
      </c>
      <c r="C196" s="201" t="str">
        <f>IF(Tabla1[[#This Row],[Código_Actividad]]="","",'Formulario PPGR1'!#REF!)</f>
        <v/>
      </c>
      <c r="D196" s="201" t="str">
        <f>IF(Tabla1[[#This Row],[Código_Actividad]]="","",'Formulario PPGR1'!#REF!)</f>
        <v/>
      </c>
      <c r="E196" s="201" t="str">
        <f>IF(Tabla1[[#This Row],[Código_Actividad]]="","",'Formulario PPGR1'!#REF!)</f>
        <v/>
      </c>
      <c r="F196" s="201" t="str">
        <f>IF(Tabla1[[#This Row],[Código_Actividad]]="","",'Formulario PPGR1'!#REF!)</f>
        <v/>
      </c>
      <c r="G196" s="202"/>
      <c r="H196" s="207" t="str">
        <f>IFERROR(VLOOKUP(Tabla1[[#This Row],[Código_Actividad]],'Formulario PPGR2'!$H$29:$I$1048576,2,FALSE),"")</f>
        <v/>
      </c>
      <c r="I196" s="204" t="str">
        <f>IFERROR(VLOOKUP(Tabla1[[#This Row],[Código_Actividad]],Tabla2[[Código]:[Total de Acciones ]],15,FALSE),"")</f>
        <v/>
      </c>
      <c r="J196" s="298"/>
      <c r="K196" s="167"/>
      <c r="L196" s="167"/>
      <c r="M196" s="167"/>
      <c r="N196" s="202"/>
      <c r="O196" s="168"/>
      <c r="P196" s="206" t="e">
        <f>+[11]!Tabla1[[#This Row],[Cantidad de Insumos]]*[11]!Tabla1[[#This Row],[Precio Unitario]]</f>
        <v>#REF!</v>
      </c>
      <c r="Q196" s="299"/>
      <c r="R196" s="205"/>
      <c r="S196" s="30"/>
      <c r="T196" s="30"/>
    </row>
    <row r="197" spans="2:20" hidden="1" x14ac:dyDescent="0.25">
      <c r="B197" s="201" t="str">
        <f>IF(Tabla1[[#This Row],[Código_Actividad]]="","",CONCATENATE(Tabla1[[#This Row],[POA]],".",Tabla1[[#This Row],[SRS]],".",Tabla1[[#This Row],[AREA]],".",Tabla1[[#This Row],[TIPO]]))</f>
        <v/>
      </c>
      <c r="C197" s="201" t="str">
        <f>IF(Tabla1[[#This Row],[Código_Actividad]]="","",'Formulario PPGR1'!#REF!)</f>
        <v/>
      </c>
      <c r="D197" s="201" t="str">
        <f>IF(Tabla1[[#This Row],[Código_Actividad]]="","",'Formulario PPGR1'!#REF!)</f>
        <v/>
      </c>
      <c r="E197" s="201" t="str">
        <f>IF(Tabla1[[#This Row],[Código_Actividad]]="","",'Formulario PPGR1'!#REF!)</f>
        <v/>
      </c>
      <c r="F197" s="201" t="str">
        <f>IF(Tabla1[[#This Row],[Código_Actividad]]="","",'Formulario PPGR1'!#REF!)</f>
        <v/>
      </c>
      <c r="G197" s="202"/>
      <c r="H197" s="203" t="str">
        <f>IFERROR(VLOOKUP(Tabla1[[#This Row],[Código_Actividad]],'Formulario PPGR2'!$H$29:$I$1048576,2,FALSE),"")</f>
        <v/>
      </c>
      <c r="I197" s="204" t="str">
        <f>IFERROR(VLOOKUP(Tabla1[[#This Row],[Código_Actividad]],Tabla2[[Código]:[Total de Acciones ]],15,FALSE),"")</f>
        <v/>
      </c>
      <c r="J197" s="298"/>
      <c r="K197" s="167"/>
      <c r="L197" s="167"/>
      <c r="M197" s="167"/>
      <c r="N197" s="202"/>
      <c r="O197" s="168"/>
      <c r="P197" s="206" t="e">
        <f>+[11]!Tabla1[[#This Row],[Cantidad de Insumos]]*[11]!Tabla1[[#This Row],[Precio Unitario]]</f>
        <v>#REF!</v>
      </c>
      <c r="Q197" s="299"/>
      <c r="R197" s="205"/>
      <c r="S197" s="30"/>
      <c r="T197" s="30"/>
    </row>
    <row r="198" spans="2:20" hidden="1" x14ac:dyDescent="0.25">
      <c r="B198" s="201" t="str">
        <f>IF(Tabla1[[#This Row],[Código_Actividad]]="","",CONCATENATE(Tabla1[[#This Row],[POA]],".",Tabla1[[#This Row],[SRS]],".",Tabla1[[#This Row],[AREA]],".",Tabla1[[#This Row],[TIPO]]))</f>
        <v/>
      </c>
      <c r="C198" s="201" t="str">
        <f>IF(Tabla1[[#This Row],[Código_Actividad]]="","",'Formulario PPGR1'!#REF!)</f>
        <v/>
      </c>
      <c r="D198" s="201" t="str">
        <f>IF(Tabla1[[#This Row],[Código_Actividad]]="","",'Formulario PPGR1'!#REF!)</f>
        <v/>
      </c>
      <c r="E198" s="201" t="str">
        <f>IF(Tabla1[[#This Row],[Código_Actividad]]="","",'Formulario PPGR1'!#REF!)</f>
        <v/>
      </c>
      <c r="F198" s="201" t="str">
        <f>IF(Tabla1[[#This Row],[Código_Actividad]]="","",'Formulario PPGR1'!#REF!)</f>
        <v/>
      </c>
      <c r="G198" s="202"/>
      <c r="H198" s="203" t="str">
        <f>IFERROR(VLOOKUP(Tabla1[[#This Row],[Código_Actividad]],'Formulario PPGR2'!$H$29:$I$1048576,2,FALSE),"")</f>
        <v/>
      </c>
      <c r="I198" s="204" t="str">
        <f>IFERROR(VLOOKUP(Tabla1[[#This Row],[Código_Actividad]],Tabla2[[Código]:[Total de Acciones ]],15,FALSE),"")</f>
        <v/>
      </c>
      <c r="J198" s="298"/>
      <c r="K198" s="167"/>
      <c r="L198" s="167"/>
      <c r="M198" s="167"/>
      <c r="N198" s="202"/>
      <c r="O198" s="168"/>
      <c r="P198" s="206" t="e">
        <f>+[11]!Tabla1[[#This Row],[Cantidad de Insumos]]*[11]!Tabla1[[#This Row],[Precio Unitario]]</f>
        <v>#REF!</v>
      </c>
      <c r="Q198" s="299"/>
      <c r="R198" s="205"/>
      <c r="S198" s="30"/>
      <c r="T198" s="30"/>
    </row>
    <row r="199" spans="2:20" hidden="1" x14ac:dyDescent="0.25">
      <c r="B199" s="201" t="str">
        <f>IF(Tabla1[[#This Row],[Código_Actividad]]="","",CONCATENATE(Tabla1[[#This Row],[POA]],".",Tabla1[[#This Row],[SRS]],".",Tabla1[[#This Row],[AREA]],".",Tabla1[[#This Row],[TIPO]]))</f>
        <v/>
      </c>
      <c r="C199" s="201" t="str">
        <f>IF(Tabla1[[#This Row],[Código_Actividad]]="","",'Formulario PPGR1'!#REF!)</f>
        <v/>
      </c>
      <c r="D199" s="201" t="str">
        <f>IF(Tabla1[[#This Row],[Código_Actividad]]="","",'Formulario PPGR1'!#REF!)</f>
        <v/>
      </c>
      <c r="E199" s="201" t="str">
        <f>IF(Tabla1[[#This Row],[Código_Actividad]]="","",'Formulario PPGR1'!#REF!)</f>
        <v/>
      </c>
      <c r="F199" s="201" t="str">
        <f>IF(Tabla1[[#This Row],[Código_Actividad]]="","",'Formulario PPGR1'!#REF!)</f>
        <v/>
      </c>
      <c r="G199" s="202"/>
      <c r="H199" s="207" t="str">
        <f>IFERROR(VLOOKUP(Tabla1[[#This Row],[Código_Actividad]],'Formulario PPGR2'!$H$29:$I$1048576,2,FALSE),"")</f>
        <v/>
      </c>
      <c r="I199" s="204" t="str">
        <f>IFERROR(VLOOKUP(Tabla1[[#This Row],[Código_Actividad]],Tabla2[[Código]:[Total de Acciones ]],15,FALSE),"")</f>
        <v/>
      </c>
      <c r="J199" s="298"/>
      <c r="K199" s="167"/>
      <c r="L199" s="167"/>
      <c r="M199" s="167"/>
      <c r="N199" s="202"/>
      <c r="O199" s="168"/>
      <c r="P199" s="206" t="e">
        <f>+[11]!Tabla1[[#This Row],[Cantidad de Insumos]]*[11]!Tabla1[[#This Row],[Precio Unitario]]</f>
        <v>#REF!</v>
      </c>
      <c r="Q199" s="299"/>
      <c r="R199" s="205"/>
      <c r="S199" s="30"/>
      <c r="T199" s="30"/>
    </row>
    <row r="200" spans="2:20" hidden="1" x14ac:dyDescent="0.25">
      <c r="B200" s="201" t="str">
        <f>IF(Tabla1[[#This Row],[Código_Actividad]]="","",CONCATENATE(Tabla1[[#This Row],[POA]],".",Tabla1[[#This Row],[SRS]],".",Tabla1[[#This Row],[AREA]],".",Tabla1[[#This Row],[TIPO]]))</f>
        <v/>
      </c>
      <c r="C200" s="201" t="str">
        <f>IF(Tabla1[[#This Row],[Código_Actividad]]="","",'Formulario PPGR1'!#REF!)</f>
        <v/>
      </c>
      <c r="D200" s="201" t="str">
        <f>IF(Tabla1[[#This Row],[Código_Actividad]]="","",'Formulario PPGR1'!#REF!)</f>
        <v/>
      </c>
      <c r="E200" s="201" t="str">
        <f>IF(Tabla1[[#This Row],[Código_Actividad]]="","",'Formulario PPGR1'!#REF!)</f>
        <v/>
      </c>
      <c r="F200" s="201" t="str">
        <f>IF(Tabla1[[#This Row],[Código_Actividad]]="","",'Formulario PPGR1'!#REF!)</f>
        <v/>
      </c>
      <c r="G200" s="202"/>
      <c r="H200" s="203" t="str">
        <f>IFERROR(VLOOKUP(Tabla1[[#This Row],[Código_Actividad]],'Formulario PPGR2'!$H$29:$I$1048576,2,FALSE),"")</f>
        <v/>
      </c>
      <c r="I200" s="204" t="str">
        <f>IFERROR(VLOOKUP(Tabla1[[#This Row],[Código_Actividad]],Tabla2[[Código]:[Total de Acciones ]],15,FALSE),"")</f>
        <v/>
      </c>
      <c r="J200" s="298"/>
      <c r="K200" s="167"/>
      <c r="L200" s="167"/>
      <c r="M200" s="167"/>
      <c r="N200" s="202"/>
      <c r="O200" s="168"/>
      <c r="P200" s="206" t="e">
        <f>+[11]!Tabla1[[#This Row],[Cantidad de Insumos]]*[11]!Tabla1[[#This Row],[Precio Unitario]]</f>
        <v>#REF!</v>
      </c>
      <c r="Q200" s="299"/>
      <c r="R200" s="205"/>
      <c r="S200" s="30"/>
      <c r="T200" s="30"/>
    </row>
    <row r="201" spans="2:20" hidden="1" x14ac:dyDescent="0.25">
      <c r="B201" s="201" t="str">
        <f>IF(Tabla1[[#This Row],[Código_Actividad]]="","",CONCATENATE(Tabla1[[#This Row],[POA]],".",Tabla1[[#This Row],[SRS]],".",Tabla1[[#This Row],[AREA]],".",Tabla1[[#This Row],[TIPO]]))</f>
        <v/>
      </c>
      <c r="C201" s="201" t="str">
        <f>IF(Tabla1[[#This Row],[Código_Actividad]]="","",'Formulario PPGR1'!#REF!)</f>
        <v/>
      </c>
      <c r="D201" s="201" t="str">
        <f>IF(Tabla1[[#This Row],[Código_Actividad]]="","",'Formulario PPGR1'!#REF!)</f>
        <v/>
      </c>
      <c r="E201" s="201" t="str">
        <f>IF(Tabla1[[#This Row],[Código_Actividad]]="","",'Formulario PPGR1'!#REF!)</f>
        <v/>
      </c>
      <c r="F201" s="201" t="str">
        <f>IF(Tabla1[[#This Row],[Código_Actividad]]="","",'Formulario PPGR1'!#REF!)</f>
        <v/>
      </c>
      <c r="G201" s="202"/>
      <c r="H201" s="203" t="str">
        <f>IFERROR(VLOOKUP(Tabla1[[#This Row],[Código_Actividad]],'Formulario PPGR2'!$H$29:$I$1048576,2,FALSE),"")</f>
        <v/>
      </c>
      <c r="I201" s="204" t="str">
        <f>IFERROR(VLOOKUP(Tabla1[[#This Row],[Código_Actividad]],Tabla2[[Código]:[Total de Acciones ]],15,FALSE),"")</f>
        <v/>
      </c>
      <c r="J201" s="298"/>
      <c r="K201" s="167"/>
      <c r="L201" s="167"/>
      <c r="M201" s="167"/>
      <c r="N201" s="202"/>
      <c r="O201" s="168"/>
      <c r="P201" s="206" t="e">
        <f>+[11]!Tabla1[[#This Row],[Cantidad de Insumos]]*[11]!Tabla1[[#This Row],[Precio Unitario]]</f>
        <v>#REF!</v>
      </c>
      <c r="Q201" s="299"/>
      <c r="R201" s="205"/>
      <c r="S201" s="30"/>
      <c r="T201" s="30"/>
    </row>
    <row r="202" spans="2:20" hidden="1" x14ac:dyDescent="0.25">
      <c r="B202" s="201" t="str">
        <f>IF(Tabla1[[#This Row],[Código_Actividad]]="","",CONCATENATE(Tabla1[[#This Row],[POA]],".",Tabla1[[#This Row],[SRS]],".",Tabla1[[#This Row],[AREA]],".",Tabla1[[#This Row],[TIPO]]))</f>
        <v/>
      </c>
      <c r="C202" s="201" t="str">
        <f>IF(Tabla1[[#This Row],[Código_Actividad]]="","",'Formulario PPGR1'!#REF!)</f>
        <v/>
      </c>
      <c r="D202" s="201" t="str">
        <f>IF(Tabla1[[#This Row],[Código_Actividad]]="","",'Formulario PPGR1'!#REF!)</f>
        <v/>
      </c>
      <c r="E202" s="201" t="str">
        <f>IF(Tabla1[[#This Row],[Código_Actividad]]="","",'Formulario PPGR1'!#REF!)</f>
        <v/>
      </c>
      <c r="F202" s="201" t="str">
        <f>IF(Tabla1[[#This Row],[Código_Actividad]]="","",'Formulario PPGR1'!#REF!)</f>
        <v/>
      </c>
      <c r="G202" s="202"/>
      <c r="H202" s="207" t="str">
        <f>IFERROR(VLOOKUP(Tabla1[[#This Row],[Código_Actividad]],'Formulario PPGR2'!$H$29:$I$1048576,2,FALSE),"")</f>
        <v/>
      </c>
      <c r="I202" s="204" t="str">
        <f>IFERROR(VLOOKUP(Tabla1[[#This Row],[Código_Actividad]],Tabla2[[Código]:[Total de Acciones ]],15,FALSE),"")</f>
        <v/>
      </c>
      <c r="J202" s="298"/>
      <c r="K202" s="167"/>
      <c r="L202" s="167"/>
      <c r="M202" s="167"/>
      <c r="N202" s="202"/>
      <c r="O202" s="168"/>
      <c r="P202" s="206" t="e">
        <f>+[11]!Tabla1[[#This Row],[Cantidad de Insumos]]*[11]!Tabla1[[#This Row],[Precio Unitario]]</f>
        <v>#REF!</v>
      </c>
      <c r="Q202" s="299"/>
      <c r="R202" s="205"/>
      <c r="S202" s="30"/>
      <c r="T202" s="30"/>
    </row>
    <row r="203" spans="2:20" hidden="1" x14ac:dyDescent="0.25">
      <c r="B203" s="201" t="str">
        <f>IF(Tabla1[[#This Row],[Código_Actividad]]="","",CONCATENATE(Tabla1[[#This Row],[POA]],".",Tabla1[[#This Row],[SRS]],".",Tabla1[[#This Row],[AREA]],".",Tabla1[[#This Row],[TIPO]]))</f>
        <v/>
      </c>
      <c r="C203" s="201" t="str">
        <f>IF(Tabla1[[#This Row],[Código_Actividad]]="","",'Formulario PPGR1'!#REF!)</f>
        <v/>
      </c>
      <c r="D203" s="201" t="str">
        <f>IF(Tabla1[[#This Row],[Código_Actividad]]="","",'Formulario PPGR1'!#REF!)</f>
        <v/>
      </c>
      <c r="E203" s="201" t="str">
        <f>IF(Tabla1[[#This Row],[Código_Actividad]]="","",'Formulario PPGR1'!#REF!)</f>
        <v/>
      </c>
      <c r="F203" s="201" t="str">
        <f>IF(Tabla1[[#This Row],[Código_Actividad]]="","",'Formulario PPGR1'!#REF!)</f>
        <v/>
      </c>
      <c r="G203" s="202"/>
      <c r="H203" s="203" t="str">
        <f>IFERROR(VLOOKUP(Tabla1[[#This Row],[Código_Actividad]],'Formulario PPGR2'!$H$29:$I$1048576,2,FALSE),"")</f>
        <v/>
      </c>
      <c r="I203" s="204" t="str">
        <f>IFERROR(VLOOKUP(Tabla1[[#This Row],[Código_Actividad]],Tabla2[[Código]:[Total de Acciones ]],15,FALSE),"")</f>
        <v/>
      </c>
      <c r="J203" s="298"/>
      <c r="K203" s="167"/>
      <c r="L203" s="167"/>
      <c r="M203" s="167"/>
      <c r="N203" s="202"/>
      <c r="O203" s="168"/>
      <c r="P203" s="206" t="e">
        <f>+[11]!Tabla1[[#This Row],[Cantidad de Insumos]]*[11]!Tabla1[[#This Row],[Precio Unitario]]</f>
        <v>#REF!</v>
      </c>
      <c r="Q203" s="299"/>
      <c r="R203" s="205"/>
      <c r="S203" s="30"/>
      <c r="T203" s="30"/>
    </row>
    <row r="204" spans="2:20" hidden="1" x14ac:dyDescent="0.25">
      <c r="B204" s="201" t="str">
        <f>IF(Tabla1[[#This Row],[Código_Actividad]]="","",CONCATENATE(Tabla1[[#This Row],[POA]],".",Tabla1[[#This Row],[SRS]],".",Tabla1[[#This Row],[AREA]],".",Tabla1[[#This Row],[TIPO]]))</f>
        <v/>
      </c>
      <c r="C204" s="201" t="str">
        <f>IF(Tabla1[[#This Row],[Código_Actividad]]="","",'Formulario PPGR1'!#REF!)</f>
        <v/>
      </c>
      <c r="D204" s="201" t="str">
        <f>IF(Tabla1[[#This Row],[Código_Actividad]]="","",'Formulario PPGR1'!#REF!)</f>
        <v/>
      </c>
      <c r="E204" s="201" t="str">
        <f>IF(Tabla1[[#This Row],[Código_Actividad]]="","",'Formulario PPGR1'!#REF!)</f>
        <v/>
      </c>
      <c r="F204" s="201" t="str">
        <f>IF(Tabla1[[#This Row],[Código_Actividad]]="","",'Formulario PPGR1'!#REF!)</f>
        <v/>
      </c>
      <c r="G204" s="202"/>
      <c r="H204" s="203" t="str">
        <f>IFERROR(VLOOKUP(Tabla1[[#This Row],[Código_Actividad]],'Formulario PPGR2'!$H$29:$I$1048576,2,FALSE),"")</f>
        <v/>
      </c>
      <c r="I204" s="204" t="str">
        <f>IFERROR(VLOOKUP(Tabla1[[#This Row],[Código_Actividad]],Tabla2[[Código]:[Total de Acciones ]],15,FALSE),"")</f>
        <v/>
      </c>
      <c r="J204" s="298"/>
      <c r="K204" s="167"/>
      <c r="L204" s="167"/>
      <c r="M204" s="167"/>
      <c r="N204" s="202"/>
      <c r="O204" s="168"/>
      <c r="P204" s="206" t="e">
        <f>+[11]!Tabla1[[#This Row],[Cantidad de Insumos]]*[11]!Tabla1[[#This Row],[Precio Unitario]]</f>
        <v>#REF!</v>
      </c>
      <c r="Q204" s="299"/>
      <c r="R204" s="205"/>
      <c r="S204" s="30"/>
      <c r="T204" s="30"/>
    </row>
    <row r="205" spans="2:20" hidden="1" x14ac:dyDescent="0.25">
      <c r="B205" s="201" t="str">
        <f>IF(Tabla1[[#This Row],[Código_Actividad]]="","",CONCATENATE(Tabla1[[#This Row],[POA]],".",Tabla1[[#This Row],[SRS]],".",Tabla1[[#This Row],[AREA]],".",Tabla1[[#This Row],[TIPO]]))</f>
        <v/>
      </c>
      <c r="C205" s="201" t="str">
        <f>IF(Tabla1[[#This Row],[Código_Actividad]]="","",'Formulario PPGR1'!#REF!)</f>
        <v/>
      </c>
      <c r="D205" s="201" t="str">
        <f>IF(Tabla1[[#This Row],[Código_Actividad]]="","",'Formulario PPGR1'!#REF!)</f>
        <v/>
      </c>
      <c r="E205" s="201" t="str">
        <f>IF(Tabla1[[#This Row],[Código_Actividad]]="","",'Formulario PPGR1'!#REF!)</f>
        <v/>
      </c>
      <c r="F205" s="201" t="str">
        <f>IF(Tabla1[[#This Row],[Código_Actividad]]="","",'Formulario PPGR1'!#REF!)</f>
        <v/>
      </c>
      <c r="G205" s="202"/>
      <c r="H205" s="207" t="str">
        <f>IFERROR(VLOOKUP(Tabla1[[#This Row],[Código_Actividad]],'Formulario PPGR2'!$H$29:$I$1048576,2,FALSE),"")</f>
        <v/>
      </c>
      <c r="I205" s="204" t="str">
        <f>IFERROR(VLOOKUP(Tabla1[[#This Row],[Código_Actividad]],Tabla2[[Código]:[Total de Acciones ]],15,FALSE),"")</f>
        <v/>
      </c>
      <c r="J205" s="298"/>
      <c r="K205" s="167"/>
      <c r="L205" s="167"/>
      <c r="M205" s="167"/>
      <c r="N205" s="202"/>
      <c r="O205" s="168"/>
      <c r="P205" s="206" t="e">
        <f>+[11]!Tabla1[[#This Row],[Cantidad de Insumos]]*[11]!Tabla1[[#This Row],[Precio Unitario]]</f>
        <v>#REF!</v>
      </c>
      <c r="Q205" s="299"/>
      <c r="R205" s="205"/>
      <c r="S205" s="30"/>
      <c r="T205" s="30"/>
    </row>
    <row r="206" spans="2:20" hidden="1" x14ac:dyDescent="0.25">
      <c r="B206" s="201" t="str">
        <f>IF(Tabla1[[#This Row],[Código_Actividad]]="","",CONCATENATE(Tabla1[[#This Row],[POA]],".",Tabla1[[#This Row],[SRS]],".",Tabla1[[#This Row],[AREA]],".",Tabla1[[#This Row],[TIPO]]))</f>
        <v/>
      </c>
      <c r="C206" s="201" t="str">
        <f>IF(Tabla1[[#This Row],[Código_Actividad]]="","",'Formulario PPGR1'!#REF!)</f>
        <v/>
      </c>
      <c r="D206" s="201" t="str">
        <f>IF(Tabla1[[#This Row],[Código_Actividad]]="","",'Formulario PPGR1'!#REF!)</f>
        <v/>
      </c>
      <c r="E206" s="201" t="str">
        <f>IF(Tabla1[[#This Row],[Código_Actividad]]="","",'Formulario PPGR1'!#REF!)</f>
        <v/>
      </c>
      <c r="F206" s="201" t="str">
        <f>IF(Tabla1[[#This Row],[Código_Actividad]]="","",'Formulario PPGR1'!#REF!)</f>
        <v/>
      </c>
      <c r="G206" s="202"/>
      <c r="H206" s="207" t="str">
        <f>IFERROR(VLOOKUP(Tabla1[[#This Row],[Código_Actividad]],'Formulario PPGR2'!$H$29:$I$1048576,2,FALSE),"")</f>
        <v/>
      </c>
      <c r="I206" s="204" t="str">
        <f>IFERROR(VLOOKUP(Tabla1[[#This Row],[Código_Actividad]],Tabla2[[Código]:[Total de Acciones ]],15,FALSE),"")</f>
        <v/>
      </c>
      <c r="J206" s="298"/>
      <c r="K206" s="167"/>
      <c r="L206" s="167"/>
      <c r="M206" s="167"/>
      <c r="N206" s="202"/>
      <c r="O206" s="168"/>
      <c r="P206" s="206" t="e">
        <f>+[11]!Tabla1[[#This Row],[Cantidad de Insumos]]*[11]!Tabla1[[#This Row],[Precio Unitario]]</f>
        <v>#REF!</v>
      </c>
      <c r="Q206" s="299"/>
      <c r="R206" s="205"/>
      <c r="S206" s="30"/>
      <c r="T206" s="30"/>
    </row>
    <row r="207" spans="2:20" hidden="1" x14ac:dyDescent="0.25">
      <c r="B207" s="201" t="str">
        <f>IF(Tabla1[[#This Row],[Código_Actividad]]="","",CONCATENATE(Tabla1[[#This Row],[POA]],".",Tabla1[[#This Row],[SRS]],".",Tabla1[[#This Row],[AREA]],".",Tabla1[[#This Row],[TIPO]]))</f>
        <v/>
      </c>
      <c r="C207" s="201" t="str">
        <f>IF(Tabla1[[#This Row],[Código_Actividad]]="","",'Formulario PPGR1'!#REF!)</f>
        <v/>
      </c>
      <c r="D207" s="201" t="str">
        <f>IF(Tabla1[[#This Row],[Código_Actividad]]="","",'Formulario PPGR1'!#REF!)</f>
        <v/>
      </c>
      <c r="E207" s="201" t="str">
        <f>IF(Tabla1[[#This Row],[Código_Actividad]]="","",'Formulario PPGR1'!#REF!)</f>
        <v/>
      </c>
      <c r="F207" s="201" t="str">
        <f>IF(Tabla1[[#This Row],[Código_Actividad]]="","",'Formulario PPGR1'!#REF!)</f>
        <v/>
      </c>
      <c r="G207" s="202"/>
      <c r="H207" s="203" t="str">
        <f>IFERROR(VLOOKUP(Tabla1[[#This Row],[Código_Actividad]],'Formulario PPGR2'!$H$29:$I$1048576,2,FALSE),"")</f>
        <v/>
      </c>
      <c r="I207" s="204" t="str">
        <f>IFERROR(VLOOKUP(Tabla1[[#This Row],[Código_Actividad]],Tabla2[[Código]:[Total de Acciones ]],15,FALSE),"")</f>
        <v/>
      </c>
      <c r="J207" s="298"/>
      <c r="K207" s="167"/>
      <c r="L207" s="167"/>
      <c r="M207" s="167"/>
      <c r="N207" s="202"/>
      <c r="O207" s="168"/>
      <c r="P207" s="206" t="e">
        <f>+[11]!Tabla1[[#This Row],[Cantidad de Insumos]]*[11]!Tabla1[[#This Row],[Precio Unitario]]</f>
        <v>#REF!</v>
      </c>
      <c r="Q207" s="299"/>
      <c r="R207" s="205"/>
      <c r="S207" s="30"/>
      <c r="T207" s="30"/>
    </row>
    <row r="208" spans="2:20" hidden="1" x14ac:dyDescent="0.25">
      <c r="B208" s="201" t="str">
        <f>IF(Tabla1[[#This Row],[Código_Actividad]]="","",CONCATENATE(Tabla1[[#This Row],[POA]],".",Tabla1[[#This Row],[SRS]],".",Tabla1[[#This Row],[AREA]],".",Tabla1[[#This Row],[TIPO]]))</f>
        <v/>
      </c>
      <c r="C208" s="201" t="str">
        <f>IF(Tabla1[[#This Row],[Código_Actividad]]="","",'Formulario PPGR1'!#REF!)</f>
        <v/>
      </c>
      <c r="D208" s="201" t="str">
        <f>IF(Tabla1[[#This Row],[Código_Actividad]]="","",'Formulario PPGR1'!#REF!)</f>
        <v/>
      </c>
      <c r="E208" s="201" t="str">
        <f>IF(Tabla1[[#This Row],[Código_Actividad]]="","",'Formulario PPGR1'!#REF!)</f>
        <v/>
      </c>
      <c r="F208" s="201" t="str">
        <f>IF(Tabla1[[#This Row],[Código_Actividad]]="","",'Formulario PPGR1'!#REF!)</f>
        <v/>
      </c>
      <c r="G208" s="202"/>
      <c r="H208" s="203" t="str">
        <f>IFERROR(VLOOKUP(Tabla1[[#This Row],[Código_Actividad]],'Formulario PPGR2'!$H$29:$I$1048576,2,FALSE),"")</f>
        <v/>
      </c>
      <c r="I208" s="204" t="str">
        <f>IFERROR(VLOOKUP(Tabla1[[#This Row],[Código_Actividad]],Tabla2[[Código]:[Total de Acciones ]],15,FALSE),"")</f>
        <v/>
      </c>
      <c r="J208" s="298"/>
      <c r="K208" s="167"/>
      <c r="L208" s="167"/>
      <c r="M208" s="167"/>
      <c r="N208" s="202"/>
      <c r="O208" s="168"/>
      <c r="P208" s="206" t="e">
        <f>+[11]!Tabla1[[#This Row],[Cantidad de Insumos]]*[11]!Tabla1[[#This Row],[Precio Unitario]]</f>
        <v>#REF!</v>
      </c>
      <c r="Q208" s="299"/>
      <c r="R208" s="205"/>
      <c r="S208" s="30"/>
      <c r="T208" s="30"/>
    </row>
    <row r="209" spans="2:20" hidden="1" x14ac:dyDescent="0.25">
      <c r="B209" s="201" t="str">
        <f>IF(Tabla1[[#This Row],[Código_Actividad]]="","",CONCATENATE(Tabla1[[#This Row],[POA]],".",Tabla1[[#This Row],[SRS]],".",Tabla1[[#This Row],[AREA]],".",Tabla1[[#This Row],[TIPO]]))</f>
        <v/>
      </c>
      <c r="C209" s="201" t="str">
        <f>IF(Tabla1[[#This Row],[Código_Actividad]]="","",'Formulario PPGR1'!#REF!)</f>
        <v/>
      </c>
      <c r="D209" s="201" t="str">
        <f>IF(Tabla1[[#This Row],[Código_Actividad]]="","",'Formulario PPGR1'!#REF!)</f>
        <v/>
      </c>
      <c r="E209" s="201" t="str">
        <f>IF(Tabla1[[#This Row],[Código_Actividad]]="","",'Formulario PPGR1'!#REF!)</f>
        <v/>
      </c>
      <c r="F209" s="201" t="str">
        <f>IF(Tabla1[[#This Row],[Código_Actividad]]="","",'Formulario PPGR1'!#REF!)</f>
        <v/>
      </c>
      <c r="G209" s="202"/>
      <c r="H209" s="207" t="str">
        <f>IFERROR(VLOOKUP(Tabla1[[#This Row],[Código_Actividad]],'Formulario PPGR2'!$H$29:$I$1048576,2,FALSE),"")</f>
        <v/>
      </c>
      <c r="I209" s="204" t="str">
        <f>IFERROR(VLOOKUP(Tabla1[[#This Row],[Código_Actividad]],Tabla2[[Código]:[Total de Acciones ]],15,FALSE),"")</f>
        <v/>
      </c>
      <c r="J209" s="298"/>
      <c r="K209" s="167"/>
      <c r="L209" s="167"/>
      <c r="M209" s="167"/>
      <c r="N209" s="202"/>
      <c r="O209" s="168"/>
      <c r="P209" s="206" t="e">
        <f>+[11]!Tabla1[[#This Row],[Cantidad de Insumos]]*[11]!Tabla1[[#This Row],[Precio Unitario]]</f>
        <v>#REF!</v>
      </c>
      <c r="Q209" s="299"/>
      <c r="R209" s="205"/>
      <c r="S209" s="30"/>
      <c r="T209" s="30"/>
    </row>
    <row r="210" spans="2:20" hidden="1" x14ac:dyDescent="0.25">
      <c r="B210" s="201" t="str">
        <f>IF(Tabla1[[#This Row],[Código_Actividad]]="","",CONCATENATE(Tabla1[[#This Row],[POA]],".",Tabla1[[#This Row],[SRS]],".",Tabla1[[#This Row],[AREA]],".",Tabla1[[#This Row],[TIPO]]))</f>
        <v/>
      </c>
      <c r="C210" s="201" t="str">
        <f>IF(Tabla1[[#This Row],[Código_Actividad]]="","",'Formulario PPGR1'!#REF!)</f>
        <v/>
      </c>
      <c r="D210" s="201" t="str">
        <f>IF(Tabla1[[#This Row],[Código_Actividad]]="","",'Formulario PPGR1'!#REF!)</f>
        <v/>
      </c>
      <c r="E210" s="201" t="str">
        <f>IF(Tabla1[[#This Row],[Código_Actividad]]="","",'Formulario PPGR1'!#REF!)</f>
        <v/>
      </c>
      <c r="F210" s="201" t="str">
        <f>IF(Tabla1[[#This Row],[Código_Actividad]]="","",'Formulario PPGR1'!#REF!)</f>
        <v/>
      </c>
      <c r="G210" s="202"/>
      <c r="H210" s="203" t="str">
        <f>IFERROR(VLOOKUP(Tabla1[[#This Row],[Código_Actividad]],'Formulario PPGR2'!$H$29:$I$1048576,2,FALSE),"")</f>
        <v/>
      </c>
      <c r="I210" s="204" t="str">
        <f>IFERROR(VLOOKUP(Tabla1[[#This Row],[Código_Actividad]],Tabla2[[Código]:[Total de Acciones ]],15,FALSE),"")</f>
        <v/>
      </c>
      <c r="J210" s="298"/>
      <c r="K210" s="167"/>
      <c r="L210" s="167"/>
      <c r="M210" s="167"/>
      <c r="N210" s="202"/>
      <c r="O210" s="168"/>
      <c r="P210" s="206" t="e">
        <f>+[11]!Tabla1[[#This Row],[Cantidad de Insumos]]*[11]!Tabla1[[#This Row],[Precio Unitario]]</f>
        <v>#REF!</v>
      </c>
      <c r="Q210" s="299"/>
      <c r="R210" s="205"/>
      <c r="S210" s="30"/>
      <c r="T210" s="30"/>
    </row>
    <row r="211" spans="2:20" hidden="1" x14ac:dyDescent="0.25">
      <c r="B211" s="201" t="str">
        <f>IF(Tabla1[[#This Row],[Código_Actividad]]="","",CONCATENATE(Tabla1[[#This Row],[POA]],".",Tabla1[[#This Row],[SRS]],".",Tabla1[[#This Row],[AREA]],".",Tabla1[[#This Row],[TIPO]]))</f>
        <v/>
      </c>
      <c r="C211" s="201" t="str">
        <f>IF(Tabla1[[#This Row],[Código_Actividad]]="","",'Formulario PPGR1'!#REF!)</f>
        <v/>
      </c>
      <c r="D211" s="201" t="str">
        <f>IF(Tabla1[[#This Row],[Código_Actividad]]="","",'Formulario PPGR1'!#REF!)</f>
        <v/>
      </c>
      <c r="E211" s="201" t="str">
        <f>IF(Tabla1[[#This Row],[Código_Actividad]]="","",'Formulario PPGR1'!#REF!)</f>
        <v/>
      </c>
      <c r="F211" s="201" t="str">
        <f>IF(Tabla1[[#This Row],[Código_Actividad]]="","",'Formulario PPGR1'!#REF!)</f>
        <v/>
      </c>
      <c r="G211" s="202"/>
      <c r="H211" s="203" t="str">
        <f>IFERROR(VLOOKUP(Tabla1[[#This Row],[Código_Actividad]],'Formulario PPGR2'!$H$29:$I$1048576,2,FALSE),"")</f>
        <v/>
      </c>
      <c r="I211" s="204" t="str">
        <f>IFERROR(VLOOKUP(Tabla1[[#This Row],[Código_Actividad]],Tabla2[[Código]:[Total de Acciones ]],15,FALSE),"")</f>
        <v/>
      </c>
      <c r="J211" s="298"/>
      <c r="K211" s="167"/>
      <c r="L211" s="167"/>
      <c r="M211" s="167"/>
      <c r="N211" s="202"/>
      <c r="O211" s="168"/>
      <c r="P211" s="206" t="e">
        <f>+[11]!Tabla1[[#This Row],[Cantidad de Insumos]]*[11]!Tabla1[[#This Row],[Precio Unitario]]</f>
        <v>#REF!</v>
      </c>
      <c r="Q211" s="299"/>
      <c r="R211" s="205"/>
      <c r="S211" s="30"/>
      <c r="T211" s="30"/>
    </row>
    <row r="212" spans="2:20" hidden="1" x14ac:dyDescent="0.25">
      <c r="B212" s="201" t="str">
        <f>IF(Tabla1[[#This Row],[Código_Actividad]]="","",CONCATENATE(Tabla1[[#This Row],[POA]],".",Tabla1[[#This Row],[SRS]],".",Tabla1[[#This Row],[AREA]],".",Tabla1[[#This Row],[TIPO]]))</f>
        <v/>
      </c>
      <c r="C212" s="201" t="str">
        <f>IF(Tabla1[[#This Row],[Código_Actividad]]="","",'Formulario PPGR1'!#REF!)</f>
        <v/>
      </c>
      <c r="D212" s="201" t="str">
        <f>IF(Tabla1[[#This Row],[Código_Actividad]]="","",'Formulario PPGR1'!#REF!)</f>
        <v/>
      </c>
      <c r="E212" s="201" t="str">
        <f>IF(Tabla1[[#This Row],[Código_Actividad]]="","",'Formulario PPGR1'!#REF!)</f>
        <v/>
      </c>
      <c r="F212" s="201" t="str">
        <f>IF(Tabla1[[#This Row],[Código_Actividad]]="","",'Formulario PPGR1'!#REF!)</f>
        <v/>
      </c>
      <c r="G212" s="164"/>
      <c r="H212" s="207" t="str">
        <f>IFERROR(VLOOKUP(Tabla1[[#This Row],[Código_Actividad]],'Formulario PPGR2'!$H$29:$I$1048576,2,FALSE),"")</f>
        <v/>
      </c>
      <c r="I212" s="204" t="str">
        <f>IFERROR(VLOOKUP(Tabla1[[#This Row],[Código_Actividad]],Tabla2[[Código]:[Total de Acciones ]],15,FALSE),"")</f>
        <v/>
      </c>
      <c r="J212" s="298"/>
      <c r="K212" s="167"/>
      <c r="L212" s="167"/>
      <c r="M212" s="167"/>
      <c r="N212" s="202"/>
      <c r="O212" s="168"/>
      <c r="P212" s="206" t="e">
        <f>+[11]!Tabla1[[#This Row],[Cantidad de Insumos]]*[11]!Tabla1[[#This Row],[Precio Unitario]]</f>
        <v>#REF!</v>
      </c>
      <c r="Q212" s="299"/>
      <c r="R212" s="205"/>
      <c r="S212" s="30"/>
      <c r="T212" s="30"/>
    </row>
    <row r="213" spans="2:20" hidden="1" x14ac:dyDescent="0.25">
      <c r="B213" s="201" t="str">
        <f>IF(Tabla1[[#This Row],[Código_Actividad]]="","",CONCATENATE(Tabla1[[#This Row],[POA]],".",Tabla1[[#This Row],[SRS]],".",Tabla1[[#This Row],[AREA]],".",Tabla1[[#This Row],[TIPO]]))</f>
        <v/>
      </c>
      <c r="C213" s="201" t="str">
        <f>IF(Tabla1[[#This Row],[Código_Actividad]]="","",'Formulario PPGR1'!#REF!)</f>
        <v/>
      </c>
      <c r="D213" s="201" t="str">
        <f>IF(Tabla1[[#This Row],[Código_Actividad]]="","",'Formulario PPGR1'!#REF!)</f>
        <v/>
      </c>
      <c r="E213" s="201" t="str">
        <f>IF(Tabla1[[#This Row],[Código_Actividad]]="","",'Formulario PPGR1'!#REF!)</f>
        <v/>
      </c>
      <c r="F213" s="201" t="str">
        <f>IF(Tabla1[[#This Row],[Código_Actividad]]="","",'Formulario PPGR1'!#REF!)</f>
        <v/>
      </c>
      <c r="G213" s="164"/>
      <c r="H213" s="207" t="str">
        <f>IFERROR(VLOOKUP(Tabla1[[#This Row],[Código_Actividad]],'Formulario PPGR2'!$H$29:$I$1048576,2,FALSE),"")</f>
        <v/>
      </c>
      <c r="I213" s="204" t="str">
        <f>IFERROR(VLOOKUP(Tabla1[[#This Row],[Código_Actividad]],Tabla2[[Código]:[Total de Acciones ]],15,FALSE),"")</f>
        <v/>
      </c>
      <c r="J213" s="298"/>
      <c r="K213" s="167"/>
      <c r="L213" s="167"/>
      <c r="M213" s="167"/>
      <c r="N213" s="202"/>
      <c r="O213" s="168"/>
      <c r="P213" s="206" t="e">
        <f>+[11]!Tabla1[[#This Row],[Cantidad de Insumos]]*[11]!Tabla1[[#This Row],[Precio Unitario]]</f>
        <v>#REF!</v>
      </c>
      <c r="Q213" s="299"/>
      <c r="R213" s="205"/>
      <c r="S213" s="30"/>
      <c r="T213" s="30"/>
    </row>
    <row r="214" spans="2:20" hidden="1" x14ac:dyDescent="0.25">
      <c r="B214" s="201" t="str">
        <f>IF(Tabla1[[#This Row],[Código_Actividad]]="","",CONCATENATE(Tabla1[[#This Row],[POA]],".",Tabla1[[#This Row],[SRS]],".",Tabla1[[#This Row],[AREA]],".",Tabla1[[#This Row],[TIPO]]))</f>
        <v/>
      </c>
      <c r="C214" s="201" t="str">
        <f>IF(Tabla1[[#This Row],[Código_Actividad]]="","",'Formulario PPGR1'!#REF!)</f>
        <v/>
      </c>
      <c r="D214" s="201" t="str">
        <f>IF(Tabla1[[#This Row],[Código_Actividad]]="","",'Formulario PPGR1'!#REF!)</f>
        <v/>
      </c>
      <c r="E214" s="201" t="str">
        <f>IF(Tabla1[[#This Row],[Código_Actividad]]="","",'Formulario PPGR1'!#REF!)</f>
        <v/>
      </c>
      <c r="F214" s="201" t="str">
        <f>IF(Tabla1[[#This Row],[Código_Actividad]]="","",'Formulario PPGR1'!#REF!)</f>
        <v/>
      </c>
      <c r="G214" s="202"/>
      <c r="H214" s="203" t="str">
        <f>IFERROR(VLOOKUP(Tabla1[[#This Row],[Código_Actividad]],'Formulario PPGR2'!$H$29:$I$1048576,2,FALSE),"")</f>
        <v/>
      </c>
      <c r="I214" s="204" t="str">
        <f>IFERROR(VLOOKUP(Tabla1[[#This Row],[Código_Actividad]],Tabla2[[Código]:[Total de Acciones ]],15,FALSE),"")</f>
        <v/>
      </c>
      <c r="J214" s="298"/>
      <c r="K214" s="167"/>
      <c r="L214" s="167"/>
      <c r="M214" s="167"/>
      <c r="N214" s="202"/>
      <c r="O214" s="168"/>
      <c r="P214" s="206" t="e">
        <f>+[11]!Tabla1[[#This Row],[Cantidad de Insumos]]*[11]!Tabla1[[#This Row],[Precio Unitario]]</f>
        <v>#REF!</v>
      </c>
      <c r="Q214" s="299"/>
      <c r="R214" s="205"/>
      <c r="S214" s="30"/>
      <c r="T214" s="30"/>
    </row>
    <row r="215" spans="2:20" hidden="1" x14ac:dyDescent="0.25">
      <c r="B215" s="201" t="str">
        <f>IF(Tabla1[[#This Row],[Código_Actividad]]="","",CONCATENATE(Tabla1[[#This Row],[POA]],".",Tabla1[[#This Row],[SRS]],".",Tabla1[[#This Row],[AREA]],".",Tabla1[[#This Row],[TIPO]]))</f>
        <v/>
      </c>
      <c r="C215" s="201" t="str">
        <f>IF(Tabla1[[#This Row],[Código_Actividad]]="","",'Formulario PPGR1'!#REF!)</f>
        <v/>
      </c>
      <c r="D215" s="201" t="str">
        <f>IF(Tabla1[[#This Row],[Código_Actividad]]="","",'Formulario PPGR1'!#REF!)</f>
        <v/>
      </c>
      <c r="E215" s="201" t="str">
        <f>IF(Tabla1[[#This Row],[Código_Actividad]]="","",'Formulario PPGR1'!#REF!)</f>
        <v/>
      </c>
      <c r="F215" s="201" t="str">
        <f>IF(Tabla1[[#This Row],[Código_Actividad]]="","",'Formulario PPGR1'!#REF!)</f>
        <v/>
      </c>
      <c r="G215" s="202"/>
      <c r="H215" s="203" t="str">
        <f>IFERROR(VLOOKUP(Tabla1[[#This Row],[Código_Actividad]],'Formulario PPGR2'!$H$29:$I$1048576,2,FALSE),"")</f>
        <v/>
      </c>
      <c r="I215" s="204" t="str">
        <f>IFERROR(VLOOKUP(Tabla1[[#This Row],[Código_Actividad]],Tabla2[[Código]:[Total de Acciones ]],15,FALSE),"")</f>
        <v/>
      </c>
      <c r="J215" s="298"/>
      <c r="K215" s="167"/>
      <c r="L215" s="167"/>
      <c r="M215" s="167"/>
      <c r="N215" s="202"/>
      <c r="O215" s="168"/>
      <c r="P215" s="206" t="e">
        <f>+[11]!Tabla1[[#This Row],[Cantidad de Insumos]]*[11]!Tabla1[[#This Row],[Precio Unitario]]</f>
        <v>#REF!</v>
      </c>
      <c r="Q215" s="299"/>
      <c r="R215" s="205"/>
      <c r="S215" s="30"/>
      <c r="T215" s="30"/>
    </row>
    <row r="216" spans="2:20" hidden="1" x14ac:dyDescent="0.25">
      <c r="B216" s="201" t="str">
        <f>IF(Tabla1[[#This Row],[Código_Actividad]]="","",CONCATENATE(Tabla1[[#This Row],[POA]],".",Tabla1[[#This Row],[SRS]],".",Tabla1[[#This Row],[AREA]],".",Tabla1[[#This Row],[TIPO]]))</f>
        <v/>
      </c>
      <c r="C216" s="201" t="str">
        <f>IF(Tabla1[[#This Row],[Código_Actividad]]="","",'Formulario PPGR1'!#REF!)</f>
        <v/>
      </c>
      <c r="D216" s="201" t="str">
        <f>IF(Tabla1[[#This Row],[Código_Actividad]]="","",'Formulario PPGR1'!#REF!)</f>
        <v/>
      </c>
      <c r="E216" s="201" t="str">
        <f>IF(Tabla1[[#This Row],[Código_Actividad]]="","",'Formulario PPGR1'!#REF!)</f>
        <v/>
      </c>
      <c r="F216" s="201" t="str">
        <f>IF(Tabla1[[#This Row],[Código_Actividad]]="","",'Formulario PPGR1'!#REF!)</f>
        <v/>
      </c>
      <c r="G216" s="164"/>
      <c r="H216" s="207" t="str">
        <f>IFERROR(VLOOKUP(Tabla1[[#This Row],[Código_Actividad]],'Formulario PPGR2'!$H$29:$I$1048576,2,FALSE),"")</f>
        <v/>
      </c>
      <c r="I216" s="204" t="str">
        <f>IFERROR(VLOOKUP(Tabla1[[#This Row],[Código_Actividad]],Tabla2[[Código]:[Total de Acciones ]],15,FALSE),"")</f>
        <v/>
      </c>
      <c r="J216" s="298"/>
      <c r="K216" s="167"/>
      <c r="L216" s="167"/>
      <c r="M216" s="167"/>
      <c r="N216" s="202"/>
      <c r="O216" s="168"/>
      <c r="P216" s="206" t="e">
        <f>+[11]!Tabla1[[#This Row],[Cantidad de Insumos]]*[11]!Tabla1[[#This Row],[Precio Unitario]]</f>
        <v>#REF!</v>
      </c>
      <c r="Q216" s="299"/>
      <c r="R216" s="205"/>
      <c r="S216" s="30"/>
      <c r="T216" s="30"/>
    </row>
    <row r="217" spans="2:20" hidden="1" x14ac:dyDescent="0.25">
      <c r="B217" s="201" t="str">
        <f>IF(Tabla1[[#This Row],[Código_Actividad]]="","",CONCATENATE(Tabla1[[#This Row],[POA]],".",Tabla1[[#This Row],[SRS]],".",Tabla1[[#This Row],[AREA]],".",Tabla1[[#This Row],[TIPO]]))</f>
        <v/>
      </c>
      <c r="C217" s="201" t="str">
        <f>IF(Tabla1[[#This Row],[Código_Actividad]]="","",'Formulario PPGR1'!#REF!)</f>
        <v/>
      </c>
      <c r="D217" s="201" t="str">
        <f>IF(Tabla1[[#This Row],[Código_Actividad]]="","",'Formulario PPGR1'!#REF!)</f>
        <v/>
      </c>
      <c r="E217" s="201" t="str">
        <f>IF(Tabla1[[#This Row],[Código_Actividad]]="","",'Formulario PPGR1'!#REF!)</f>
        <v/>
      </c>
      <c r="F217" s="201" t="str">
        <f>IF(Tabla1[[#This Row],[Código_Actividad]]="","",'Formulario PPGR1'!#REF!)</f>
        <v/>
      </c>
      <c r="G217" s="164"/>
      <c r="H217" s="207" t="str">
        <f>IFERROR(VLOOKUP(Tabla1[[#This Row],[Código_Actividad]],'Formulario PPGR2'!$H$29:$I$1048576,2,FALSE),"")</f>
        <v/>
      </c>
      <c r="I217" s="204" t="str">
        <f>IFERROR(VLOOKUP(Tabla1[[#This Row],[Código_Actividad]],Tabla2[[Código]:[Total de Acciones ]],15,FALSE),"")</f>
        <v/>
      </c>
      <c r="J217" s="298"/>
      <c r="K217" s="167"/>
      <c r="L217" s="167"/>
      <c r="M217" s="167"/>
      <c r="N217" s="202"/>
      <c r="O217" s="168"/>
      <c r="P217" s="206" t="e">
        <f>+[11]!Tabla1[[#This Row],[Cantidad de Insumos]]*[11]!Tabla1[[#This Row],[Precio Unitario]]</f>
        <v>#REF!</v>
      </c>
      <c r="Q217" s="299"/>
      <c r="R217" s="205"/>
      <c r="S217" s="30"/>
      <c r="T217" s="30"/>
    </row>
    <row r="218" spans="2:20" hidden="1" x14ac:dyDescent="0.25">
      <c r="B218" s="201" t="str">
        <f>IF(Tabla1[[#This Row],[Código_Actividad]]="","",CONCATENATE(Tabla1[[#This Row],[POA]],".",Tabla1[[#This Row],[SRS]],".",Tabla1[[#This Row],[AREA]],".",Tabla1[[#This Row],[TIPO]]))</f>
        <v/>
      </c>
      <c r="C218" s="201" t="str">
        <f>IF(Tabla1[[#This Row],[Código_Actividad]]="","",'Formulario PPGR1'!#REF!)</f>
        <v/>
      </c>
      <c r="D218" s="201" t="str">
        <f>IF(Tabla1[[#This Row],[Código_Actividad]]="","",'Formulario PPGR1'!#REF!)</f>
        <v/>
      </c>
      <c r="E218" s="201" t="str">
        <f>IF(Tabla1[[#This Row],[Código_Actividad]]="","",'Formulario PPGR1'!#REF!)</f>
        <v/>
      </c>
      <c r="F218" s="201" t="str">
        <f>IF(Tabla1[[#This Row],[Código_Actividad]]="","",'Formulario PPGR1'!#REF!)</f>
        <v/>
      </c>
      <c r="G218" s="202"/>
      <c r="H218" s="203" t="str">
        <f>IFERROR(VLOOKUP(Tabla1[[#This Row],[Código_Actividad]],'Formulario PPGR2'!$H$29:$I$1048576,2,FALSE),"")</f>
        <v/>
      </c>
      <c r="I218" s="204" t="str">
        <f>IFERROR(VLOOKUP(Tabla1[[#This Row],[Código_Actividad]],Tabla2[[Código]:[Total de Acciones ]],15,FALSE),"")</f>
        <v/>
      </c>
      <c r="J218" s="298"/>
      <c r="K218" s="167"/>
      <c r="L218" s="167"/>
      <c r="M218" s="167"/>
      <c r="N218" s="202"/>
      <c r="O218" s="168"/>
      <c r="P218" s="206" t="e">
        <f>+[11]!Tabla1[[#This Row],[Cantidad de Insumos]]*[11]!Tabla1[[#This Row],[Precio Unitario]]</f>
        <v>#REF!</v>
      </c>
      <c r="Q218" s="299"/>
      <c r="R218" s="205"/>
      <c r="S218" s="30"/>
      <c r="T218" s="30"/>
    </row>
    <row r="219" spans="2:20" hidden="1" x14ac:dyDescent="0.25">
      <c r="B219" s="201" t="str">
        <f>IF(Tabla1[[#This Row],[Código_Actividad]]="","",CONCATENATE(Tabla1[[#This Row],[POA]],".",Tabla1[[#This Row],[SRS]],".",Tabla1[[#This Row],[AREA]],".",Tabla1[[#This Row],[TIPO]]))</f>
        <v/>
      </c>
      <c r="C219" s="201" t="str">
        <f>IF(Tabla1[[#This Row],[Código_Actividad]]="","",'Formulario PPGR1'!#REF!)</f>
        <v/>
      </c>
      <c r="D219" s="201" t="str">
        <f>IF(Tabla1[[#This Row],[Código_Actividad]]="","",'Formulario PPGR1'!#REF!)</f>
        <v/>
      </c>
      <c r="E219" s="201" t="str">
        <f>IF(Tabla1[[#This Row],[Código_Actividad]]="","",'Formulario PPGR1'!#REF!)</f>
        <v/>
      </c>
      <c r="F219" s="201" t="str">
        <f>IF(Tabla1[[#This Row],[Código_Actividad]]="","",'Formulario PPGR1'!#REF!)</f>
        <v/>
      </c>
      <c r="G219" s="202"/>
      <c r="H219" s="203" t="str">
        <f>IFERROR(VLOOKUP(Tabla1[[#This Row],[Código_Actividad]],'Formulario PPGR2'!$H$29:$I$1048576,2,FALSE),"")</f>
        <v/>
      </c>
      <c r="I219" s="204" t="str">
        <f>IFERROR(VLOOKUP(Tabla1[[#This Row],[Código_Actividad]],Tabla2[[Código]:[Total de Acciones ]],15,FALSE),"")</f>
        <v/>
      </c>
      <c r="J219" s="298"/>
      <c r="K219" s="167"/>
      <c r="L219" s="167"/>
      <c r="M219" s="167"/>
      <c r="N219" s="202"/>
      <c r="O219" s="168"/>
      <c r="P219" s="206" t="e">
        <f>+[11]!Tabla1[[#This Row],[Cantidad de Insumos]]*[11]!Tabla1[[#This Row],[Precio Unitario]]</f>
        <v>#REF!</v>
      </c>
      <c r="Q219" s="299"/>
      <c r="R219" s="205"/>
      <c r="S219" s="30"/>
      <c r="T219" s="30"/>
    </row>
    <row r="220" spans="2:20" hidden="1" x14ac:dyDescent="0.25">
      <c r="B220" s="201" t="str">
        <f>IF(Tabla1[[#This Row],[Código_Actividad]]="","",CONCATENATE(Tabla1[[#This Row],[POA]],".",Tabla1[[#This Row],[SRS]],".",Tabla1[[#This Row],[AREA]],".",Tabla1[[#This Row],[TIPO]]))</f>
        <v/>
      </c>
      <c r="C220" s="201" t="str">
        <f>IF(Tabla1[[#This Row],[Código_Actividad]]="","",'Formulario PPGR1'!#REF!)</f>
        <v/>
      </c>
      <c r="D220" s="201" t="str">
        <f>IF(Tabla1[[#This Row],[Código_Actividad]]="","",'Formulario PPGR1'!#REF!)</f>
        <v/>
      </c>
      <c r="E220" s="201" t="str">
        <f>IF(Tabla1[[#This Row],[Código_Actividad]]="","",'Formulario PPGR1'!#REF!)</f>
        <v/>
      </c>
      <c r="F220" s="201" t="str">
        <f>IF(Tabla1[[#This Row],[Código_Actividad]]="","",'Formulario PPGR1'!#REF!)</f>
        <v/>
      </c>
      <c r="G220" s="164"/>
      <c r="H220" s="207" t="str">
        <f>IFERROR(VLOOKUP(Tabla1[[#This Row],[Código_Actividad]],'Formulario PPGR2'!$H$29:$I$1048576,2,FALSE),"")</f>
        <v/>
      </c>
      <c r="I220" s="204" t="str">
        <f>IFERROR(VLOOKUP(Tabla1[[#This Row],[Código_Actividad]],Tabla2[[Código]:[Total de Acciones ]],15,FALSE),"")</f>
        <v/>
      </c>
      <c r="J220" s="298"/>
      <c r="K220" s="167"/>
      <c r="L220" s="167"/>
      <c r="M220" s="167"/>
      <c r="N220" s="202"/>
      <c r="O220" s="168"/>
      <c r="P220" s="206" t="e">
        <f>+[11]!Tabla1[[#This Row],[Cantidad de Insumos]]*[11]!Tabla1[[#This Row],[Precio Unitario]]</f>
        <v>#REF!</v>
      </c>
      <c r="Q220" s="299"/>
      <c r="R220" s="205"/>
      <c r="S220" s="30"/>
      <c r="T220" s="30"/>
    </row>
    <row r="221" spans="2:20" hidden="1" x14ac:dyDescent="0.25">
      <c r="B221" s="201" t="str">
        <f>IF(Tabla1[[#This Row],[Código_Actividad]]="","",CONCATENATE(Tabla1[[#This Row],[POA]],".",Tabla1[[#This Row],[SRS]],".",Tabla1[[#This Row],[AREA]],".",Tabla1[[#This Row],[TIPO]]))</f>
        <v/>
      </c>
      <c r="C221" s="201" t="str">
        <f>IF(Tabla1[[#This Row],[Código_Actividad]]="","",'Formulario PPGR1'!#REF!)</f>
        <v/>
      </c>
      <c r="D221" s="201" t="str">
        <f>IF(Tabla1[[#This Row],[Código_Actividad]]="","",'Formulario PPGR1'!#REF!)</f>
        <v/>
      </c>
      <c r="E221" s="201" t="str">
        <f>IF(Tabla1[[#This Row],[Código_Actividad]]="","",'Formulario PPGR1'!#REF!)</f>
        <v/>
      </c>
      <c r="F221" s="201" t="str">
        <f>IF(Tabla1[[#This Row],[Código_Actividad]]="","",'Formulario PPGR1'!#REF!)</f>
        <v/>
      </c>
      <c r="G221" s="202"/>
      <c r="H221" s="203" t="str">
        <f>IFERROR(VLOOKUP(Tabla1[[#This Row],[Código_Actividad]],'Formulario PPGR2'!$H$29:$I$1048576,2,FALSE),"")</f>
        <v/>
      </c>
      <c r="I221" s="204" t="str">
        <f>IFERROR(VLOOKUP(Tabla1[[#This Row],[Código_Actividad]],Tabla2[[Código]:[Total de Acciones ]],15,FALSE),"")</f>
        <v/>
      </c>
      <c r="J221" s="298"/>
      <c r="K221" s="167"/>
      <c r="L221" s="167"/>
      <c r="M221" s="167"/>
      <c r="N221" s="202"/>
      <c r="O221" s="168"/>
      <c r="P221" s="206" t="e">
        <f>+[11]!Tabla1[[#This Row],[Cantidad de Insumos]]*[11]!Tabla1[[#This Row],[Precio Unitario]]</f>
        <v>#REF!</v>
      </c>
      <c r="Q221" s="299"/>
      <c r="R221" s="205"/>
      <c r="S221" s="30"/>
      <c r="T221" s="30"/>
    </row>
    <row r="222" spans="2:20" hidden="1" x14ac:dyDescent="0.25">
      <c r="B222" s="201" t="str">
        <f>IF(Tabla1[[#This Row],[Código_Actividad]]="","",CONCATENATE(Tabla1[[#This Row],[POA]],".",Tabla1[[#This Row],[SRS]],".",Tabla1[[#This Row],[AREA]],".",Tabla1[[#This Row],[TIPO]]))</f>
        <v/>
      </c>
      <c r="C222" s="201" t="str">
        <f>IF(Tabla1[[#This Row],[Código_Actividad]]="","",'Formulario PPGR1'!#REF!)</f>
        <v/>
      </c>
      <c r="D222" s="201" t="str">
        <f>IF(Tabla1[[#This Row],[Código_Actividad]]="","",'Formulario PPGR1'!#REF!)</f>
        <v/>
      </c>
      <c r="E222" s="201" t="str">
        <f>IF(Tabla1[[#This Row],[Código_Actividad]]="","",'Formulario PPGR1'!#REF!)</f>
        <v/>
      </c>
      <c r="F222" s="201" t="str">
        <f>IF(Tabla1[[#This Row],[Código_Actividad]]="","",'Formulario PPGR1'!#REF!)</f>
        <v/>
      </c>
      <c r="G222" s="202"/>
      <c r="H222" s="203" t="str">
        <f>IFERROR(VLOOKUP(Tabla1[[#This Row],[Código_Actividad]],'Formulario PPGR2'!$H$29:$I$1048576,2,FALSE),"")</f>
        <v/>
      </c>
      <c r="I222" s="204" t="str">
        <f>IFERROR(VLOOKUP(Tabla1[[#This Row],[Código_Actividad]],Tabla2[[Código]:[Total de Acciones ]],15,FALSE),"")</f>
        <v/>
      </c>
      <c r="J222" s="298"/>
      <c r="K222" s="167"/>
      <c r="L222" s="167"/>
      <c r="M222" s="167"/>
      <c r="N222" s="202"/>
      <c r="O222" s="168"/>
      <c r="P222" s="206" t="e">
        <f>+[11]!Tabla1[[#This Row],[Cantidad de Insumos]]*[11]!Tabla1[[#This Row],[Precio Unitario]]</f>
        <v>#REF!</v>
      </c>
      <c r="Q222" s="299"/>
      <c r="R222" s="205"/>
      <c r="S222" s="30"/>
      <c r="T222" s="30"/>
    </row>
    <row r="223" spans="2:20" hidden="1" x14ac:dyDescent="0.25">
      <c r="B223" s="201" t="str">
        <f>IF(Tabla1[[#This Row],[Código_Actividad]]="","",CONCATENATE(Tabla1[[#This Row],[POA]],".",Tabla1[[#This Row],[SRS]],".",Tabla1[[#This Row],[AREA]],".",Tabla1[[#This Row],[TIPO]]))</f>
        <v/>
      </c>
      <c r="C223" s="201" t="str">
        <f>IF(Tabla1[[#This Row],[Código_Actividad]]="","",'Formulario PPGR1'!#REF!)</f>
        <v/>
      </c>
      <c r="D223" s="201" t="str">
        <f>IF(Tabla1[[#This Row],[Código_Actividad]]="","",'Formulario PPGR1'!#REF!)</f>
        <v/>
      </c>
      <c r="E223" s="201" t="str">
        <f>IF(Tabla1[[#This Row],[Código_Actividad]]="","",'Formulario PPGR1'!#REF!)</f>
        <v/>
      </c>
      <c r="F223" s="201" t="str">
        <f>IF(Tabla1[[#This Row],[Código_Actividad]]="","",'Formulario PPGR1'!#REF!)</f>
        <v/>
      </c>
      <c r="G223" s="164"/>
      <c r="H223" s="207" t="str">
        <f>IFERROR(VLOOKUP(Tabla1[[#This Row],[Código_Actividad]],'Formulario PPGR2'!$H$29:$I$1048576,2,FALSE),"")</f>
        <v/>
      </c>
      <c r="I223" s="204" t="str">
        <f>IFERROR(VLOOKUP(Tabla1[[#This Row],[Código_Actividad]],Tabla2[[Código]:[Total de Acciones ]],15,FALSE),"")</f>
        <v/>
      </c>
      <c r="J223" s="298"/>
      <c r="K223" s="167"/>
      <c r="L223" s="167"/>
      <c r="M223" s="167"/>
      <c r="N223" s="202"/>
      <c r="O223" s="168"/>
      <c r="P223" s="206" t="e">
        <f>+[11]!Tabla1[[#This Row],[Cantidad de Insumos]]*[11]!Tabla1[[#This Row],[Precio Unitario]]</f>
        <v>#REF!</v>
      </c>
      <c r="Q223" s="299"/>
      <c r="R223" s="205"/>
      <c r="S223" s="30"/>
      <c r="T223" s="30"/>
    </row>
    <row r="224" spans="2:20" hidden="1" x14ac:dyDescent="0.25">
      <c r="B224" s="201" t="str">
        <f>IF(Tabla1[[#This Row],[Código_Actividad]]="","",CONCATENATE(Tabla1[[#This Row],[POA]],".",Tabla1[[#This Row],[SRS]],".",Tabla1[[#This Row],[AREA]],".",Tabla1[[#This Row],[TIPO]]))</f>
        <v/>
      </c>
      <c r="C224" s="201" t="str">
        <f>IF(Tabla1[[#This Row],[Código_Actividad]]="","",'Formulario PPGR1'!#REF!)</f>
        <v/>
      </c>
      <c r="D224" s="201" t="str">
        <f>IF(Tabla1[[#This Row],[Código_Actividad]]="","",'Formulario PPGR1'!#REF!)</f>
        <v/>
      </c>
      <c r="E224" s="201" t="str">
        <f>IF(Tabla1[[#This Row],[Código_Actividad]]="","",'Formulario PPGR1'!#REF!)</f>
        <v/>
      </c>
      <c r="F224" s="201" t="str">
        <f>IF(Tabla1[[#This Row],[Código_Actividad]]="","",'Formulario PPGR1'!#REF!)</f>
        <v/>
      </c>
      <c r="G224" s="202"/>
      <c r="H224" s="203" t="str">
        <f>IFERROR(VLOOKUP(Tabla1[[#This Row],[Código_Actividad]],'Formulario PPGR2'!$H$29:$I$1048576,2,FALSE),"")</f>
        <v/>
      </c>
      <c r="I224" s="204" t="str">
        <f>IFERROR(VLOOKUP(Tabla1[[#This Row],[Código_Actividad]],Tabla2[[Código]:[Total de Acciones ]],15,FALSE),"")</f>
        <v/>
      </c>
      <c r="J224" s="298"/>
      <c r="K224" s="167"/>
      <c r="L224" s="167"/>
      <c r="M224" s="167"/>
      <c r="N224" s="202"/>
      <c r="O224" s="168"/>
      <c r="P224" s="206" t="e">
        <f>+[11]!Tabla1[[#This Row],[Cantidad de Insumos]]*[11]!Tabla1[[#This Row],[Precio Unitario]]</f>
        <v>#REF!</v>
      </c>
      <c r="Q224" s="299"/>
      <c r="R224" s="205"/>
      <c r="S224" s="30"/>
      <c r="T224" s="30"/>
    </row>
    <row r="225" spans="2:20" hidden="1" x14ac:dyDescent="0.25">
      <c r="B225" s="201" t="str">
        <f>IF(Tabla1[[#This Row],[Código_Actividad]]="","",CONCATENATE(Tabla1[[#This Row],[POA]],".",Tabla1[[#This Row],[SRS]],".",Tabla1[[#This Row],[AREA]],".",Tabla1[[#This Row],[TIPO]]))</f>
        <v/>
      </c>
      <c r="C225" s="201" t="str">
        <f>IF(Tabla1[[#This Row],[Código_Actividad]]="","",'Formulario PPGR1'!#REF!)</f>
        <v/>
      </c>
      <c r="D225" s="201" t="str">
        <f>IF(Tabla1[[#This Row],[Código_Actividad]]="","",'Formulario PPGR1'!#REF!)</f>
        <v/>
      </c>
      <c r="E225" s="201" t="str">
        <f>IF(Tabla1[[#This Row],[Código_Actividad]]="","",'Formulario PPGR1'!#REF!)</f>
        <v/>
      </c>
      <c r="F225" s="201" t="str">
        <f>IF(Tabla1[[#This Row],[Código_Actividad]]="","",'Formulario PPGR1'!#REF!)</f>
        <v/>
      </c>
      <c r="G225" s="202"/>
      <c r="H225" s="203" t="str">
        <f>IFERROR(VLOOKUP(Tabla1[[#This Row],[Código_Actividad]],'Formulario PPGR2'!$H$29:$I$1048576,2,FALSE),"")</f>
        <v/>
      </c>
      <c r="I225" s="204" t="str">
        <f>IFERROR(VLOOKUP(Tabla1[[#This Row],[Código_Actividad]],Tabla2[[Código]:[Total de Acciones ]],15,FALSE),"")</f>
        <v/>
      </c>
      <c r="J225" s="298"/>
      <c r="K225" s="167"/>
      <c r="L225" s="167"/>
      <c r="M225" s="167"/>
      <c r="N225" s="202"/>
      <c r="O225" s="168"/>
      <c r="P225" s="206" t="e">
        <f>+[11]!Tabla1[[#This Row],[Cantidad de Insumos]]*[11]!Tabla1[[#This Row],[Precio Unitario]]</f>
        <v>#REF!</v>
      </c>
      <c r="Q225" s="299"/>
      <c r="R225" s="205"/>
      <c r="S225" s="30"/>
      <c r="T225" s="30"/>
    </row>
    <row r="226" spans="2:20" hidden="1" x14ac:dyDescent="0.25">
      <c r="B226" s="201" t="str">
        <f>IF(Tabla1[[#This Row],[Código_Actividad]]="","",CONCATENATE(Tabla1[[#This Row],[POA]],".",Tabla1[[#This Row],[SRS]],".",Tabla1[[#This Row],[AREA]],".",Tabla1[[#This Row],[TIPO]]))</f>
        <v/>
      </c>
      <c r="C226" s="201" t="str">
        <f>IF(Tabla1[[#This Row],[Código_Actividad]]="","",'Formulario PPGR1'!#REF!)</f>
        <v/>
      </c>
      <c r="D226" s="201" t="str">
        <f>IF(Tabla1[[#This Row],[Código_Actividad]]="","",'Formulario PPGR1'!#REF!)</f>
        <v/>
      </c>
      <c r="E226" s="201" t="str">
        <f>IF(Tabla1[[#This Row],[Código_Actividad]]="","",'Formulario PPGR1'!#REF!)</f>
        <v/>
      </c>
      <c r="F226" s="201" t="str">
        <f>IF(Tabla1[[#This Row],[Código_Actividad]]="","",'Formulario PPGR1'!#REF!)</f>
        <v/>
      </c>
      <c r="G226" s="164"/>
      <c r="H226" s="207" t="str">
        <f>IFERROR(VLOOKUP(Tabla1[[#This Row],[Código_Actividad]],'Formulario PPGR2'!$H$29:$I$1048576,2,FALSE),"")</f>
        <v/>
      </c>
      <c r="I226" s="204" t="str">
        <f>IFERROR(VLOOKUP(Tabla1[[#This Row],[Código_Actividad]],Tabla2[[Código]:[Total de Acciones ]],15,FALSE),"")</f>
        <v/>
      </c>
      <c r="J226" s="298"/>
      <c r="K226" s="167"/>
      <c r="L226" s="167"/>
      <c r="M226" s="167"/>
      <c r="N226" s="202"/>
      <c r="O226" s="168"/>
      <c r="P226" s="206" t="e">
        <f>+[11]!Tabla1[[#This Row],[Cantidad de Insumos]]*[11]!Tabla1[[#This Row],[Precio Unitario]]</f>
        <v>#REF!</v>
      </c>
      <c r="Q226" s="299"/>
      <c r="R226" s="205"/>
      <c r="S226" s="30"/>
      <c r="T226" s="30"/>
    </row>
    <row r="227" spans="2:20" hidden="1" x14ac:dyDescent="0.25">
      <c r="B227" s="201" t="str">
        <f>IF(Tabla1[[#This Row],[Código_Actividad]]="","",CONCATENATE(Tabla1[[#This Row],[POA]],".",Tabla1[[#This Row],[SRS]],".",Tabla1[[#This Row],[AREA]],".",Tabla1[[#This Row],[TIPO]]))</f>
        <v/>
      </c>
      <c r="C227" s="201" t="str">
        <f>IF(Tabla1[[#This Row],[Código_Actividad]]="","",'Formulario PPGR1'!#REF!)</f>
        <v/>
      </c>
      <c r="D227" s="201" t="str">
        <f>IF(Tabla1[[#This Row],[Código_Actividad]]="","",'Formulario PPGR1'!#REF!)</f>
        <v/>
      </c>
      <c r="E227" s="201" t="str">
        <f>IF(Tabla1[[#This Row],[Código_Actividad]]="","",'Formulario PPGR1'!#REF!)</f>
        <v/>
      </c>
      <c r="F227" s="201" t="str">
        <f>IF(Tabla1[[#This Row],[Código_Actividad]]="","",'Formulario PPGR1'!#REF!)</f>
        <v/>
      </c>
      <c r="G227" s="202"/>
      <c r="H227" s="203" t="str">
        <f>IFERROR(VLOOKUP(Tabla1[[#This Row],[Código_Actividad]],'Formulario PPGR2'!$H$29:$I$1048576,2,FALSE),"")</f>
        <v/>
      </c>
      <c r="I227" s="204" t="str">
        <f>IFERROR(VLOOKUP(Tabla1[[#This Row],[Código_Actividad]],Tabla2[[Código]:[Total de Acciones ]],15,FALSE),"")</f>
        <v/>
      </c>
      <c r="J227" s="298"/>
      <c r="K227" s="167"/>
      <c r="L227" s="167"/>
      <c r="M227" s="167"/>
      <c r="N227" s="202"/>
      <c r="O227" s="168"/>
      <c r="P227" s="206" t="e">
        <f>+[11]!Tabla1[[#This Row],[Cantidad de Insumos]]*[11]!Tabla1[[#This Row],[Precio Unitario]]</f>
        <v>#REF!</v>
      </c>
      <c r="Q227" s="299"/>
      <c r="R227" s="205"/>
      <c r="S227" s="30"/>
      <c r="T227" s="30"/>
    </row>
    <row r="228" spans="2:20" hidden="1" x14ac:dyDescent="0.25">
      <c r="B228" s="201" t="str">
        <f>IF(Tabla1[[#This Row],[Código_Actividad]]="","",CONCATENATE(Tabla1[[#This Row],[POA]],".",Tabla1[[#This Row],[SRS]],".",Tabla1[[#This Row],[AREA]],".",Tabla1[[#This Row],[TIPO]]))</f>
        <v/>
      </c>
      <c r="C228" s="201" t="str">
        <f>IF(Tabla1[[#This Row],[Código_Actividad]]="","",'Formulario PPGR1'!#REF!)</f>
        <v/>
      </c>
      <c r="D228" s="201" t="str">
        <f>IF(Tabla1[[#This Row],[Código_Actividad]]="","",'Formulario PPGR1'!#REF!)</f>
        <v/>
      </c>
      <c r="E228" s="201" t="str">
        <f>IF(Tabla1[[#This Row],[Código_Actividad]]="","",'Formulario PPGR1'!#REF!)</f>
        <v/>
      </c>
      <c r="F228" s="201" t="str">
        <f>IF(Tabla1[[#This Row],[Código_Actividad]]="","",'Formulario PPGR1'!#REF!)</f>
        <v/>
      </c>
      <c r="G228" s="202"/>
      <c r="H228" s="203" t="str">
        <f>IFERROR(VLOOKUP(Tabla1[[#This Row],[Código_Actividad]],'Formulario PPGR2'!$H$29:$I$1048576,2,FALSE),"")</f>
        <v/>
      </c>
      <c r="I228" s="204" t="str">
        <f>IFERROR(VLOOKUP(Tabla1[[#This Row],[Código_Actividad]],Tabla2[[Código]:[Total de Acciones ]],15,FALSE),"")</f>
        <v/>
      </c>
      <c r="J228" s="298"/>
      <c r="K228" s="167"/>
      <c r="L228" s="167"/>
      <c r="M228" s="167"/>
      <c r="N228" s="202"/>
      <c r="O228" s="168"/>
      <c r="P228" s="206" t="e">
        <f>+[11]!Tabla1[[#This Row],[Cantidad de Insumos]]*[11]!Tabla1[[#This Row],[Precio Unitario]]</f>
        <v>#REF!</v>
      </c>
      <c r="Q228" s="299"/>
      <c r="R228" s="205"/>
      <c r="S228" s="30"/>
      <c r="T228" s="30"/>
    </row>
    <row r="229" spans="2:20" hidden="1" x14ac:dyDescent="0.25">
      <c r="B229" s="201" t="str">
        <f>IF(Tabla1[[#This Row],[Código_Actividad]]="","",CONCATENATE(Tabla1[[#This Row],[POA]],".",Tabla1[[#This Row],[SRS]],".",Tabla1[[#This Row],[AREA]],".",Tabla1[[#This Row],[TIPO]]))</f>
        <v/>
      </c>
      <c r="C229" s="201" t="str">
        <f>IF(Tabla1[[#This Row],[Código_Actividad]]="","",'Formulario PPGR1'!#REF!)</f>
        <v/>
      </c>
      <c r="D229" s="201" t="str">
        <f>IF(Tabla1[[#This Row],[Código_Actividad]]="","",'Formulario PPGR1'!#REF!)</f>
        <v/>
      </c>
      <c r="E229" s="201" t="str">
        <f>IF(Tabla1[[#This Row],[Código_Actividad]]="","",'Formulario PPGR1'!#REF!)</f>
        <v/>
      </c>
      <c r="F229" s="201" t="str">
        <f>IF(Tabla1[[#This Row],[Código_Actividad]]="","",'Formulario PPGR1'!#REF!)</f>
        <v/>
      </c>
      <c r="G229" s="164"/>
      <c r="H229" s="207" t="str">
        <f>IFERROR(VLOOKUP(Tabla1[[#This Row],[Código_Actividad]],'Formulario PPGR2'!$H$29:$I$1048576,2,FALSE),"")</f>
        <v/>
      </c>
      <c r="I229" s="204" t="str">
        <f>IFERROR(VLOOKUP(Tabla1[[#This Row],[Código_Actividad]],Tabla2[[Código]:[Total de Acciones ]],15,FALSE),"")</f>
        <v/>
      </c>
      <c r="J229" s="298"/>
      <c r="K229" s="167"/>
      <c r="L229" s="167"/>
      <c r="M229" s="167"/>
      <c r="N229" s="202"/>
      <c r="O229" s="168"/>
      <c r="P229" s="206" t="e">
        <f>+[11]!Tabla1[[#This Row],[Cantidad de Insumos]]*[11]!Tabla1[[#This Row],[Precio Unitario]]</f>
        <v>#REF!</v>
      </c>
      <c r="Q229" s="299"/>
      <c r="R229" s="205"/>
      <c r="S229" s="30"/>
      <c r="T229" s="30"/>
    </row>
    <row r="230" spans="2:20" hidden="1" x14ac:dyDescent="0.25">
      <c r="B230" s="201" t="str">
        <f>IF(Tabla1[[#This Row],[Código_Actividad]]="","",CONCATENATE(Tabla1[[#This Row],[POA]],".",Tabla1[[#This Row],[SRS]],".",Tabla1[[#This Row],[AREA]],".",Tabla1[[#This Row],[TIPO]]))</f>
        <v/>
      </c>
      <c r="C230" s="201" t="str">
        <f>IF(Tabla1[[#This Row],[Código_Actividad]]="","",'Formulario PPGR1'!#REF!)</f>
        <v/>
      </c>
      <c r="D230" s="201" t="str">
        <f>IF(Tabla1[[#This Row],[Código_Actividad]]="","",'Formulario PPGR1'!#REF!)</f>
        <v/>
      </c>
      <c r="E230" s="201" t="str">
        <f>IF(Tabla1[[#This Row],[Código_Actividad]]="","",'Formulario PPGR1'!#REF!)</f>
        <v/>
      </c>
      <c r="F230" s="201" t="str">
        <f>IF(Tabla1[[#This Row],[Código_Actividad]]="","",'Formulario PPGR1'!#REF!)</f>
        <v/>
      </c>
      <c r="G230" s="202"/>
      <c r="H230" s="203" t="str">
        <f>IFERROR(VLOOKUP(Tabla1[[#This Row],[Código_Actividad]],'Formulario PPGR2'!$H$29:$I$1048576,2,FALSE),"")</f>
        <v/>
      </c>
      <c r="I230" s="204" t="str">
        <f>IFERROR(VLOOKUP(Tabla1[[#This Row],[Código_Actividad]],Tabla2[[Código]:[Total de Acciones ]],15,FALSE),"")</f>
        <v/>
      </c>
      <c r="J230" s="298"/>
      <c r="K230" s="167"/>
      <c r="L230" s="167"/>
      <c r="M230" s="167"/>
      <c r="N230" s="202"/>
      <c r="O230" s="168"/>
      <c r="P230" s="206" t="e">
        <f>+[11]!Tabla1[[#This Row],[Cantidad de Insumos]]*[11]!Tabla1[[#This Row],[Precio Unitario]]</f>
        <v>#REF!</v>
      </c>
      <c r="Q230" s="299"/>
      <c r="R230" s="205"/>
      <c r="S230" s="30"/>
      <c r="T230" s="30"/>
    </row>
    <row r="231" spans="2:20" hidden="1" x14ac:dyDescent="0.25">
      <c r="B231" s="201" t="str">
        <f>IF(Tabla1[[#This Row],[Código_Actividad]]="","",CONCATENATE(Tabla1[[#This Row],[POA]],".",Tabla1[[#This Row],[SRS]],".",Tabla1[[#This Row],[AREA]],".",Tabla1[[#This Row],[TIPO]]))</f>
        <v/>
      </c>
      <c r="C231" s="201" t="str">
        <f>IF(Tabla1[[#This Row],[Código_Actividad]]="","",'Formulario PPGR1'!#REF!)</f>
        <v/>
      </c>
      <c r="D231" s="201" t="str">
        <f>IF(Tabla1[[#This Row],[Código_Actividad]]="","",'Formulario PPGR1'!#REF!)</f>
        <v/>
      </c>
      <c r="E231" s="201" t="str">
        <f>IF(Tabla1[[#This Row],[Código_Actividad]]="","",'Formulario PPGR1'!#REF!)</f>
        <v/>
      </c>
      <c r="F231" s="201" t="str">
        <f>IF(Tabla1[[#This Row],[Código_Actividad]]="","",'Formulario PPGR1'!#REF!)</f>
        <v/>
      </c>
      <c r="G231" s="202"/>
      <c r="H231" s="203" t="str">
        <f>IFERROR(VLOOKUP(Tabla1[[#This Row],[Código_Actividad]],'Formulario PPGR2'!$H$29:$I$1048576,2,FALSE),"")</f>
        <v/>
      </c>
      <c r="I231" s="204" t="str">
        <f>IFERROR(VLOOKUP(Tabla1[[#This Row],[Código_Actividad]],Tabla2[[Código]:[Total de Acciones ]],15,FALSE),"")</f>
        <v/>
      </c>
      <c r="J231" s="298"/>
      <c r="K231" s="167"/>
      <c r="L231" s="167"/>
      <c r="M231" s="167"/>
      <c r="N231" s="202"/>
      <c r="O231" s="168"/>
      <c r="P231" s="206" t="e">
        <f>+[11]!Tabla1[[#This Row],[Cantidad de Insumos]]*[11]!Tabla1[[#This Row],[Precio Unitario]]</f>
        <v>#REF!</v>
      </c>
      <c r="Q231" s="299"/>
      <c r="R231" s="205"/>
      <c r="S231" s="30"/>
      <c r="T231" s="30"/>
    </row>
    <row r="232" spans="2:20" hidden="1" x14ac:dyDescent="0.25">
      <c r="B232" s="201" t="str">
        <f>IF(Tabla1[[#This Row],[Código_Actividad]]="","",CONCATENATE(Tabla1[[#This Row],[POA]],".",Tabla1[[#This Row],[SRS]],".",Tabla1[[#This Row],[AREA]],".",Tabla1[[#This Row],[TIPO]]))</f>
        <v/>
      </c>
      <c r="C232" s="201" t="str">
        <f>IF(Tabla1[[#This Row],[Código_Actividad]]="","",'Formulario PPGR1'!#REF!)</f>
        <v/>
      </c>
      <c r="D232" s="201" t="str">
        <f>IF(Tabla1[[#This Row],[Código_Actividad]]="","",'Formulario PPGR1'!#REF!)</f>
        <v/>
      </c>
      <c r="E232" s="201" t="str">
        <f>IF(Tabla1[[#This Row],[Código_Actividad]]="","",'Formulario PPGR1'!#REF!)</f>
        <v/>
      </c>
      <c r="F232" s="201" t="str">
        <f>IF(Tabla1[[#This Row],[Código_Actividad]]="","",'Formulario PPGR1'!#REF!)</f>
        <v/>
      </c>
      <c r="G232" s="164"/>
      <c r="H232" s="207" t="str">
        <f>IFERROR(VLOOKUP(Tabla1[[#This Row],[Código_Actividad]],'Formulario PPGR2'!$H$29:$I$1048576,2,FALSE),"")</f>
        <v/>
      </c>
      <c r="I232" s="204" t="str">
        <f>IFERROR(VLOOKUP(Tabla1[[#This Row],[Código_Actividad]],Tabla2[[Código]:[Total de Acciones ]],15,FALSE),"")</f>
        <v/>
      </c>
      <c r="J232" s="298"/>
      <c r="K232" s="167"/>
      <c r="L232" s="167"/>
      <c r="M232" s="167"/>
      <c r="N232" s="202"/>
      <c r="O232" s="168"/>
      <c r="P232" s="206" t="e">
        <f>+[11]!Tabla1[[#This Row],[Cantidad de Insumos]]*[11]!Tabla1[[#This Row],[Precio Unitario]]</f>
        <v>#REF!</v>
      </c>
      <c r="Q232" s="299"/>
      <c r="R232" s="205"/>
      <c r="S232" s="30"/>
      <c r="T232" s="30"/>
    </row>
    <row r="233" spans="2:20" hidden="1" x14ac:dyDescent="0.25">
      <c r="B233" s="201" t="str">
        <f>IF(Tabla1[[#This Row],[Código_Actividad]]="","",CONCATENATE(Tabla1[[#This Row],[POA]],".",Tabla1[[#This Row],[SRS]],".",Tabla1[[#This Row],[AREA]],".",Tabla1[[#This Row],[TIPO]]))</f>
        <v/>
      </c>
      <c r="C233" s="201" t="str">
        <f>IF(Tabla1[[#This Row],[Código_Actividad]]="","",'Formulario PPGR1'!#REF!)</f>
        <v/>
      </c>
      <c r="D233" s="201" t="str">
        <f>IF(Tabla1[[#This Row],[Código_Actividad]]="","",'Formulario PPGR1'!#REF!)</f>
        <v/>
      </c>
      <c r="E233" s="201" t="str">
        <f>IF(Tabla1[[#This Row],[Código_Actividad]]="","",'Formulario PPGR1'!#REF!)</f>
        <v/>
      </c>
      <c r="F233" s="201" t="str">
        <f>IF(Tabla1[[#This Row],[Código_Actividad]]="","",'Formulario PPGR1'!#REF!)</f>
        <v/>
      </c>
      <c r="G233" s="164"/>
      <c r="H233" s="207" t="str">
        <f>IFERROR(VLOOKUP(Tabla1[[#This Row],[Código_Actividad]],'Formulario PPGR2'!$H$29:$I$1048576,2,FALSE),"")</f>
        <v/>
      </c>
      <c r="I233" s="204" t="str">
        <f>IFERROR(VLOOKUP(Tabla1[[#This Row],[Código_Actividad]],Tabla2[[Código]:[Total de Acciones ]],15,FALSE),"")</f>
        <v/>
      </c>
      <c r="J233" s="298"/>
      <c r="K233" s="167"/>
      <c r="L233" s="167"/>
      <c r="M233" s="167"/>
      <c r="N233" s="202"/>
      <c r="O233" s="168"/>
      <c r="P233" s="206" t="e">
        <f>+[11]!Tabla1[[#This Row],[Cantidad de Insumos]]*[11]!Tabla1[[#This Row],[Precio Unitario]]</f>
        <v>#REF!</v>
      </c>
      <c r="Q233" s="299"/>
      <c r="R233" s="205"/>
      <c r="S233" s="30"/>
      <c r="T233" s="30"/>
    </row>
    <row r="234" spans="2:20" hidden="1" x14ac:dyDescent="0.25">
      <c r="B234" s="182" t="str">
        <f>IF(Tabla1[[#This Row],[Código_Actividad]]="","",CONCATENATE(Tabla1[[#This Row],[POA]],".",Tabla1[[#This Row],[SRS]],".",Tabla1[[#This Row],[AREA]],".",Tabla1[[#This Row],[TIPO]]))</f>
        <v/>
      </c>
      <c r="C234" s="182" t="str">
        <f>IF(Tabla1[[#This Row],[Código_Actividad]]="","",'Formulario PPGR1'!#REF!)</f>
        <v/>
      </c>
      <c r="D234" s="182" t="str">
        <f>IF(Tabla1[[#This Row],[Código_Actividad]]="","",'Formulario PPGR1'!#REF!)</f>
        <v/>
      </c>
      <c r="E234" s="182" t="str">
        <f>IF(Tabla1[[#This Row],[Código_Actividad]]="","",'Formulario PPGR1'!#REF!)</f>
        <v/>
      </c>
      <c r="F234" s="182" t="str">
        <f>IF(Tabla1[[#This Row],[Código_Actividad]]="","",'Formulario PPGR1'!#REF!)</f>
        <v/>
      </c>
      <c r="G234" s="164"/>
      <c r="H234" s="200" t="str">
        <f>IFERROR(VLOOKUP(Tabla1[[#This Row],[Código_Actividad]],'Formulario PPGR2'!$H$29:$I$1048576,2,FALSE),"")</f>
        <v/>
      </c>
      <c r="I234" s="166" t="str">
        <f>IFERROR(VLOOKUP(Tabla1[[#This Row],[Código_Actividad]],Tabla2[[Código]:[Total de Acciones ]],15,FALSE),"")</f>
        <v/>
      </c>
      <c r="J234" s="298"/>
      <c r="K234" s="167"/>
      <c r="L234" s="167"/>
      <c r="M234" s="167"/>
      <c r="N234" s="164"/>
      <c r="O234" s="168"/>
      <c r="P234" s="169" t="e">
        <f>+[11]!Tabla1[[#This Row],[Cantidad de Insumos]]*[11]!Tabla1[[#This Row],[Precio Unitario]]</f>
        <v>#REF!</v>
      </c>
      <c r="Q234" s="285"/>
      <c r="R234" s="167"/>
      <c r="S234" s="30"/>
      <c r="T234" s="30"/>
    </row>
    <row r="235" spans="2:20" hidden="1" x14ac:dyDescent="0.25">
      <c r="B235" s="182" t="str">
        <f>IF(Tabla1[[#This Row],[Código_Actividad]]="","",CONCATENATE(Tabla1[[#This Row],[POA]],".",Tabla1[[#This Row],[SRS]],".",Tabla1[[#This Row],[AREA]],".",Tabla1[[#This Row],[TIPO]]))</f>
        <v/>
      </c>
      <c r="C235" s="182" t="str">
        <f>IF(Tabla1[[#This Row],[Código_Actividad]]="","",'Formulario PPGR1'!#REF!)</f>
        <v/>
      </c>
      <c r="D235" s="182" t="str">
        <f>IF(Tabla1[[#This Row],[Código_Actividad]]="","",'Formulario PPGR1'!#REF!)</f>
        <v/>
      </c>
      <c r="E235" s="182" t="str">
        <f>IF(Tabla1[[#This Row],[Código_Actividad]]="","",'Formulario PPGR1'!#REF!)</f>
        <v/>
      </c>
      <c r="F235" s="182" t="str">
        <f>IF(Tabla1[[#This Row],[Código_Actividad]]="","",'Formulario PPGR1'!#REF!)</f>
        <v/>
      </c>
      <c r="G235" s="164"/>
      <c r="H235" s="200" t="str">
        <f>IFERROR(VLOOKUP(Tabla1[[#This Row],[Código_Actividad]],'Formulario PPGR2'!$H$29:$I$1048576,2,FALSE),"")</f>
        <v/>
      </c>
      <c r="I235" s="166" t="str">
        <f>IFERROR(VLOOKUP(Tabla1[[#This Row],[Código_Actividad]],Tabla2[[Código]:[Total de Acciones ]],15,FALSE),"")</f>
        <v/>
      </c>
      <c r="J235" s="298"/>
      <c r="K235" s="167"/>
      <c r="L235" s="167"/>
      <c r="M235" s="167"/>
      <c r="N235" s="164"/>
      <c r="O235" s="168"/>
      <c r="P235" s="169" t="e">
        <f>+[11]!Tabla1[[#This Row],[Cantidad de Insumos]]*[11]!Tabla1[[#This Row],[Precio Unitario]]</f>
        <v>#REF!</v>
      </c>
      <c r="Q235" s="285"/>
      <c r="R235" s="167"/>
      <c r="S235" s="30"/>
      <c r="T235" s="30"/>
    </row>
    <row r="236" spans="2:20" hidden="1" x14ac:dyDescent="0.25">
      <c r="B236" s="182" t="str">
        <f>IF(Tabla1[[#This Row],[Código_Actividad]]="","",CONCATENATE(Tabla1[[#This Row],[POA]],".",Tabla1[[#This Row],[SRS]],".",Tabla1[[#This Row],[AREA]],".",Tabla1[[#This Row],[TIPO]]))</f>
        <v/>
      </c>
      <c r="C236" s="182" t="str">
        <f>IF(Tabla1[[#This Row],[Código_Actividad]]="","",'Formulario PPGR1'!#REF!)</f>
        <v/>
      </c>
      <c r="D236" s="182" t="str">
        <f>IF(Tabla1[[#This Row],[Código_Actividad]]="","",'Formulario PPGR1'!#REF!)</f>
        <v/>
      </c>
      <c r="E236" s="182" t="str">
        <f>IF(Tabla1[[#This Row],[Código_Actividad]]="","",'Formulario PPGR1'!#REF!)</f>
        <v/>
      </c>
      <c r="F236" s="182" t="str">
        <f>IF(Tabla1[[#This Row],[Código_Actividad]]="","",'Formulario PPGR1'!#REF!)</f>
        <v/>
      </c>
      <c r="G236" s="164"/>
      <c r="H236" s="165" t="str">
        <f>IFERROR(VLOOKUP(Tabla1[[#This Row],[Código_Actividad]],'Formulario PPGR2'!$H$29:$I$1048576,2,FALSE),"")</f>
        <v/>
      </c>
      <c r="I236" s="166" t="str">
        <f>IFERROR(VLOOKUP(Tabla1[[#This Row],[Código_Actividad]],Tabla2[[Código]:[Total de Acciones ]],15,FALSE),"")</f>
        <v/>
      </c>
      <c r="J236" s="298"/>
      <c r="K236" s="167"/>
      <c r="L236" s="167"/>
      <c r="M236" s="167"/>
      <c r="N236" s="164"/>
      <c r="O236" s="168"/>
      <c r="P236" s="169" t="e">
        <f>+[11]!Tabla1[[#This Row],[Cantidad de Insumos]]*[11]!Tabla1[[#This Row],[Precio Unitario]]</f>
        <v>#REF!</v>
      </c>
      <c r="Q236" s="285"/>
      <c r="R236" s="167"/>
      <c r="S236" s="30"/>
      <c r="T236" s="30"/>
    </row>
    <row r="237" spans="2:20" hidden="1" x14ac:dyDescent="0.25">
      <c r="B237" s="201" t="str">
        <f>IF(Tabla1[[#This Row],[Código_Actividad]]="","",CONCATENATE(Tabla1[[#This Row],[POA]],".",Tabla1[[#This Row],[SRS]],".",Tabla1[[#This Row],[AREA]],".",Tabla1[[#This Row],[TIPO]]))</f>
        <v/>
      </c>
      <c r="C237" s="201" t="str">
        <f>IF(Tabla1[[#This Row],[Código_Actividad]]="","",'Formulario PPGR1'!#REF!)</f>
        <v/>
      </c>
      <c r="D237" s="201" t="str">
        <f>IF(Tabla1[[#This Row],[Código_Actividad]]="","",'Formulario PPGR1'!#REF!)</f>
        <v/>
      </c>
      <c r="E237" s="201" t="str">
        <f>IF(Tabla1[[#This Row],[Código_Actividad]]="","",'Formulario PPGR1'!#REF!)</f>
        <v/>
      </c>
      <c r="F237" s="201" t="str">
        <f>IF(Tabla1[[#This Row],[Código_Actividad]]="","",'Formulario PPGR1'!#REF!)</f>
        <v/>
      </c>
      <c r="G237" s="202"/>
      <c r="H237" s="203" t="str">
        <f>IFERROR(VLOOKUP(Tabla1[[#This Row],[Código_Actividad]],'Formulario PPGR2'!$H$29:$I$1048576,2,FALSE),"")</f>
        <v/>
      </c>
      <c r="I237" s="204" t="str">
        <f>IFERROR(VLOOKUP(Tabla1[[#This Row],[Código_Actividad]],Tabla2[[Código]:[Total de Acciones ]],15,FALSE),"")</f>
        <v/>
      </c>
      <c r="J237" s="298"/>
      <c r="K237" s="167"/>
      <c r="L237" s="167"/>
      <c r="M237" s="167"/>
      <c r="N237" s="202"/>
      <c r="O237" s="168"/>
      <c r="P237" s="206" t="e">
        <f>+[11]!Tabla1[[#This Row],[Cantidad de Insumos]]*[11]!Tabla1[[#This Row],[Precio Unitario]]</f>
        <v>#REF!</v>
      </c>
      <c r="Q237" s="299"/>
      <c r="R237" s="205"/>
      <c r="S237" s="30"/>
      <c r="T237" s="30"/>
    </row>
    <row r="238" spans="2:20" hidden="1" x14ac:dyDescent="0.25">
      <c r="B238" s="201" t="str">
        <f>IF(Tabla1[[#This Row],[Código_Actividad]]="","",CONCATENATE(Tabla1[[#This Row],[POA]],".",Tabla1[[#This Row],[SRS]],".",Tabla1[[#This Row],[AREA]],".",Tabla1[[#This Row],[TIPO]]))</f>
        <v/>
      </c>
      <c r="C238" s="201" t="str">
        <f>IF(Tabla1[[#This Row],[Código_Actividad]]="","",'Formulario PPGR1'!#REF!)</f>
        <v/>
      </c>
      <c r="D238" s="201" t="str">
        <f>IF(Tabla1[[#This Row],[Código_Actividad]]="","",'Formulario PPGR1'!#REF!)</f>
        <v/>
      </c>
      <c r="E238" s="201" t="str">
        <f>IF(Tabla1[[#This Row],[Código_Actividad]]="","",'Formulario PPGR1'!#REF!)</f>
        <v/>
      </c>
      <c r="F238" s="201" t="str">
        <f>IF(Tabla1[[#This Row],[Código_Actividad]]="","",'Formulario PPGR1'!#REF!)</f>
        <v/>
      </c>
      <c r="G238" s="202"/>
      <c r="H238" s="207" t="str">
        <f>IFERROR(VLOOKUP(Tabla1[[#This Row],[Código_Actividad]],'Formulario PPGR2'!$H$29:$I$1048576,2,FALSE),"")</f>
        <v/>
      </c>
      <c r="I238" s="204" t="str">
        <f>IFERROR(VLOOKUP(Tabla1[[#This Row],[Código_Actividad]],Tabla2[[Código]:[Total de Acciones ]],15,FALSE),"")</f>
        <v/>
      </c>
      <c r="J238" s="298"/>
      <c r="K238" s="167"/>
      <c r="L238" s="167"/>
      <c r="M238" s="167"/>
      <c r="N238" s="202"/>
      <c r="O238" s="168"/>
      <c r="P238" s="206" t="e">
        <f>+[11]!Tabla1[[#This Row],[Cantidad de Insumos]]*[11]!Tabla1[[#This Row],[Precio Unitario]]</f>
        <v>#REF!</v>
      </c>
      <c r="Q238" s="299"/>
      <c r="R238" s="205"/>
      <c r="S238" s="30"/>
      <c r="T238" s="30"/>
    </row>
    <row r="239" spans="2:20" hidden="1" x14ac:dyDescent="0.25">
      <c r="B239" s="201" t="str">
        <f>IF(Tabla1[[#This Row],[Código_Actividad]]="","",CONCATENATE(Tabla1[[#This Row],[POA]],".",Tabla1[[#This Row],[SRS]],".",Tabla1[[#This Row],[AREA]],".",Tabla1[[#This Row],[TIPO]]))</f>
        <v/>
      </c>
      <c r="C239" s="201" t="str">
        <f>IF(Tabla1[[#This Row],[Código_Actividad]]="","",'Formulario PPGR1'!#REF!)</f>
        <v/>
      </c>
      <c r="D239" s="201" t="str">
        <f>IF(Tabla1[[#This Row],[Código_Actividad]]="","",'Formulario PPGR1'!#REF!)</f>
        <v/>
      </c>
      <c r="E239" s="201" t="str">
        <f>IF(Tabla1[[#This Row],[Código_Actividad]]="","",'Formulario PPGR1'!#REF!)</f>
        <v/>
      </c>
      <c r="F239" s="201" t="str">
        <f>IF(Tabla1[[#This Row],[Código_Actividad]]="","",'Formulario PPGR1'!#REF!)</f>
        <v/>
      </c>
      <c r="G239" s="202"/>
      <c r="H239" s="203" t="str">
        <f>IFERROR(VLOOKUP(Tabla1[[#This Row],[Código_Actividad]],'Formulario PPGR2'!$H$29:$I$1048576,2,FALSE),"")</f>
        <v/>
      </c>
      <c r="I239" s="204" t="str">
        <f>IFERROR(VLOOKUP(Tabla1[[#This Row],[Código_Actividad]],Tabla2[[Código]:[Total de Acciones ]],15,FALSE),"")</f>
        <v/>
      </c>
      <c r="J239" s="298"/>
      <c r="K239" s="167"/>
      <c r="L239" s="167"/>
      <c r="M239" s="167"/>
      <c r="N239" s="202"/>
      <c r="O239" s="168"/>
      <c r="P239" s="206" t="e">
        <f>+[11]!Tabla1[[#This Row],[Cantidad de Insumos]]*[11]!Tabla1[[#This Row],[Precio Unitario]]</f>
        <v>#REF!</v>
      </c>
      <c r="Q239" s="299"/>
      <c r="R239" s="205"/>
      <c r="S239" s="30"/>
      <c r="T239" s="30"/>
    </row>
    <row r="240" spans="2:20" hidden="1" x14ac:dyDescent="0.25">
      <c r="B240" s="201" t="str">
        <f>IF(Tabla1[[#This Row],[Código_Actividad]]="","",CONCATENATE(Tabla1[[#This Row],[POA]],".",Tabla1[[#This Row],[SRS]],".",Tabla1[[#This Row],[AREA]],".",Tabla1[[#This Row],[TIPO]]))</f>
        <v/>
      </c>
      <c r="C240" s="201" t="str">
        <f>IF(Tabla1[[#This Row],[Código_Actividad]]="","",'Formulario PPGR1'!#REF!)</f>
        <v/>
      </c>
      <c r="D240" s="201" t="str">
        <f>IF(Tabla1[[#This Row],[Código_Actividad]]="","",'Formulario PPGR1'!#REF!)</f>
        <v/>
      </c>
      <c r="E240" s="201" t="str">
        <f>IF(Tabla1[[#This Row],[Código_Actividad]]="","",'Formulario PPGR1'!#REF!)</f>
        <v/>
      </c>
      <c r="F240" s="201" t="str">
        <f>IF(Tabla1[[#This Row],[Código_Actividad]]="","",'Formulario PPGR1'!#REF!)</f>
        <v/>
      </c>
      <c r="G240" s="202"/>
      <c r="H240" s="203" t="str">
        <f>IFERROR(VLOOKUP(Tabla1[[#This Row],[Código_Actividad]],'Formulario PPGR2'!$H$29:$I$1048576,2,FALSE),"")</f>
        <v/>
      </c>
      <c r="I240" s="204" t="str">
        <f>IFERROR(VLOOKUP(Tabla1[[#This Row],[Código_Actividad]],Tabla2[[Código]:[Total de Acciones ]],15,FALSE),"")</f>
        <v/>
      </c>
      <c r="J240" s="298"/>
      <c r="K240" s="167"/>
      <c r="L240" s="167"/>
      <c r="M240" s="167"/>
      <c r="N240" s="202"/>
      <c r="O240" s="168"/>
      <c r="P240" s="206" t="e">
        <f>+[11]!Tabla1[[#This Row],[Cantidad de Insumos]]*[11]!Tabla1[[#This Row],[Precio Unitario]]</f>
        <v>#REF!</v>
      </c>
      <c r="Q240" s="299"/>
      <c r="R240" s="205"/>
      <c r="S240" s="30"/>
      <c r="T240" s="30"/>
    </row>
    <row r="241" spans="2:20" hidden="1" x14ac:dyDescent="0.25">
      <c r="B241" s="201" t="str">
        <f>IF(Tabla1[[#This Row],[Código_Actividad]]="","",CONCATENATE(Tabla1[[#This Row],[POA]],".",Tabla1[[#This Row],[SRS]],".",Tabla1[[#This Row],[AREA]],".",Tabla1[[#This Row],[TIPO]]))</f>
        <v/>
      </c>
      <c r="C241" s="201" t="str">
        <f>IF(Tabla1[[#This Row],[Código_Actividad]]="","",'Formulario PPGR1'!#REF!)</f>
        <v/>
      </c>
      <c r="D241" s="201" t="str">
        <f>IF(Tabla1[[#This Row],[Código_Actividad]]="","",'Formulario PPGR1'!#REF!)</f>
        <v/>
      </c>
      <c r="E241" s="201" t="str">
        <f>IF(Tabla1[[#This Row],[Código_Actividad]]="","",'Formulario PPGR1'!#REF!)</f>
        <v/>
      </c>
      <c r="F241" s="201" t="str">
        <f>IF(Tabla1[[#This Row],[Código_Actividad]]="","",'Formulario PPGR1'!#REF!)</f>
        <v/>
      </c>
      <c r="G241" s="202"/>
      <c r="H241" s="207" t="str">
        <f>IFERROR(VLOOKUP(Tabla1[[#This Row],[Código_Actividad]],'Formulario PPGR2'!$H$29:$I$1048576,2,FALSE),"")</f>
        <v/>
      </c>
      <c r="I241" s="204" t="str">
        <f>IFERROR(VLOOKUP(Tabla1[[#This Row],[Código_Actividad]],Tabla2[[Código]:[Total de Acciones ]],15,FALSE),"")</f>
        <v/>
      </c>
      <c r="J241" s="298"/>
      <c r="K241" s="167"/>
      <c r="L241" s="167"/>
      <c r="M241" s="167"/>
      <c r="N241" s="202"/>
      <c r="O241" s="168"/>
      <c r="P241" s="206" t="e">
        <f>+[11]!Tabla1[[#This Row],[Cantidad de Insumos]]*[11]!Tabla1[[#This Row],[Precio Unitario]]</f>
        <v>#REF!</v>
      </c>
      <c r="Q241" s="299"/>
      <c r="R241" s="205"/>
      <c r="S241" s="30"/>
      <c r="T241" s="30"/>
    </row>
    <row r="242" spans="2:20" hidden="1" x14ac:dyDescent="0.25">
      <c r="B242" s="201" t="str">
        <f>IF(Tabla1[[#This Row],[Código_Actividad]]="","",CONCATENATE(Tabla1[[#This Row],[POA]],".",Tabla1[[#This Row],[SRS]],".",Tabla1[[#This Row],[AREA]],".",Tabla1[[#This Row],[TIPO]]))</f>
        <v/>
      </c>
      <c r="C242" s="201" t="str">
        <f>IF(Tabla1[[#This Row],[Código_Actividad]]="","",'Formulario PPGR1'!#REF!)</f>
        <v/>
      </c>
      <c r="D242" s="201" t="str">
        <f>IF(Tabla1[[#This Row],[Código_Actividad]]="","",'Formulario PPGR1'!#REF!)</f>
        <v/>
      </c>
      <c r="E242" s="201" t="str">
        <f>IF(Tabla1[[#This Row],[Código_Actividad]]="","",'Formulario PPGR1'!#REF!)</f>
        <v/>
      </c>
      <c r="F242" s="201" t="str">
        <f>IF(Tabla1[[#This Row],[Código_Actividad]]="","",'Formulario PPGR1'!#REF!)</f>
        <v/>
      </c>
      <c r="G242" s="202"/>
      <c r="H242" s="203" t="str">
        <f>IFERROR(VLOOKUP(Tabla1[[#This Row],[Código_Actividad]],'Formulario PPGR2'!$H$29:$I$1048576,2,FALSE),"")</f>
        <v/>
      </c>
      <c r="I242" s="204" t="str">
        <f>IFERROR(VLOOKUP(Tabla1[[#This Row],[Código_Actividad]],Tabla2[[Código]:[Total de Acciones ]],15,FALSE),"")</f>
        <v/>
      </c>
      <c r="J242" s="298"/>
      <c r="K242" s="167"/>
      <c r="L242" s="167"/>
      <c r="M242" s="167"/>
      <c r="N242" s="202"/>
      <c r="O242" s="168"/>
      <c r="P242" s="206" t="e">
        <f>+[11]!Tabla1[[#This Row],[Cantidad de Insumos]]*[11]!Tabla1[[#This Row],[Precio Unitario]]</f>
        <v>#REF!</v>
      </c>
      <c r="Q242" s="299"/>
      <c r="R242" s="205"/>
      <c r="S242" s="30"/>
      <c r="T242" s="30"/>
    </row>
    <row r="243" spans="2:20" hidden="1" x14ac:dyDescent="0.25">
      <c r="B243" s="201" t="str">
        <f>IF(Tabla1[[#This Row],[Código_Actividad]]="","",CONCATENATE(Tabla1[[#This Row],[POA]],".",Tabla1[[#This Row],[SRS]],".",Tabla1[[#This Row],[AREA]],".",Tabla1[[#This Row],[TIPO]]))</f>
        <v/>
      </c>
      <c r="C243" s="201" t="str">
        <f>IF(Tabla1[[#This Row],[Código_Actividad]]="","",'Formulario PPGR1'!#REF!)</f>
        <v/>
      </c>
      <c r="D243" s="201" t="str">
        <f>IF(Tabla1[[#This Row],[Código_Actividad]]="","",'Formulario PPGR1'!#REF!)</f>
        <v/>
      </c>
      <c r="E243" s="201" t="str">
        <f>IF(Tabla1[[#This Row],[Código_Actividad]]="","",'Formulario PPGR1'!#REF!)</f>
        <v/>
      </c>
      <c r="F243" s="201" t="str">
        <f>IF(Tabla1[[#This Row],[Código_Actividad]]="","",'Formulario PPGR1'!#REF!)</f>
        <v/>
      </c>
      <c r="G243" s="202"/>
      <c r="H243" s="203" t="str">
        <f>IFERROR(VLOOKUP(Tabla1[[#This Row],[Código_Actividad]],'Formulario PPGR2'!$H$29:$I$1048576,2,FALSE),"")</f>
        <v/>
      </c>
      <c r="I243" s="204" t="str">
        <f>IFERROR(VLOOKUP(Tabla1[[#This Row],[Código_Actividad]],Tabla2[[Código]:[Total de Acciones ]],15,FALSE),"")</f>
        <v/>
      </c>
      <c r="J243" s="298"/>
      <c r="K243" s="167"/>
      <c r="L243" s="167"/>
      <c r="M243" s="167"/>
      <c r="N243" s="202"/>
      <c r="O243" s="168"/>
      <c r="P243" s="206" t="e">
        <f>+[11]!Tabla1[[#This Row],[Cantidad de Insumos]]*[11]!Tabla1[[#This Row],[Precio Unitario]]</f>
        <v>#REF!</v>
      </c>
      <c r="Q243" s="299"/>
      <c r="R243" s="205"/>
      <c r="S243" s="30"/>
      <c r="T243" s="30"/>
    </row>
    <row r="244" spans="2:20" hidden="1" x14ac:dyDescent="0.25">
      <c r="B244" s="201" t="str">
        <f>IF(Tabla1[[#This Row],[Código_Actividad]]="","",CONCATENATE(Tabla1[[#This Row],[POA]],".",Tabla1[[#This Row],[SRS]],".",Tabla1[[#This Row],[AREA]],".",Tabla1[[#This Row],[TIPO]]))</f>
        <v/>
      </c>
      <c r="C244" s="201" t="str">
        <f>IF(Tabla1[[#This Row],[Código_Actividad]]="","",'Formulario PPGR1'!#REF!)</f>
        <v/>
      </c>
      <c r="D244" s="201" t="str">
        <f>IF(Tabla1[[#This Row],[Código_Actividad]]="","",'Formulario PPGR1'!#REF!)</f>
        <v/>
      </c>
      <c r="E244" s="201" t="str">
        <f>IF(Tabla1[[#This Row],[Código_Actividad]]="","",'Formulario PPGR1'!#REF!)</f>
        <v/>
      </c>
      <c r="F244" s="201" t="str">
        <f>IF(Tabla1[[#This Row],[Código_Actividad]]="","",'Formulario PPGR1'!#REF!)</f>
        <v/>
      </c>
      <c r="G244" s="202"/>
      <c r="H244" s="207" t="str">
        <f>IFERROR(VLOOKUP(Tabla1[[#This Row],[Código_Actividad]],'Formulario PPGR2'!$H$29:$I$1048576,2,FALSE),"")</f>
        <v/>
      </c>
      <c r="I244" s="204" t="str">
        <f>IFERROR(VLOOKUP(Tabla1[[#This Row],[Código_Actividad]],Tabla2[[Código]:[Total de Acciones ]],15,FALSE),"")</f>
        <v/>
      </c>
      <c r="J244" s="298"/>
      <c r="K244" s="167"/>
      <c r="L244" s="167"/>
      <c r="M244" s="167"/>
      <c r="N244" s="202"/>
      <c r="O244" s="168"/>
      <c r="P244" s="206" t="e">
        <f>+[11]!Tabla1[[#This Row],[Cantidad de Insumos]]*[11]!Tabla1[[#This Row],[Precio Unitario]]</f>
        <v>#REF!</v>
      </c>
      <c r="Q244" s="299"/>
      <c r="R244" s="205"/>
      <c r="S244" s="30"/>
      <c r="T244" s="30"/>
    </row>
    <row r="245" spans="2:20" hidden="1" x14ac:dyDescent="0.25">
      <c r="B245" s="201" t="str">
        <f>IF(Tabla1[[#This Row],[Código_Actividad]]="","",CONCATENATE(Tabla1[[#This Row],[POA]],".",Tabla1[[#This Row],[SRS]],".",Tabla1[[#This Row],[AREA]],".",Tabla1[[#This Row],[TIPO]]))</f>
        <v/>
      </c>
      <c r="C245" s="201" t="str">
        <f>IF(Tabla1[[#This Row],[Código_Actividad]]="","",'Formulario PPGR1'!#REF!)</f>
        <v/>
      </c>
      <c r="D245" s="201" t="str">
        <f>IF(Tabla1[[#This Row],[Código_Actividad]]="","",'Formulario PPGR1'!#REF!)</f>
        <v/>
      </c>
      <c r="E245" s="201" t="str">
        <f>IF(Tabla1[[#This Row],[Código_Actividad]]="","",'Formulario PPGR1'!#REF!)</f>
        <v/>
      </c>
      <c r="F245" s="201" t="str">
        <f>IF(Tabla1[[#This Row],[Código_Actividad]]="","",'Formulario PPGR1'!#REF!)</f>
        <v/>
      </c>
      <c r="G245" s="202"/>
      <c r="H245" s="207" t="str">
        <f>IFERROR(VLOOKUP(Tabla1[[#This Row],[Código_Actividad]],'Formulario PPGR2'!$H$29:$I$1048576,2,FALSE),"")</f>
        <v/>
      </c>
      <c r="I245" s="204" t="str">
        <f>IFERROR(VLOOKUP(Tabla1[[#This Row],[Código_Actividad]],Tabla2[[Código]:[Total de Acciones ]],15,FALSE),"")</f>
        <v/>
      </c>
      <c r="J245" s="298"/>
      <c r="K245" s="167"/>
      <c r="L245" s="167"/>
      <c r="M245" s="167"/>
      <c r="N245" s="202"/>
      <c r="O245" s="168"/>
      <c r="P245" s="206" t="e">
        <f>+[11]!Tabla1[[#This Row],[Cantidad de Insumos]]*[11]!Tabla1[[#This Row],[Precio Unitario]]</f>
        <v>#REF!</v>
      </c>
      <c r="Q245" s="299"/>
      <c r="R245" s="205"/>
      <c r="S245" s="30"/>
      <c r="T245" s="30"/>
    </row>
    <row r="246" spans="2:20" hidden="1" x14ac:dyDescent="0.25">
      <c r="B246" s="201" t="str">
        <f>IF(Tabla1[[#This Row],[Código_Actividad]]="","",CONCATENATE(Tabla1[[#This Row],[POA]],".",Tabla1[[#This Row],[SRS]],".",Tabla1[[#This Row],[AREA]],".",Tabla1[[#This Row],[TIPO]]))</f>
        <v/>
      </c>
      <c r="C246" s="201" t="str">
        <f>IF(Tabla1[[#This Row],[Código_Actividad]]="","",'Formulario PPGR1'!#REF!)</f>
        <v/>
      </c>
      <c r="D246" s="201" t="str">
        <f>IF(Tabla1[[#This Row],[Código_Actividad]]="","",'Formulario PPGR1'!#REF!)</f>
        <v/>
      </c>
      <c r="E246" s="201" t="str">
        <f>IF(Tabla1[[#This Row],[Código_Actividad]]="","",'Formulario PPGR1'!#REF!)</f>
        <v/>
      </c>
      <c r="F246" s="201" t="str">
        <f>IF(Tabla1[[#This Row],[Código_Actividad]]="","",'Formulario PPGR1'!#REF!)</f>
        <v/>
      </c>
      <c r="G246" s="202"/>
      <c r="H246" s="203" t="str">
        <f>IFERROR(VLOOKUP(Tabla1[[#This Row],[Código_Actividad]],'Formulario PPGR2'!$H$29:$I$1048576,2,FALSE),"")</f>
        <v/>
      </c>
      <c r="I246" s="204" t="str">
        <f>IFERROR(VLOOKUP(Tabla1[[#This Row],[Código_Actividad]],Tabla2[[Código]:[Total de Acciones ]],15,FALSE),"")</f>
        <v/>
      </c>
      <c r="J246" s="298"/>
      <c r="K246" s="167"/>
      <c r="L246" s="167"/>
      <c r="M246" s="167"/>
      <c r="N246" s="202"/>
      <c r="O246" s="168"/>
      <c r="P246" s="206" t="e">
        <f>+[11]!Tabla1[[#This Row],[Cantidad de Insumos]]*[11]!Tabla1[[#This Row],[Precio Unitario]]</f>
        <v>#REF!</v>
      </c>
      <c r="Q246" s="299"/>
      <c r="R246" s="205"/>
      <c r="S246" s="30"/>
      <c r="T246" s="30"/>
    </row>
    <row r="247" spans="2:20" hidden="1" x14ac:dyDescent="0.25">
      <c r="B247" s="201" t="str">
        <f>IF(Tabla1[[#This Row],[Código_Actividad]]="","",CONCATENATE(Tabla1[[#This Row],[POA]],".",Tabla1[[#This Row],[SRS]],".",Tabla1[[#This Row],[AREA]],".",Tabla1[[#This Row],[TIPO]]))</f>
        <v/>
      </c>
      <c r="C247" s="201" t="str">
        <f>IF(Tabla1[[#This Row],[Código_Actividad]]="","",'Formulario PPGR1'!#REF!)</f>
        <v/>
      </c>
      <c r="D247" s="201" t="str">
        <f>IF(Tabla1[[#This Row],[Código_Actividad]]="","",'Formulario PPGR1'!#REF!)</f>
        <v/>
      </c>
      <c r="E247" s="201" t="str">
        <f>IF(Tabla1[[#This Row],[Código_Actividad]]="","",'Formulario PPGR1'!#REF!)</f>
        <v/>
      </c>
      <c r="F247" s="201" t="str">
        <f>IF(Tabla1[[#This Row],[Código_Actividad]]="","",'Formulario PPGR1'!#REF!)</f>
        <v/>
      </c>
      <c r="G247" s="202"/>
      <c r="H247" s="203" t="str">
        <f>IFERROR(VLOOKUP(Tabla1[[#This Row],[Código_Actividad]],'Formulario PPGR2'!$H$29:$I$1048576,2,FALSE),"")</f>
        <v/>
      </c>
      <c r="I247" s="204" t="str">
        <f>IFERROR(VLOOKUP(Tabla1[[#This Row],[Código_Actividad]],Tabla2[[Código]:[Total de Acciones ]],15,FALSE),"")</f>
        <v/>
      </c>
      <c r="J247" s="298"/>
      <c r="K247" s="167"/>
      <c r="L247" s="167"/>
      <c r="M247" s="167"/>
      <c r="N247" s="202"/>
      <c r="O247" s="168"/>
      <c r="P247" s="206" t="e">
        <f>+[11]!Tabla1[[#This Row],[Cantidad de Insumos]]*[11]!Tabla1[[#This Row],[Precio Unitario]]</f>
        <v>#REF!</v>
      </c>
      <c r="Q247" s="299"/>
      <c r="R247" s="205"/>
      <c r="S247" s="30"/>
      <c r="T247" s="30"/>
    </row>
    <row r="248" spans="2:20" hidden="1" x14ac:dyDescent="0.25">
      <c r="B248" s="201" t="str">
        <f>IF(Tabla1[[#This Row],[Código_Actividad]]="","",CONCATENATE(Tabla1[[#This Row],[POA]],".",Tabla1[[#This Row],[SRS]],".",Tabla1[[#This Row],[AREA]],".",Tabla1[[#This Row],[TIPO]]))</f>
        <v/>
      </c>
      <c r="C248" s="201" t="str">
        <f>IF(Tabla1[[#This Row],[Código_Actividad]]="","",'Formulario PPGR1'!#REF!)</f>
        <v/>
      </c>
      <c r="D248" s="201" t="str">
        <f>IF(Tabla1[[#This Row],[Código_Actividad]]="","",'Formulario PPGR1'!#REF!)</f>
        <v/>
      </c>
      <c r="E248" s="201" t="str">
        <f>IF(Tabla1[[#This Row],[Código_Actividad]]="","",'Formulario PPGR1'!#REF!)</f>
        <v/>
      </c>
      <c r="F248" s="201" t="str">
        <f>IF(Tabla1[[#This Row],[Código_Actividad]]="","",'Formulario PPGR1'!#REF!)</f>
        <v/>
      </c>
      <c r="G248" s="202"/>
      <c r="H248" s="203" t="str">
        <f>IFERROR(VLOOKUP(Tabla1[[#This Row],[Código_Actividad]],'Formulario PPGR2'!$H$29:$I$1048576,2,FALSE),"")</f>
        <v/>
      </c>
      <c r="I248" s="204" t="str">
        <f>IFERROR(VLOOKUP(Tabla1[[#This Row],[Código_Actividad]],Tabla2[[Código]:[Total de Acciones ]],15,FALSE),"")</f>
        <v/>
      </c>
      <c r="J248" s="298"/>
      <c r="K248" s="167"/>
      <c r="L248" s="167"/>
      <c r="M248" s="167"/>
      <c r="N248" s="202"/>
      <c r="O248" s="168"/>
      <c r="P248" s="206" t="e">
        <f>+[11]!Tabla1[[#This Row],[Cantidad de Insumos]]*[11]!Tabla1[[#This Row],[Precio Unitario]]</f>
        <v>#REF!</v>
      </c>
      <c r="Q248" s="299"/>
      <c r="R248" s="205"/>
      <c r="S248" s="30"/>
      <c r="T248" s="30"/>
    </row>
    <row r="249" spans="2:20" hidden="1" x14ac:dyDescent="0.25">
      <c r="B249" s="201" t="str">
        <f>IF(Tabla1[[#This Row],[Código_Actividad]]="","",CONCATENATE(Tabla1[[#This Row],[POA]],".",Tabla1[[#This Row],[SRS]],".",Tabla1[[#This Row],[AREA]],".",Tabla1[[#This Row],[TIPO]]))</f>
        <v/>
      </c>
      <c r="C249" s="201" t="str">
        <f>IF(Tabla1[[#This Row],[Código_Actividad]]="","",'Formulario PPGR1'!#REF!)</f>
        <v/>
      </c>
      <c r="D249" s="201" t="str">
        <f>IF(Tabla1[[#This Row],[Código_Actividad]]="","",'Formulario PPGR1'!#REF!)</f>
        <v/>
      </c>
      <c r="E249" s="201" t="str">
        <f>IF(Tabla1[[#This Row],[Código_Actividad]]="","",'Formulario PPGR1'!#REF!)</f>
        <v/>
      </c>
      <c r="F249" s="201" t="str">
        <f>IF(Tabla1[[#This Row],[Código_Actividad]]="","",'Formulario PPGR1'!#REF!)</f>
        <v/>
      </c>
      <c r="G249" s="202"/>
      <c r="H249" s="203" t="str">
        <f>IFERROR(VLOOKUP(Tabla1[[#This Row],[Código_Actividad]],'Formulario PPGR2'!$H$29:$I$1048576,2,FALSE),"")</f>
        <v/>
      </c>
      <c r="I249" s="204" t="str">
        <f>IFERROR(VLOOKUP(Tabla1[[#This Row],[Código_Actividad]],Tabla2[[Código]:[Total de Acciones ]],15,FALSE),"")</f>
        <v/>
      </c>
      <c r="J249" s="298"/>
      <c r="K249" s="167"/>
      <c r="L249" s="167"/>
      <c r="M249" s="167"/>
      <c r="N249" s="202"/>
      <c r="O249" s="168"/>
      <c r="P249" s="206" t="e">
        <f>+[11]!Tabla1[[#This Row],[Cantidad de Insumos]]*[11]!Tabla1[[#This Row],[Precio Unitario]]</f>
        <v>#REF!</v>
      </c>
      <c r="Q249" s="299"/>
      <c r="R249" s="205"/>
      <c r="S249" s="30"/>
      <c r="T249" s="30"/>
    </row>
    <row r="250" spans="2:20" hidden="1" x14ac:dyDescent="0.25">
      <c r="B250" s="201" t="str">
        <f>IF(Tabla1[[#This Row],[Código_Actividad]]="","",CONCATENATE(Tabla1[[#This Row],[POA]],".",Tabla1[[#This Row],[SRS]],".",Tabla1[[#This Row],[AREA]],".",Tabla1[[#This Row],[TIPO]]))</f>
        <v/>
      </c>
      <c r="C250" s="201" t="str">
        <f>IF(Tabla1[[#This Row],[Código_Actividad]]="","",'Formulario PPGR1'!#REF!)</f>
        <v/>
      </c>
      <c r="D250" s="201" t="str">
        <f>IF(Tabla1[[#This Row],[Código_Actividad]]="","",'Formulario PPGR1'!#REF!)</f>
        <v/>
      </c>
      <c r="E250" s="201" t="str">
        <f>IF(Tabla1[[#This Row],[Código_Actividad]]="","",'Formulario PPGR1'!#REF!)</f>
        <v/>
      </c>
      <c r="F250" s="201" t="str">
        <f>IF(Tabla1[[#This Row],[Código_Actividad]]="","",'Formulario PPGR1'!#REF!)</f>
        <v/>
      </c>
      <c r="G250" s="202"/>
      <c r="H250" s="203" t="str">
        <f>IFERROR(VLOOKUP(Tabla1[[#This Row],[Código_Actividad]],'Formulario PPGR2'!$H$29:$I$1048576,2,FALSE),"")</f>
        <v/>
      </c>
      <c r="I250" s="204" t="str">
        <f>IFERROR(VLOOKUP(Tabla1[[#This Row],[Código_Actividad]],Tabla2[[Código]:[Total de Acciones ]],15,FALSE),"")</f>
        <v/>
      </c>
      <c r="J250" s="298"/>
      <c r="K250" s="167"/>
      <c r="L250" s="167"/>
      <c r="M250" s="167"/>
      <c r="N250" s="202"/>
      <c r="O250" s="168"/>
      <c r="P250" s="206" t="e">
        <f>+[11]!Tabla1[[#This Row],[Cantidad de Insumos]]*[11]!Tabla1[[#This Row],[Precio Unitario]]</f>
        <v>#REF!</v>
      </c>
      <c r="Q250" s="299"/>
      <c r="R250" s="205"/>
      <c r="S250" s="30"/>
      <c r="T250" s="30"/>
    </row>
    <row r="251" spans="2:20" hidden="1" x14ac:dyDescent="0.25">
      <c r="B251" s="201" t="str">
        <f>IF(Tabla1[[#This Row],[Código_Actividad]]="","",CONCATENATE(Tabla1[[#This Row],[POA]],".",Tabla1[[#This Row],[SRS]],".",Tabla1[[#This Row],[AREA]],".",Tabla1[[#This Row],[TIPO]]))</f>
        <v/>
      </c>
      <c r="C251" s="201" t="str">
        <f>IF(Tabla1[[#This Row],[Código_Actividad]]="","",'Formulario PPGR1'!#REF!)</f>
        <v/>
      </c>
      <c r="D251" s="201" t="str">
        <f>IF(Tabla1[[#This Row],[Código_Actividad]]="","",'Formulario PPGR1'!#REF!)</f>
        <v/>
      </c>
      <c r="E251" s="201" t="str">
        <f>IF(Tabla1[[#This Row],[Código_Actividad]]="","",'Formulario PPGR1'!#REF!)</f>
        <v/>
      </c>
      <c r="F251" s="201" t="str">
        <f>IF(Tabla1[[#This Row],[Código_Actividad]]="","",'Formulario PPGR1'!#REF!)</f>
        <v/>
      </c>
      <c r="G251" s="202"/>
      <c r="H251" s="203" t="str">
        <f>IFERROR(VLOOKUP(Tabla1[[#This Row],[Código_Actividad]],'Formulario PPGR2'!$H$29:$I$1048576,2,FALSE),"")</f>
        <v/>
      </c>
      <c r="I251" s="204" t="str">
        <f>IFERROR(VLOOKUP(Tabla1[[#This Row],[Código_Actividad]],Tabla2[[Código]:[Total de Acciones ]],15,FALSE),"")</f>
        <v/>
      </c>
      <c r="J251" s="298"/>
      <c r="K251" s="167"/>
      <c r="L251" s="167"/>
      <c r="M251" s="167"/>
      <c r="N251" s="202"/>
      <c r="O251" s="168"/>
      <c r="P251" s="206" t="e">
        <f>+[11]!Tabla1[[#This Row],[Cantidad de Insumos]]*[11]!Tabla1[[#This Row],[Precio Unitario]]</f>
        <v>#REF!</v>
      </c>
      <c r="Q251" s="299"/>
      <c r="R251" s="205"/>
      <c r="S251" s="30"/>
      <c r="T251" s="30"/>
    </row>
    <row r="252" spans="2:20" hidden="1" x14ac:dyDescent="0.25">
      <c r="B252" s="201" t="str">
        <f>IF(Tabla1[[#This Row],[Código_Actividad]]="","",CONCATENATE(Tabla1[[#This Row],[POA]],".",Tabla1[[#This Row],[SRS]],".",Tabla1[[#This Row],[AREA]],".",Tabla1[[#This Row],[TIPO]]))</f>
        <v/>
      </c>
      <c r="C252" s="201" t="str">
        <f>IF(Tabla1[[#This Row],[Código_Actividad]]="","",'Formulario PPGR1'!#REF!)</f>
        <v/>
      </c>
      <c r="D252" s="201" t="str">
        <f>IF(Tabla1[[#This Row],[Código_Actividad]]="","",'Formulario PPGR1'!#REF!)</f>
        <v/>
      </c>
      <c r="E252" s="201" t="str">
        <f>IF(Tabla1[[#This Row],[Código_Actividad]]="","",'Formulario PPGR1'!#REF!)</f>
        <v/>
      </c>
      <c r="F252" s="201" t="str">
        <f>IF(Tabla1[[#This Row],[Código_Actividad]]="","",'Formulario PPGR1'!#REF!)</f>
        <v/>
      </c>
      <c r="G252" s="202"/>
      <c r="H252" s="203" t="str">
        <f>IFERROR(VLOOKUP(Tabla1[[#This Row],[Código_Actividad]],'Formulario PPGR2'!$H$29:$I$1048576,2,FALSE),"")</f>
        <v/>
      </c>
      <c r="I252" s="204" t="str">
        <f>IFERROR(VLOOKUP(Tabla1[[#This Row],[Código_Actividad]],Tabla2[[Código]:[Total de Acciones ]],15,FALSE),"")</f>
        <v/>
      </c>
      <c r="J252" s="298"/>
      <c r="K252" s="167"/>
      <c r="L252" s="167"/>
      <c r="M252" s="167"/>
      <c r="N252" s="202"/>
      <c r="O252" s="168"/>
      <c r="P252" s="206" t="e">
        <f>+[11]!Tabla1[[#This Row],[Cantidad de Insumos]]*[11]!Tabla1[[#This Row],[Precio Unitario]]</f>
        <v>#REF!</v>
      </c>
      <c r="Q252" s="299"/>
      <c r="R252" s="205"/>
      <c r="S252" s="30"/>
      <c r="T252" s="30"/>
    </row>
    <row r="253" spans="2:20" hidden="1" x14ac:dyDescent="0.25">
      <c r="B253" s="201" t="str">
        <f>IF(Tabla1[[#This Row],[Código_Actividad]]="","",CONCATENATE(Tabla1[[#This Row],[POA]],".",Tabla1[[#This Row],[SRS]],".",Tabla1[[#This Row],[AREA]],".",Tabla1[[#This Row],[TIPO]]))</f>
        <v/>
      </c>
      <c r="C253" s="201" t="str">
        <f>IF(Tabla1[[#This Row],[Código_Actividad]]="","",'Formulario PPGR1'!#REF!)</f>
        <v/>
      </c>
      <c r="D253" s="201" t="str">
        <f>IF(Tabla1[[#This Row],[Código_Actividad]]="","",'Formulario PPGR1'!#REF!)</f>
        <v/>
      </c>
      <c r="E253" s="201" t="str">
        <f>IF(Tabla1[[#This Row],[Código_Actividad]]="","",'Formulario PPGR1'!#REF!)</f>
        <v/>
      </c>
      <c r="F253" s="201" t="str">
        <f>IF(Tabla1[[#This Row],[Código_Actividad]]="","",'Formulario PPGR1'!#REF!)</f>
        <v/>
      </c>
      <c r="G253" s="202"/>
      <c r="H253" s="203" t="str">
        <f>IFERROR(VLOOKUP(Tabla1[[#This Row],[Código_Actividad]],'Formulario PPGR2'!$H$29:$I$1048576,2,FALSE),"")</f>
        <v/>
      </c>
      <c r="I253" s="204" t="str">
        <f>IFERROR(VLOOKUP(Tabla1[[#This Row],[Código_Actividad]],Tabla2[[Código]:[Total de Acciones ]],15,FALSE),"")</f>
        <v/>
      </c>
      <c r="J253" s="298"/>
      <c r="K253" s="167"/>
      <c r="L253" s="167"/>
      <c r="M253" s="167"/>
      <c r="N253" s="202"/>
      <c r="O253" s="168"/>
      <c r="P253" s="206" t="e">
        <f>+[11]!Tabla1[[#This Row],[Cantidad de Insumos]]*[11]!Tabla1[[#This Row],[Precio Unitario]]</f>
        <v>#REF!</v>
      </c>
      <c r="Q253" s="299"/>
      <c r="R253" s="205"/>
      <c r="S253" s="30"/>
      <c r="T253" s="30"/>
    </row>
    <row r="254" spans="2:20" hidden="1" x14ac:dyDescent="0.25">
      <c r="B254" s="201" t="str">
        <f>IF(Tabla1[[#This Row],[Código_Actividad]]="","",CONCATENATE(Tabla1[[#This Row],[POA]],".",Tabla1[[#This Row],[SRS]],".",Tabla1[[#This Row],[AREA]],".",Tabla1[[#This Row],[TIPO]]))</f>
        <v/>
      </c>
      <c r="C254" s="201" t="str">
        <f>IF(Tabla1[[#This Row],[Código_Actividad]]="","",'Formulario PPGR1'!#REF!)</f>
        <v/>
      </c>
      <c r="D254" s="201" t="str">
        <f>IF(Tabla1[[#This Row],[Código_Actividad]]="","",'Formulario PPGR1'!#REF!)</f>
        <v/>
      </c>
      <c r="E254" s="201" t="str">
        <f>IF(Tabla1[[#This Row],[Código_Actividad]]="","",'Formulario PPGR1'!#REF!)</f>
        <v/>
      </c>
      <c r="F254" s="201" t="str">
        <f>IF(Tabla1[[#This Row],[Código_Actividad]]="","",'Formulario PPGR1'!#REF!)</f>
        <v/>
      </c>
      <c r="G254" s="202"/>
      <c r="H254" s="203" t="str">
        <f>IFERROR(VLOOKUP(Tabla1[[#This Row],[Código_Actividad]],'Formulario PPGR2'!$H$29:$I$1048576,2,FALSE),"")</f>
        <v/>
      </c>
      <c r="I254" s="204" t="str">
        <f>IFERROR(VLOOKUP(Tabla1[[#This Row],[Código_Actividad]],Tabla2[[Código]:[Total de Acciones ]],15,FALSE),"")</f>
        <v/>
      </c>
      <c r="J254" s="298"/>
      <c r="K254" s="167"/>
      <c r="L254" s="167"/>
      <c r="M254" s="167"/>
      <c r="N254" s="202"/>
      <c r="O254" s="168"/>
      <c r="P254" s="206" t="e">
        <f>+[11]!Tabla1[[#This Row],[Cantidad de Insumos]]*[11]!Tabla1[[#This Row],[Precio Unitario]]</f>
        <v>#REF!</v>
      </c>
      <c r="Q254" s="299"/>
      <c r="R254" s="205"/>
      <c r="S254" s="30"/>
      <c r="T254" s="30"/>
    </row>
    <row r="255" spans="2:20" hidden="1" x14ac:dyDescent="0.25">
      <c r="B255" s="201" t="str">
        <f>IF(Tabla1[[#This Row],[Código_Actividad]]="","",CONCATENATE(Tabla1[[#This Row],[POA]],".",Tabla1[[#This Row],[SRS]],".",Tabla1[[#This Row],[AREA]],".",Tabla1[[#This Row],[TIPO]]))</f>
        <v/>
      </c>
      <c r="C255" s="201" t="str">
        <f>IF(Tabla1[[#This Row],[Código_Actividad]]="","",'Formulario PPGR1'!#REF!)</f>
        <v/>
      </c>
      <c r="D255" s="201" t="str">
        <f>IF(Tabla1[[#This Row],[Código_Actividad]]="","",'Formulario PPGR1'!#REF!)</f>
        <v/>
      </c>
      <c r="E255" s="201" t="str">
        <f>IF(Tabla1[[#This Row],[Código_Actividad]]="","",'Formulario PPGR1'!#REF!)</f>
        <v/>
      </c>
      <c r="F255" s="201" t="str">
        <f>IF(Tabla1[[#This Row],[Código_Actividad]]="","",'Formulario PPGR1'!#REF!)</f>
        <v/>
      </c>
      <c r="G255" s="202"/>
      <c r="H255" s="203" t="str">
        <f>IFERROR(VLOOKUP(Tabla1[[#This Row],[Código_Actividad]],'Formulario PPGR2'!$H$29:$I$1048576,2,FALSE),"")</f>
        <v/>
      </c>
      <c r="I255" s="204" t="str">
        <f>IFERROR(VLOOKUP(Tabla1[[#This Row],[Código_Actividad]],Tabla2[[Código]:[Total de Acciones ]],15,FALSE),"")</f>
        <v/>
      </c>
      <c r="J255" s="298"/>
      <c r="K255" s="167"/>
      <c r="L255" s="167"/>
      <c r="M255" s="167"/>
      <c r="N255" s="202"/>
      <c r="O255" s="168"/>
      <c r="P255" s="206" t="e">
        <f>+[11]!Tabla1[[#This Row],[Cantidad de Insumos]]*[11]!Tabla1[[#This Row],[Precio Unitario]]</f>
        <v>#REF!</v>
      </c>
      <c r="Q255" s="299"/>
      <c r="R255" s="205"/>
      <c r="S255" s="30"/>
      <c r="T255" s="30"/>
    </row>
    <row r="256" spans="2:20" hidden="1" x14ac:dyDescent="0.25">
      <c r="B256" s="201" t="str">
        <f>IF(Tabla1[[#This Row],[Código_Actividad]]="","",CONCATENATE(Tabla1[[#This Row],[POA]],".",Tabla1[[#This Row],[SRS]],".",Tabla1[[#This Row],[AREA]],".",Tabla1[[#This Row],[TIPO]]))</f>
        <v/>
      </c>
      <c r="C256" s="201" t="str">
        <f>IF(Tabla1[[#This Row],[Código_Actividad]]="","",'Formulario PPGR1'!#REF!)</f>
        <v/>
      </c>
      <c r="D256" s="201" t="str">
        <f>IF(Tabla1[[#This Row],[Código_Actividad]]="","",'Formulario PPGR1'!#REF!)</f>
        <v/>
      </c>
      <c r="E256" s="201" t="str">
        <f>IF(Tabla1[[#This Row],[Código_Actividad]]="","",'Formulario PPGR1'!#REF!)</f>
        <v/>
      </c>
      <c r="F256" s="201" t="str">
        <f>IF(Tabla1[[#This Row],[Código_Actividad]]="","",'Formulario PPGR1'!#REF!)</f>
        <v/>
      </c>
      <c r="G256" s="202"/>
      <c r="H256" s="203" t="str">
        <f>IFERROR(VLOOKUP(Tabla1[[#This Row],[Código_Actividad]],'Formulario PPGR2'!$H$29:$I$1048576,2,FALSE),"")</f>
        <v/>
      </c>
      <c r="I256" s="204" t="str">
        <f>IFERROR(VLOOKUP(Tabla1[[#This Row],[Código_Actividad]],Tabla2[[Código]:[Total de Acciones ]],15,FALSE),"")</f>
        <v/>
      </c>
      <c r="J256" s="298"/>
      <c r="K256" s="167"/>
      <c r="L256" s="167"/>
      <c r="M256" s="167"/>
      <c r="N256" s="202"/>
      <c r="O256" s="168"/>
      <c r="P256" s="206" t="e">
        <f>+[11]!Tabla1[[#This Row],[Cantidad de Insumos]]*[11]!Tabla1[[#This Row],[Precio Unitario]]</f>
        <v>#REF!</v>
      </c>
      <c r="Q256" s="299"/>
      <c r="R256" s="205"/>
      <c r="S256" s="30"/>
      <c r="T256" s="30"/>
    </row>
    <row r="257" spans="2:20" hidden="1" x14ac:dyDescent="0.25">
      <c r="B257" s="201" t="str">
        <f>IF(Tabla1[[#This Row],[Código_Actividad]]="","",CONCATENATE(Tabla1[[#This Row],[POA]],".",Tabla1[[#This Row],[SRS]],".",Tabla1[[#This Row],[AREA]],".",Tabla1[[#This Row],[TIPO]]))</f>
        <v/>
      </c>
      <c r="C257" s="201" t="str">
        <f>IF(Tabla1[[#This Row],[Código_Actividad]]="","",'Formulario PPGR1'!#REF!)</f>
        <v/>
      </c>
      <c r="D257" s="201" t="str">
        <f>IF(Tabla1[[#This Row],[Código_Actividad]]="","",'Formulario PPGR1'!#REF!)</f>
        <v/>
      </c>
      <c r="E257" s="201" t="str">
        <f>IF(Tabla1[[#This Row],[Código_Actividad]]="","",'Formulario PPGR1'!#REF!)</f>
        <v/>
      </c>
      <c r="F257" s="201" t="str">
        <f>IF(Tabla1[[#This Row],[Código_Actividad]]="","",'Formulario PPGR1'!#REF!)</f>
        <v/>
      </c>
      <c r="G257" s="202"/>
      <c r="H257" s="203" t="str">
        <f>IFERROR(VLOOKUP(Tabla1[[#This Row],[Código_Actividad]],'Formulario PPGR2'!$H$29:$I$1048576,2,FALSE),"")</f>
        <v/>
      </c>
      <c r="I257" s="204" t="str">
        <f>IFERROR(VLOOKUP(Tabla1[[#This Row],[Código_Actividad]],Tabla2[[Código]:[Total de Acciones ]],15,FALSE),"")</f>
        <v/>
      </c>
      <c r="J257" s="298"/>
      <c r="K257" s="167"/>
      <c r="L257" s="167"/>
      <c r="M257" s="167"/>
      <c r="N257" s="202"/>
      <c r="O257" s="168"/>
      <c r="P257" s="206" t="e">
        <f>+[11]!Tabla1[[#This Row],[Cantidad de Insumos]]*[11]!Tabla1[[#This Row],[Precio Unitario]]</f>
        <v>#REF!</v>
      </c>
      <c r="Q257" s="299"/>
      <c r="R257" s="205"/>
      <c r="S257" s="30"/>
      <c r="T257" s="30"/>
    </row>
    <row r="258" spans="2:20" hidden="1" x14ac:dyDescent="0.25">
      <c r="B258" s="201" t="str">
        <f>IF(Tabla1[[#This Row],[Código_Actividad]]="","",CONCATENATE(Tabla1[[#This Row],[POA]],".",Tabla1[[#This Row],[SRS]],".",Tabla1[[#This Row],[AREA]],".",Tabla1[[#This Row],[TIPO]]))</f>
        <v/>
      </c>
      <c r="C258" s="201" t="str">
        <f>IF(Tabla1[[#This Row],[Código_Actividad]]="","",'Formulario PPGR1'!#REF!)</f>
        <v/>
      </c>
      <c r="D258" s="201" t="str">
        <f>IF(Tabla1[[#This Row],[Código_Actividad]]="","",'Formulario PPGR1'!#REF!)</f>
        <v/>
      </c>
      <c r="E258" s="201" t="str">
        <f>IF(Tabla1[[#This Row],[Código_Actividad]]="","",'Formulario PPGR1'!#REF!)</f>
        <v/>
      </c>
      <c r="F258" s="201" t="str">
        <f>IF(Tabla1[[#This Row],[Código_Actividad]]="","",'Formulario PPGR1'!#REF!)</f>
        <v/>
      </c>
      <c r="G258" s="202"/>
      <c r="H258" s="203" t="str">
        <f>IFERROR(VLOOKUP(Tabla1[[#This Row],[Código_Actividad]],'Formulario PPGR2'!$H$29:$I$1048576,2,FALSE),"")</f>
        <v/>
      </c>
      <c r="I258" s="204" t="str">
        <f>IFERROR(VLOOKUP(Tabla1[[#This Row],[Código_Actividad]],Tabla2[[Código]:[Total de Acciones ]],15,FALSE),"")</f>
        <v/>
      </c>
      <c r="J258" s="298"/>
      <c r="K258" s="167"/>
      <c r="L258" s="167"/>
      <c r="M258" s="167"/>
      <c r="N258" s="202"/>
      <c r="O258" s="168"/>
      <c r="P258" s="206" t="e">
        <f>+[11]!Tabla1[[#This Row],[Cantidad de Insumos]]*[11]!Tabla1[[#This Row],[Precio Unitario]]</f>
        <v>#REF!</v>
      </c>
      <c r="Q258" s="299"/>
      <c r="R258" s="205"/>
      <c r="S258" s="30"/>
      <c r="T258" s="30"/>
    </row>
    <row r="259" spans="2:20" hidden="1" x14ac:dyDescent="0.25">
      <c r="B259" s="201" t="str">
        <f>IF(Tabla1[[#This Row],[Código_Actividad]]="","",CONCATENATE(Tabla1[[#This Row],[POA]],".",Tabla1[[#This Row],[SRS]],".",Tabla1[[#This Row],[AREA]],".",Tabla1[[#This Row],[TIPO]]))</f>
        <v/>
      </c>
      <c r="C259" s="201" t="str">
        <f>IF(Tabla1[[#This Row],[Código_Actividad]]="","",'Formulario PPGR1'!#REF!)</f>
        <v/>
      </c>
      <c r="D259" s="201" t="str">
        <f>IF(Tabla1[[#This Row],[Código_Actividad]]="","",'Formulario PPGR1'!#REF!)</f>
        <v/>
      </c>
      <c r="E259" s="201" t="str">
        <f>IF(Tabla1[[#This Row],[Código_Actividad]]="","",'Formulario PPGR1'!#REF!)</f>
        <v/>
      </c>
      <c r="F259" s="201" t="str">
        <f>IF(Tabla1[[#This Row],[Código_Actividad]]="","",'Formulario PPGR1'!#REF!)</f>
        <v/>
      </c>
      <c r="G259" s="202"/>
      <c r="H259" s="203" t="str">
        <f>IFERROR(VLOOKUP(Tabla1[[#This Row],[Código_Actividad]],'Formulario PPGR2'!$H$29:$I$1048576,2,FALSE),"")</f>
        <v/>
      </c>
      <c r="I259" s="204" t="str">
        <f>IFERROR(VLOOKUP(Tabla1[[#This Row],[Código_Actividad]],Tabla2[[Código]:[Total de Acciones ]],15,FALSE),"")</f>
        <v/>
      </c>
      <c r="J259" s="298"/>
      <c r="K259" s="167"/>
      <c r="L259" s="167"/>
      <c r="M259" s="167"/>
      <c r="N259" s="202"/>
      <c r="O259" s="168"/>
      <c r="P259" s="206" t="e">
        <f>+[11]!Tabla1[[#This Row],[Cantidad de Insumos]]*[11]!Tabla1[[#This Row],[Precio Unitario]]</f>
        <v>#REF!</v>
      </c>
      <c r="Q259" s="299"/>
      <c r="R259" s="205"/>
      <c r="S259" s="30"/>
      <c r="T259" s="30"/>
    </row>
    <row r="260" spans="2:20" hidden="1" x14ac:dyDescent="0.25">
      <c r="B260" s="201" t="str">
        <f>IF(Tabla1[[#This Row],[Código_Actividad]]="","",CONCATENATE(Tabla1[[#This Row],[POA]],".",Tabla1[[#This Row],[SRS]],".",Tabla1[[#This Row],[AREA]],".",Tabla1[[#This Row],[TIPO]]))</f>
        <v/>
      </c>
      <c r="C260" s="201" t="str">
        <f>IF(Tabla1[[#This Row],[Código_Actividad]]="","",'Formulario PPGR1'!#REF!)</f>
        <v/>
      </c>
      <c r="D260" s="201" t="str">
        <f>IF(Tabla1[[#This Row],[Código_Actividad]]="","",'Formulario PPGR1'!#REF!)</f>
        <v/>
      </c>
      <c r="E260" s="201" t="str">
        <f>IF(Tabla1[[#This Row],[Código_Actividad]]="","",'Formulario PPGR1'!#REF!)</f>
        <v/>
      </c>
      <c r="F260" s="201" t="str">
        <f>IF(Tabla1[[#This Row],[Código_Actividad]]="","",'Formulario PPGR1'!#REF!)</f>
        <v/>
      </c>
      <c r="G260" s="202"/>
      <c r="H260" s="203" t="str">
        <f>IFERROR(VLOOKUP(Tabla1[[#This Row],[Código_Actividad]],'Formulario PPGR2'!$H$29:$I$1048576,2,FALSE),"")</f>
        <v/>
      </c>
      <c r="I260" s="204" t="str">
        <f>IFERROR(VLOOKUP(Tabla1[[#This Row],[Código_Actividad]],Tabla2[[Código]:[Total de Acciones ]],15,FALSE),"")</f>
        <v/>
      </c>
      <c r="J260" s="298"/>
      <c r="K260" s="167"/>
      <c r="L260" s="167"/>
      <c r="M260" s="167"/>
      <c r="N260" s="202"/>
      <c r="O260" s="168"/>
      <c r="P260" s="206" t="e">
        <f>+[11]!Tabla1[[#This Row],[Cantidad de Insumos]]*[11]!Tabla1[[#This Row],[Precio Unitario]]</f>
        <v>#REF!</v>
      </c>
      <c r="Q260" s="299"/>
      <c r="R260" s="205"/>
      <c r="S260" s="30"/>
      <c r="T260" s="30"/>
    </row>
    <row r="261" spans="2:20" hidden="1" x14ac:dyDescent="0.25">
      <c r="B261" s="201" t="str">
        <f>IF(Tabla1[[#This Row],[Código_Actividad]]="","",CONCATENATE(Tabla1[[#This Row],[POA]],".",Tabla1[[#This Row],[SRS]],".",Tabla1[[#This Row],[AREA]],".",Tabla1[[#This Row],[TIPO]]))</f>
        <v/>
      </c>
      <c r="C261" s="201" t="str">
        <f>IF(Tabla1[[#This Row],[Código_Actividad]]="","",'Formulario PPGR1'!#REF!)</f>
        <v/>
      </c>
      <c r="D261" s="201" t="str">
        <f>IF(Tabla1[[#This Row],[Código_Actividad]]="","",'Formulario PPGR1'!#REF!)</f>
        <v/>
      </c>
      <c r="E261" s="201" t="str">
        <f>IF(Tabla1[[#This Row],[Código_Actividad]]="","",'Formulario PPGR1'!#REF!)</f>
        <v/>
      </c>
      <c r="F261" s="201" t="str">
        <f>IF(Tabla1[[#This Row],[Código_Actividad]]="","",'Formulario PPGR1'!#REF!)</f>
        <v/>
      </c>
      <c r="G261" s="202"/>
      <c r="H261" s="203" t="str">
        <f>IFERROR(VLOOKUP(Tabla1[[#This Row],[Código_Actividad]],'Formulario PPGR2'!$H$29:$I$1048576,2,FALSE),"")</f>
        <v/>
      </c>
      <c r="I261" s="204" t="str">
        <f>IFERROR(VLOOKUP(Tabla1[[#This Row],[Código_Actividad]],Tabla2[[Código]:[Total de Acciones ]],15,FALSE),"")</f>
        <v/>
      </c>
      <c r="J261" s="298"/>
      <c r="K261" s="167"/>
      <c r="L261" s="167"/>
      <c r="M261" s="167"/>
      <c r="N261" s="202"/>
      <c r="O261" s="168"/>
      <c r="P261" s="206" t="e">
        <f>+[11]!Tabla1[[#This Row],[Cantidad de Insumos]]*[11]!Tabla1[[#This Row],[Precio Unitario]]</f>
        <v>#REF!</v>
      </c>
      <c r="Q261" s="299"/>
      <c r="R261" s="205"/>
      <c r="S261" s="30"/>
      <c r="T261" s="30"/>
    </row>
    <row r="262" spans="2:20" hidden="1" x14ac:dyDescent="0.25">
      <c r="B262" s="201" t="str">
        <f>IF(Tabla1[[#This Row],[Código_Actividad]]="","",CONCATENATE(Tabla1[[#This Row],[POA]],".",Tabla1[[#This Row],[SRS]],".",Tabla1[[#This Row],[AREA]],".",Tabla1[[#This Row],[TIPO]]))</f>
        <v/>
      </c>
      <c r="C262" s="201" t="str">
        <f>IF(Tabla1[[#This Row],[Código_Actividad]]="","",'Formulario PPGR1'!#REF!)</f>
        <v/>
      </c>
      <c r="D262" s="201" t="str">
        <f>IF(Tabla1[[#This Row],[Código_Actividad]]="","",'Formulario PPGR1'!#REF!)</f>
        <v/>
      </c>
      <c r="E262" s="201" t="str">
        <f>IF(Tabla1[[#This Row],[Código_Actividad]]="","",'Formulario PPGR1'!#REF!)</f>
        <v/>
      </c>
      <c r="F262" s="201" t="str">
        <f>IF(Tabla1[[#This Row],[Código_Actividad]]="","",'Formulario PPGR1'!#REF!)</f>
        <v/>
      </c>
      <c r="G262" s="202"/>
      <c r="H262" s="203" t="str">
        <f>IFERROR(VLOOKUP(Tabla1[[#This Row],[Código_Actividad]],'Formulario PPGR2'!$H$29:$I$1048576,2,FALSE),"")</f>
        <v/>
      </c>
      <c r="I262" s="204" t="str">
        <f>IFERROR(VLOOKUP(Tabla1[[#This Row],[Código_Actividad]],Tabla2[[Código]:[Total de Acciones ]],15,FALSE),"")</f>
        <v/>
      </c>
      <c r="J262" s="298"/>
      <c r="K262" s="167"/>
      <c r="L262" s="167"/>
      <c r="M262" s="167"/>
      <c r="N262" s="202"/>
      <c r="O262" s="168"/>
      <c r="P262" s="206" t="e">
        <f>+[11]!Tabla1[[#This Row],[Cantidad de Insumos]]*[11]!Tabla1[[#This Row],[Precio Unitario]]</f>
        <v>#REF!</v>
      </c>
      <c r="Q262" s="299"/>
      <c r="R262" s="205"/>
      <c r="S262" s="30"/>
      <c r="T262" s="30"/>
    </row>
    <row r="263" spans="2:20" hidden="1" x14ac:dyDescent="0.25">
      <c r="B263" s="201" t="str">
        <f>IF(Tabla1[[#This Row],[Código_Actividad]]="","",CONCATENATE(Tabla1[[#This Row],[POA]],".",Tabla1[[#This Row],[SRS]],".",Tabla1[[#This Row],[AREA]],".",Tabla1[[#This Row],[TIPO]]))</f>
        <v/>
      </c>
      <c r="C263" s="201" t="str">
        <f>IF(Tabla1[[#This Row],[Código_Actividad]]="","",'Formulario PPGR1'!#REF!)</f>
        <v/>
      </c>
      <c r="D263" s="201" t="str">
        <f>IF(Tabla1[[#This Row],[Código_Actividad]]="","",'Formulario PPGR1'!#REF!)</f>
        <v/>
      </c>
      <c r="E263" s="201" t="str">
        <f>IF(Tabla1[[#This Row],[Código_Actividad]]="","",'Formulario PPGR1'!#REF!)</f>
        <v/>
      </c>
      <c r="F263" s="201" t="str">
        <f>IF(Tabla1[[#This Row],[Código_Actividad]]="","",'Formulario PPGR1'!#REF!)</f>
        <v/>
      </c>
      <c r="G263" s="202"/>
      <c r="H263" s="203" t="str">
        <f>IFERROR(VLOOKUP(Tabla1[[#This Row],[Código_Actividad]],'Formulario PPGR2'!$H$29:$I$1048576,2,FALSE),"")</f>
        <v/>
      </c>
      <c r="I263" s="204" t="str">
        <f>IFERROR(VLOOKUP(Tabla1[[#This Row],[Código_Actividad]],Tabla2[[Código]:[Total de Acciones ]],15,FALSE),"")</f>
        <v/>
      </c>
      <c r="J263" s="298"/>
      <c r="K263" s="167"/>
      <c r="L263" s="167"/>
      <c r="M263" s="167"/>
      <c r="N263" s="202"/>
      <c r="O263" s="168"/>
      <c r="P263" s="206" t="e">
        <f>+[11]!Tabla1[[#This Row],[Cantidad de Insumos]]*[11]!Tabla1[[#This Row],[Precio Unitario]]</f>
        <v>#REF!</v>
      </c>
      <c r="Q263" s="299"/>
      <c r="R263" s="205"/>
      <c r="S263" s="30"/>
      <c r="T263" s="30"/>
    </row>
    <row r="264" spans="2:20" hidden="1" x14ac:dyDescent="0.25">
      <c r="B264" s="201" t="str">
        <f>IF(Tabla1[[#This Row],[Código_Actividad]]="","",CONCATENATE(Tabla1[[#This Row],[POA]],".",Tabla1[[#This Row],[SRS]],".",Tabla1[[#This Row],[AREA]],".",Tabla1[[#This Row],[TIPO]]))</f>
        <v/>
      </c>
      <c r="C264" s="201" t="str">
        <f>IF(Tabla1[[#This Row],[Código_Actividad]]="","",'Formulario PPGR1'!#REF!)</f>
        <v/>
      </c>
      <c r="D264" s="201" t="str">
        <f>IF(Tabla1[[#This Row],[Código_Actividad]]="","",'Formulario PPGR1'!#REF!)</f>
        <v/>
      </c>
      <c r="E264" s="201" t="str">
        <f>IF(Tabla1[[#This Row],[Código_Actividad]]="","",'Formulario PPGR1'!#REF!)</f>
        <v/>
      </c>
      <c r="F264" s="201" t="str">
        <f>IF(Tabla1[[#This Row],[Código_Actividad]]="","",'Formulario PPGR1'!#REF!)</f>
        <v/>
      </c>
      <c r="G264" s="202"/>
      <c r="H264" s="203" t="str">
        <f>IFERROR(VLOOKUP(Tabla1[[#This Row],[Código_Actividad]],'Formulario PPGR2'!$H$29:$I$1048576,2,FALSE),"")</f>
        <v/>
      </c>
      <c r="I264" s="204" t="str">
        <f>IFERROR(VLOOKUP(Tabla1[[#This Row],[Código_Actividad]],Tabla2[[Código]:[Total de Acciones ]],15,FALSE),"")</f>
        <v/>
      </c>
      <c r="J264" s="298"/>
      <c r="K264" s="167"/>
      <c r="L264" s="167"/>
      <c r="M264" s="167"/>
      <c r="N264" s="202"/>
      <c r="O264" s="168"/>
      <c r="P264" s="206" t="e">
        <f>+[11]!Tabla1[[#This Row],[Cantidad de Insumos]]*[11]!Tabla1[[#This Row],[Precio Unitario]]</f>
        <v>#REF!</v>
      </c>
      <c r="Q264" s="299"/>
      <c r="R264" s="205"/>
      <c r="S264" s="30"/>
      <c r="T264" s="30"/>
    </row>
    <row r="265" spans="2:20" hidden="1" x14ac:dyDescent="0.25">
      <c r="B265" s="201" t="str">
        <f>IF(Tabla1[[#This Row],[Código_Actividad]]="","",CONCATENATE(Tabla1[[#This Row],[POA]],".",Tabla1[[#This Row],[SRS]],".",Tabla1[[#This Row],[AREA]],".",Tabla1[[#This Row],[TIPO]]))</f>
        <v/>
      </c>
      <c r="C265" s="201" t="str">
        <f>IF(Tabla1[[#This Row],[Código_Actividad]]="","",'Formulario PPGR1'!#REF!)</f>
        <v/>
      </c>
      <c r="D265" s="201" t="str">
        <f>IF(Tabla1[[#This Row],[Código_Actividad]]="","",'Formulario PPGR1'!#REF!)</f>
        <v/>
      </c>
      <c r="E265" s="201" t="str">
        <f>IF(Tabla1[[#This Row],[Código_Actividad]]="","",'Formulario PPGR1'!#REF!)</f>
        <v/>
      </c>
      <c r="F265" s="201" t="str">
        <f>IF(Tabla1[[#This Row],[Código_Actividad]]="","",'Formulario PPGR1'!#REF!)</f>
        <v/>
      </c>
      <c r="G265" s="202"/>
      <c r="H265" s="203" t="str">
        <f>IFERROR(VLOOKUP(Tabla1[[#This Row],[Código_Actividad]],'Formulario PPGR2'!$H$29:$I$1048576,2,FALSE),"")</f>
        <v/>
      </c>
      <c r="I265" s="204" t="str">
        <f>IFERROR(VLOOKUP(Tabla1[[#This Row],[Código_Actividad]],Tabla2[[Código]:[Total de Acciones ]],15,FALSE),"")</f>
        <v/>
      </c>
      <c r="J265" s="298"/>
      <c r="K265" s="167"/>
      <c r="L265" s="167"/>
      <c r="M265" s="167"/>
      <c r="N265" s="202"/>
      <c r="O265" s="168"/>
      <c r="P265" s="206" t="e">
        <f>+[11]!Tabla1[[#This Row],[Cantidad de Insumos]]*[11]!Tabla1[[#This Row],[Precio Unitario]]</f>
        <v>#REF!</v>
      </c>
      <c r="Q265" s="299"/>
      <c r="R265" s="205"/>
      <c r="S265" s="30"/>
      <c r="T265" s="30"/>
    </row>
    <row r="266" spans="2:20" hidden="1" x14ac:dyDescent="0.25">
      <c r="B266" s="201" t="str">
        <f>IF(Tabla1[[#This Row],[Código_Actividad]]="","",CONCATENATE(Tabla1[[#This Row],[POA]],".",Tabla1[[#This Row],[SRS]],".",Tabla1[[#This Row],[AREA]],".",Tabla1[[#This Row],[TIPO]]))</f>
        <v/>
      </c>
      <c r="C266" s="201" t="str">
        <f>IF(Tabla1[[#This Row],[Código_Actividad]]="","",'Formulario PPGR1'!#REF!)</f>
        <v/>
      </c>
      <c r="D266" s="201" t="str">
        <f>IF(Tabla1[[#This Row],[Código_Actividad]]="","",'Formulario PPGR1'!#REF!)</f>
        <v/>
      </c>
      <c r="E266" s="201" t="str">
        <f>IF(Tabla1[[#This Row],[Código_Actividad]]="","",'Formulario PPGR1'!#REF!)</f>
        <v/>
      </c>
      <c r="F266" s="201" t="str">
        <f>IF(Tabla1[[#This Row],[Código_Actividad]]="","",'Formulario PPGR1'!#REF!)</f>
        <v/>
      </c>
      <c r="G266" s="202"/>
      <c r="H266" s="203" t="str">
        <f>IFERROR(VLOOKUP(Tabla1[[#This Row],[Código_Actividad]],'Formulario PPGR2'!$H$29:$I$1048576,2,FALSE),"")</f>
        <v/>
      </c>
      <c r="I266" s="204" t="str">
        <f>IFERROR(VLOOKUP(Tabla1[[#This Row],[Código_Actividad]],Tabla2[[Código]:[Total de Acciones ]],15,FALSE),"")</f>
        <v/>
      </c>
      <c r="J266" s="298"/>
      <c r="K266" s="167"/>
      <c r="L266" s="167"/>
      <c r="M266" s="167"/>
      <c r="N266" s="202"/>
      <c r="O266" s="168"/>
      <c r="P266" s="206" t="e">
        <f>+[11]!Tabla1[[#This Row],[Cantidad de Insumos]]*[11]!Tabla1[[#This Row],[Precio Unitario]]</f>
        <v>#REF!</v>
      </c>
      <c r="Q266" s="299"/>
      <c r="R266" s="205"/>
      <c r="S266" s="30"/>
      <c r="T266" s="30"/>
    </row>
    <row r="267" spans="2:20" hidden="1" x14ac:dyDescent="0.25">
      <c r="B267" s="201" t="str">
        <f>IF(Tabla1[[#This Row],[Código_Actividad]]="","",CONCATENATE(Tabla1[[#This Row],[POA]],".",Tabla1[[#This Row],[SRS]],".",Tabla1[[#This Row],[AREA]],".",Tabla1[[#This Row],[TIPO]]))</f>
        <v/>
      </c>
      <c r="C267" s="201" t="str">
        <f>IF(Tabla1[[#This Row],[Código_Actividad]]="","",'Formulario PPGR1'!#REF!)</f>
        <v/>
      </c>
      <c r="D267" s="201" t="str">
        <f>IF(Tabla1[[#This Row],[Código_Actividad]]="","",'Formulario PPGR1'!#REF!)</f>
        <v/>
      </c>
      <c r="E267" s="201" t="str">
        <f>IF(Tabla1[[#This Row],[Código_Actividad]]="","",'Formulario PPGR1'!#REF!)</f>
        <v/>
      </c>
      <c r="F267" s="201" t="str">
        <f>IF(Tabla1[[#This Row],[Código_Actividad]]="","",'Formulario PPGR1'!#REF!)</f>
        <v/>
      </c>
      <c r="G267" s="202"/>
      <c r="H267" s="203" t="str">
        <f>IFERROR(VLOOKUP(Tabla1[[#This Row],[Código_Actividad]],'Formulario PPGR2'!$H$29:$I$1048576,2,FALSE),"")</f>
        <v/>
      </c>
      <c r="I267" s="204" t="str">
        <f>IFERROR(VLOOKUP(Tabla1[[#This Row],[Código_Actividad]],Tabla2[[Código]:[Total de Acciones ]],15,FALSE),"")</f>
        <v/>
      </c>
      <c r="J267" s="298"/>
      <c r="K267" s="167"/>
      <c r="L267" s="167"/>
      <c r="M267" s="167"/>
      <c r="N267" s="202"/>
      <c r="O267" s="168"/>
      <c r="P267" s="206" t="e">
        <f>+[11]!Tabla1[[#This Row],[Cantidad de Insumos]]*[11]!Tabla1[[#This Row],[Precio Unitario]]</f>
        <v>#REF!</v>
      </c>
      <c r="Q267" s="299"/>
      <c r="R267" s="205"/>
      <c r="S267" s="30"/>
      <c r="T267" s="30"/>
    </row>
    <row r="268" spans="2:20" hidden="1" x14ac:dyDescent="0.25">
      <c r="B268" s="201" t="str">
        <f>IF(Tabla1[[#This Row],[Código_Actividad]]="","",CONCATENATE(Tabla1[[#This Row],[POA]],".",Tabla1[[#This Row],[SRS]],".",Tabla1[[#This Row],[AREA]],".",Tabla1[[#This Row],[TIPO]]))</f>
        <v/>
      </c>
      <c r="C268" s="201" t="str">
        <f>IF(Tabla1[[#This Row],[Código_Actividad]]="","",'Formulario PPGR1'!#REF!)</f>
        <v/>
      </c>
      <c r="D268" s="201" t="str">
        <f>IF(Tabla1[[#This Row],[Código_Actividad]]="","",'Formulario PPGR1'!#REF!)</f>
        <v/>
      </c>
      <c r="E268" s="201" t="str">
        <f>IF(Tabla1[[#This Row],[Código_Actividad]]="","",'Formulario PPGR1'!#REF!)</f>
        <v/>
      </c>
      <c r="F268" s="201" t="str">
        <f>IF(Tabla1[[#This Row],[Código_Actividad]]="","",'Formulario PPGR1'!#REF!)</f>
        <v/>
      </c>
      <c r="G268" s="202"/>
      <c r="H268" s="203" t="str">
        <f>IFERROR(VLOOKUP(Tabla1[[#This Row],[Código_Actividad]],'Formulario PPGR2'!$H$29:$I$1048576,2,FALSE),"")</f>
        <v/>
      </c>
      <c r="I268" s="204" t="str">
        <f>IFERROR(VLOOKUP(Tabla1[[#This Row],[Código_Actividad]],Tabla2[[Código]:[Total de Acciones ]],15,FALSE),"")</f>
        <v/>
      </c>
      <c r="J268" s="298"/>
      <c r="K268" s="167"/>
      <c r="L268" s="167"/>
      <c r="M268" s="167"/>
      <c r="N268" s="202"/>
      <c r="O268" s="168"/>
      <c r="P268" s="206" t="e">
        <f>+[11]!Tabla1[[#This Row],[Cantidad de Insumos]]*[11]!Tabla1[[#This Row],[Precio Unitario]]</f>
        <v>#REF!</v>
      </c>
      <c r="Q268" s="299"/>
      <c r="R268" s="205"/>
      <c r="S268" s="30"/>
      <c r="T268" s="30"/>
    </row>
    <row r="269" spans="2:20" hidden="1" x14ac:dyDescent="0.25">
      <c r="B269" s="201" t="str">
        <f>IF(Tabla1[[#This Row],[Código_Actividad]]="","",CONCATENATE(Tabla1[[#This Row],[POA]],".",Tabla1[[#This Row],[SRS]],".",Tabla1[[#This Row],[AREA]],".",Tabla1[[#This Row],[TIPO]]))</f>
        <v/>
      </c>
      <c r="C269" s="201" t="str">
        <f>IF(Tabla1[[#This Row],[Código_Actividad]]="","",'Formulario PPGR1'!#REF!)</f>
        <v/>
      </c>
      <c r="D269" s="201" t="str">
        <f>IF(Tabla1[[#This Row],[Código_Actividad]]="","",'Formulario PPGR1'!#REF!)</f>
        <v/>
      </c>
      <c r="E269" s="201" t="str">
        <f>IF(Tabla1[[#This Row],[Código_Actividad]]="","",'Formulario PPGR1'!#REF!)</f>
        <v/>
      </c>
      <c r="F269" s="201" t="str">
        <f>IF(Tabla1[[#This Row],[Código_Actividad]]="","",'Formulario PPGR1'!#REF!)</f>
        <v/>
      </c>
      <c r="G269" s="202"/>
      <c r="H269" s="203" t="str">
        <f>IFERROR(VLOOKUP(Tabla1[[#This Row],[Código_Actividad]],'Formulario PPGR2'!$H$29:$I$1048576,2,FALSE),"")</f>
        <v/>
      </c>
      <c r="I269" s="204" t="str">
        <f>IFERROR(VLOOKUP(Tabla1[[#This Row],[Código_Actividad]],Tabla2[[Código]:[Total de Acciones ]],15,FALSE),"")</f>
        <v/>
      </c>
      <c r="J269" s="298"/>
      <c r="K269" s="167"/>
      <c r="L269" s="167"/>
      <c r="M269" s="167"/>
      <c r="N269" s="202"/>
      <c r="O269" s="168"/>
      <c r="P269" s="206" t="e">
        <f>+[11]!Tabla1[[#This Row],[Cantidad de Insumos]]*[11]!Tabla1[[#This Row],[Precio Unitario]]</f>
        <v>#REF!</v>
      </c>
      <c r="Q269" s="299"/>
      <c r="R269" s="205"/>
      <c r="S269" s="30"/>
      <c r="T269" s="30"/>
    </row>
    <row r="270" spans="2:20" hidden="1" x14ac:dyDescent="0.25">
      <c r="B270" s="201" t="str">
        <f>IF(Tabla1[[#This Row],[Código_Actividad]]="","",CONCATENATE(Tabla1[[#This Row],[POA]],".",Tabla1[[#This Row],[SRS]],".",Tabla1[[#This Row],[AREA]],".",Tabla1[[#This Row],[TIPO]]))</f>
        <v/>
      </c>
      <c r="C270" s="201" t="str">
        <f>IF(Tabla1[[#This Row],[Código_Actividad]]="","",'Formulario PPGR1'!#REF!)</f>
        <v/>
      </c>
      <c r="D270" s="201" t="str">
        <f>IF(Tabla1[[#This Row],[Código_Actividad]]="","",'Formulario PPGR1'!#REF!)</f>
        <v/>
      </c>
      <c r="E270" s="201" t="str">
        <f>IF(Tabla1[[#This Row],[Código_Actividad]]="","",'Formulario PPGR1'!#REF!)</f>
        <v/>
      </c>
      <c r="F270" s="201" t="str">
        <f>IF(Tabla1[[#This Row],[Código_Actividad]]="","",'Formulario PPGR1'!#REF!)</f>
        <v/>
      </c>
      <c r="G270" s="202"/>
      <c r="H270" s="203" t="str">
        <f>IFERROR(VLOOKUP(Tabla1[[#This Row],[Código_Actividad]],'Formulario PPGR2'!$H$29:$I$1048576,2,FALSE),"")</f>
        <v/>
      </c>
      <c r="I270" s="204" t="str">
        <f>IFERROR(VLOOKUP(Tabla1[[#This Row],[Código_Actividad]],Tabla2[[Código]:[Total de Acciones ]],15,FALSE),"")</f>
        <v/>
      </c>
      <c r="J270" s="298"/>
      <c r="K270" s="167"/>
      <c r="L270" s="167"/>
      <c r="M270" s="167"/>
      <c r="N270" s="202"/>
      <c r="O270" s="168"/>
      <c r="P270" s="206" t="e">
        <f>+[11]!Tabla1[[#This Row],[Cantidad de Insumos]]*[11]!Tabla1[[#This Row],[Precio Unitario]]</f>
        <v>#REF!</v>
      </c>
      <c r="Q270" s="299"/>
      <c r="R270" s="205"/>
      <c r="S270" s="30"/>
      <c r="T270" s="30"/>
    </row>
    <row r="271" spans="2:20" hidden="1" x14ac:dyDescent="0.25">
      <c r="B271" s="201" t="str">
        <f>IF(Tabla1[[#This Row],[Código_Actividad]]="","",CONCATENATE(Tabla1[[#This Row],[POA]],".",Tabla1[[#This Row],[SRS]],".",Tabla1[[#This Row],[AREA]],".",Tabla1[[#This Row],[TIPO]]))</f>
        <v/>
      </c>
      <c r="C271" s="201" t="str">
        <f>IF(Tabla1[[#This Row],[Código_Actividad]]="","",'Formulario PPGR1'!#REF!)</f>
        <v/>
      </c>
      <c r="D271" s="201" t="str">
        <f>IF(Tabla1[[#This Row],[Código_Actividad]]="","",'Formulario PPGR1'!#REF!)</f>
        <v/>
      </c>
      <c r="E271" s="201" t="str">
        <f>IF(Tabla1[[#This Row],[Código_Actividad]]="","",'Formulario PPGR1'!#REF!)</f>
        <v/>
      </c>
      <c r="F271" s="201" t="str">
        <f>IF(Tabla1[[#This Row],[Código_Actividad]]="","",'Formulario PPGR1'!#REF!)</f>
        <v/>
      </c>
      <c r="G271" s="202"/>
      <c r="H271" s="203" t="str">
        <f>IFERROR(VLOOKUP(Tabla1[[#This Row],[Código_Actividad]],'Formulario PPGR2'!$H$29:$I$1048576,2,FALSE),"")</f>
        <v/>
      </c>
      <c r="I271" s="204" t="str">
        <f>IFERROR(VLOOKUP(Tabla1[[#This Row],[Código_Actividad]],Tabla2[[Código]:[Total de Acciones ]],15,FALSE),"")</f>
        <v/>
      </c>
      <c r="J271" s="298"/>
      <c r="K271" s="167"/>
      <c r="L271" s="167"/>
      <c r="M271" s="167"/>
      <c r="N271" s="202"/>
      <c r="O271" s="168"/>
      <c r="P271" s="206" t="e">
        <f>+[11]!Tabla1[[#This Row],[Cantidad de Insumos]]*[11]!Tabla1[[#This Row],[Precio Unitario]]</f>
        <v>#REF!</v>
      </c>
      <c r="Q271" s="299"/>
      <c r="R271" s="205"/>
      <c r="S271" s="30"/>
      <c r="T271" s="30"/>
    </row>
    <row r="272" spans="2:20" hidden="1" x14ac:dyDescent="0.25">
      <c r="B272" s="201" t="str">
        <f>IF(Tabla1[[#This Row],[Código_Actividad]]="","",CONCATENATE(Tabla1[[#This Row],[POA]],".",Tabla1[[#This Row],[SRS]],".",Tabla1[[#This Row],[AREA]],".",Tabla1[[#This Row],[TIPO]]))</f>
        <v/>
      </c>
      <c r="C272" s="201" t="str">
        <f>IF(Tabla1[[#This Row],[Código_Actividad]]="","",'Formulario PPGR1'!#REF!)</f>
        <v/>
      </c>
      <c r="D272" s="201" t="str">
        <f>IF(Tabla1[[#This Row],[Código_Actividad]]="","",'Formulario PPGR1'!#REF!)</f>
        <v/>
      </c>
      <c r="E272" s="201" t="str">
        <f>IF(Tabla1[[#This Row],[Código_Actividad]]="","",'Formulario PPGR1'!#REF!)</f>
        <v/>
      </c>
      <c r="F272" s="201" t="str">
        <f>IF(Tabla1[[#This Row],[Código_Actividad]]="","",'Formulario PPGR1'!#REF!)</f>
        <v/>
      </c>
      <c r="G272" s="202"/>
      <c r="H272" s="203" t="str">
        <f>IFERROR(VLOOKUP(Tabla1[[#This Row],[Código_Actividad]],'Formulario PPGR2'!$H$29:$I$1048576,2,FALSE),"")</f>
        <v/>
      </c>
      <c r="I272" s="204" t="str">
        <f>IFERROR(VLOOKUP(Tabla1[[#This Row],[Código_Actividad]],Tabla2[[Código]:[Total de Acciones ]],15,FALSE),"")</f>
        <v/>
      </c>
      <c r="J272" s="298"/>
      <c r="K272" s="167"/>
      <c r="L272" s="167"/>
      <c r="M272" s="167"/>
      <c r="N272" s="202"/>
      <c r="O272" s="168"/>
      <c r="P272" s="206" t="e">
        <f>+[11]!Tabla1[[#This Row],[Cantidad de Insumos]]*[11]!Tabla1[[#This Row],[Precio Unitario]]</f>
        <v>#REF!</v>
      </c>
      <c r="Q272" s="299"/>
      <c r="R272" s="205"/>
      <c r="S272" s="30"/>
      <c r="T272" s="30"/>
    </row>
    <row r="273" spans="2:20" hidden="1" x14ac:dyDescent="0.25">
      <c r="B273" s="201" t="str">
        <f>IF(Tabla1[[#This Row],[Código_Actividad]]="","",CONCATENATE(Tabla1[[#This Row],[POA]],".",Tabla1[[#This Row],[SRS]],".",Tabla1[[#This Row],[AREA]],".",Tabla1[[#This Row],[TIPO]]))</f>
        <v/>
      </c>
      <c r="C273" s="201" t="str">
        <f>IF(Tabla1[[#This Row],[Código_Actividad]]="","",'Formulario PPGR1'!#REF!)</f>
        <v/>
      </c>
      <c r="D273" s="201" t="str">
        <f>IF(Tabla1[[#This Row],[Código_Actividad]]="","",'Formulario PPGR1'!#REF!)</f>
        <v/>
      </c>
      <c r="E273" s="201" t="str">
        <f>IF(Tabla1[[#This Row],[Código_Actividad]]="","",'Formulario PPGR1'!#REF!)</f>
        <v/>
      </c>
      <c r="F273" s="201" t="str">
        <f>IF(Tabla1[[#This Row],[Código_Actividad]]="","",'Formulario PPGR1'!#REF!)</f>
        <v/>
      </c>
      <c r="G273" s="202"/>
      <c r="H273" s="203" t="str">
        <f>IFERROR(VLOOKUP(Tabla1[[#This Row],[Código_Actividad]],'Formulario PPGR2'!$H$29:$I$1048576,2,FALSE),"")</f>
        <v/>
      </c>
      <c r="I273" s="204" t="str">
        <f>IFERROR(VLOOKUP(Tabla1[[#This Row],[Código_Actividad]],Tabla2[[Código]:[Total de Acciones ]],15,FALSE),"")</f>
        <v/>
      </c>
      <c r="J273" s="298"/>
      <c r="K273" s="167"/>
      <c r="L273" s="167"/>
      <c r="M273" s="167"/>
      <c r="N273" s="202"/>
      <c r="O273" s="168"/>
      <c r="P273" s="206" t="e">
        <f>+[11]!Tabla1[[#This Row],[Cantidad de Insumos]]*[11]!Tabla1[[#This Row],[Precio Unitario]]</f>
        <v>#REF!</v>
      </c>
      <c r="Q273" s="299"/>
      <c r="R273" s="205"/>
      <c r="S273" s="30"/>
      <c r="T273" s="30"/>
    </row>
    <row r="274" spans="2:20" hidden="1" x14ac:dyDescent="0.25">
      <c r="B274" s="201" t="str">
        <f>IF(Tabla1[[#This Row],[Código_Actividad]]="","",CONCATENATE(Tabla1[[#This Row],[POA]],".",Tabla1[[#This Row],[SRS]],".",Tabla1[[#This Row],[AREA]],".",Tabla1[[#This Row],[TIPO]]))</f>
        <v/>
      </c>
      <c r="C274" s="201" t="str">
        <f>IF(Tabla1[[#This Row],[Código_Actividad]]="","",'Formulario PPGR1'!#REF!)</f>
        <v/>
      </c>
      <c r="D274" s="201" t="str">
        <f>IF(Tabla1[[#This Row],[Código_Actividad]]="","",'Formulario PPGR1'!#REF!)</f>
        <v/>
      </c>
      <c r="E274" s="201" t="str">
        <f>IF(Tabla1[[#This Row],[Código_Actividad]]="","",'Formulario PPGR1'!#REF!)</f>
        <v/>
      </c>
      <c r="F274" s="201" t="str">
        <f>IF(Tabla1[[#This Row],[Código_Actividad]]="","",'Formulario PPGR1'!#REF!)</f>
        <v/>
      </c>
      <c r="G274" s="202"/>
      <c r="H274" s="203" t="str">
        <f>IFERROR(VLOOKUP(Tabla1[[#This Row],[Código_Actividad]],'Formulario PPGR2'!$H$29:$I$1048576,2,FALSE),"")</f>
        <v/>
      </c>
      <c r="I274" s="204" t="str">
        <f>IFERROR(VLOOKUP(Tabla1[[#This Row],[Código_Actividad]],Tabla2[[Código]:[Total de Acciones ]],15,FALSE),"")</f>
        <v/>
      </c>
      <c r="J274" s="298"/>
      <c r="K274" s="167"/>
      <c r="L274" s="167"/>
      <c r="M274" s="167"/>
      <c r="N274" s="202"/>
      <c r="O274" s="168"/>
      <c r="P274" s="206" t="e">
        <f>+[11]!Tabla1[[#This Row],[Cantidad de Insumos]]*[11]!Tabla1[[#This Row],[Precio Unitario]]</f>
        <v>#REF!</v>
      </c>
      <c r="Q274" s="299"/>
      <c r="R274" s="205"/>
      <c r="S274" s="30"/>
      <c r="T274" s="30"/>
    </row>
    <row r="275" spans="2:20" hidden="1" x14ac:dyDescent="0.25">
      <c r="B275" s="182" t="str">
        <f>IF(Tabla1[[#This Row],[Código_Actividad]]="","",CONCATENATE(Tabla1[[#This Row],[POA]],".",Tabla1[[#This Row],[SRS]],".",Tabla1[[#This Row],[AREA]],".",Tabla1[[#This Row],[TIPO]]))</f>
        <v/>
      </c>
      <c r="C275" s="182" t="str">
        <f>IF(Tabla1[[#This Row],[Código_Actividad]]="","",'Formulario PPGR1'!#REF!)</f>
        <v/>
      </c>
      <c r="D275" s="182" t="str">
        <f>IF(Tabla1[[#This Row],[Código_Actividad]]="","",'Formulario PPGR1'!#REF!)</f>
        <v/>
      </c>
      <c r="E275" s="182" t="str">
        <f>IF(Tabla1[[#This Row],[Código_Actividad]]="","",'Formulario PPGR1'!#REF!)</f>
        <v/>
      </c>
      <c r="F275" s="182" t="str">
        <f>IF(Tabla1[[#This Row],[Código_Actividad]]="","",'Formulario PPGR1'!#REF!)</f>
        <v/>
      </c>
      <c r="G275" s="164"/>
      <c r="H275" s="165" t="str">
        <f>IFERROR(VLOOKUP(Tabla1[[#This Row],[Código_Actividad]],'Formulario PPGR2'!$H$29:$I$1048576,2,FALSE),"")</f>
        <v/>
      </c>
      <c r="I275" s="166" t="str">
        <f>IFERROR(VLOOKUP(Tabla1[[#This Row],[Código_Actividad]],Tabla2[[Código]:[Total de Acciones ]],15,FALSE),"")</f>
        <v/>
      </c>
      <c r="J275" s="298"/>
      <c r="K275" s="167"/>
      <c r="L275" s="167"/>
      <c r="M275" s="167"/>
      <c r="N275" s="164"/>
      <c r="O275" s="168"/>
      <c r="P275" s="169" t="e">
        <f>+[11]!Tabla1[[#This Row],[Cantidad de Insumos]]*[11]!Tabla1[[#This Row],[Precio Unitario]]</f>
        <v>#REF!</v>
      </c>
      <c r="Q275" s="285"/>
      <c r="R275" s="167"/>
      <c r="S275" s="30"/>
      <c r="T275" s="30"/>
    </row>
    <row r="276" spans="2:20" hidden="1" x14ac:dyDescent="0.25">
      <c r="B276" s="182" t="str">
        <f>IF(Tabla1[[#This Row],[Código_Actividad]]="","",CONCATENATE(Tabla1[[#This Row],[POA]],".",Tabla1[[#This Row],[SRS]],".",Tabla1[[#This Row],[AREA]],".",Tabla1[[#This Row],[TIPO]]))</f>
        <v/>
      </c>
      <c r="C276" s="182" t="str">
        <f>IF(Tabla1[[#This Row],[Código_Actividad]]="","",'Formulario PPGR1'!#REF!)</f>
        <v/>
      </c>
      <c r="D276" s="182" t="str">
        <f>IF(Tabla1[[#This Row],[Código_Actividad]]="","",'Formulario PPGR1'!#REF!)</f>
        <v/>
      </c>
      <c r="E276" s="182" t="str">
        <f>IF(Tabla1[[#This Row],[Código_Actividad]]="","",'Formulario PPGR1'!#REF!)</f>
        <v/>
      </c>
      <c r="F276" s="182" t="str">
        <f>IF(Tabla1[[#This Row],[Código_Actividad]]="","",'Formulario PPGR1'!#REF!)</f>
        <v/>
      </c>
      <c r="G276" s="164"/>
      <c r="H276" s="165" t="str">
        <f>IFERROR(VLOOKUP(Tabla1[[#This Row],[Código_Actividad]],'Formulario PPGR2'!$H$29:$I$1048576,2,FALSE),"")</f>
        <v/>
      </c>
      <c r="I276" s="166" t="str">
        <f>IFERROR(VLOOKUP(Tabla1[[#This Row],[Código_Actividad]],Tabla2[[Código]:[Total de Acciones ]],15,FALSE),"")</f>
        <v/>
      </c>
      <c r="J276" s="298"/>
      <c r="K276" s="167"/>
      <c r="L276" s="167"/>
      <c r="M276" s="167"/>
      <c r="N276" s="164"/>
      <c r="O276" s="168"/>
      <c r="P276" s="169" t="e">
        <f>+[11]!Tabla1[[#This Row],[Cantidad de Insumos]]*[11]!Tabla1[[#This Row],[Precio Unitario]]</f>
        <v>#REF!</v>
      </c>
      <c r="Q276" s="285"/>
      <c r="R276" s="167"/>
      <c r="S276" s="30"/>
      <c r="T276" s="30"/>
    </row>
    <row r="277" spans="2:20" x14ac:dyDescent="0.25">
      <c r="B277" s="182" t="str">
        <f>IF(Tabla1[[#This Row],[Código_Actividad]]="","",CONCATENATE(Tabla1[[#This Row],[POA]],".",Tabla1[[#This Row],[SRS]],".",Tabla1[[#This Row],[AREA]],".",Tabla1[[#This Row],[TIPO]]))</f>
        <v/>
      </c>
      <c r="C277" s="182" t="str">
        <f>IF(Tabla1[[#This Row],[Código_Actividad]]="","",'Formulario PPGR1'!#REF!)</f>
        <v/>
      </c>
      <c r="D277" s="182" t="str">
        <f>IF(Tabla1[[#This Row],[Código_Actividad]]="","",'Formulario PPGR1'!#REF!)</f>
        <v/>
      </c>
      <c r="E277" s="182" t="str">
        <f>IF(Tabla1[[#This Row],[Código_Actividad]]="","",'Formulario PPGR1'!#REF!)</f>
        <v/>
      </c>
      <c r="F277" s="182" t="str">
        <f>IF(Tabla1[[#This Row],[Código_Actividad]]="","",'Formulario PPGR1'!#REF!)</f>
        <v/>
      </c>
      <c r="G277" s="164"/>
      <c r="H277" s="165" t="str">
        <f>IFERROR(VLOOKUP(Tabla1[[#This Row],[Código_Actividad]],'Formulario PPGR2'!$H$29:$I$1048576,2,FALSE),"")</f>
        <v/>
      </c>
      <c r="I277" s="166" t="str">
        <f>IFERROR(VLOOKUP(Tabla1[[#This Row],[Código_Actividad]],Tabla2[[Código]:[Total de Acciones ]],15,FALSE),"")</f>
        <v/>
      </c>
      <c r="J277" s="298"/>
      <c r="K277" s="167"/>
      <c r="L277" s="167"/>
      <c r="M277" s="167"/>
      <c r="N277" s="164"/>
      <c r="O277" s="168"/>
      <c r="P277" s="169" t="e">
        <f>+[11]!Tabla1[[#This Row],[Cantidad de Insumos]]*[11]!Tabla1[[#This Row],[Precio Unitario]]</f>
        <v>#REF!</v>
      </c>
      <c r="Q277" s="285"/>
      <c r="R277" s="167"/>
      <c r="S277" s="30"/>
      <c r="T277" s="30"/>
    </row>
    <row r="278" spans="2:20" s="6" customFormat="1" x14ac:dyDescent="0.25">
      <c r="G278" s="1"/>
      <c r="H278" s="1"/>
      <c r="I278" s="1"/>
      <c r="J278" s="1"/>
      <c r="K278" s="139"/>
      <c r="L278" s="1"/>
      <c r="M278" s="1"/>
      <c r="N278" s="1"/>
      <c r="O278" s="141"/>
      <c r="P278" s="1"/>
      <c r="Q278" s="283"/>
      <c r="R278" s="1"/>
    </row>
    <row r="279" spans="2:20" s="6" customFormat="1" x14ac:dyDescent="0.25">
      <c r="G279" s="1"/>
      <c r="H279" s="1"/>
      <c r="I279" s="1"/>
      <c r="J279" s="1"/>
      <c r="K279" s="139"/>
      <c r="L279" s="1"/>
      <c r="M279" s="1"/>
      <c r="N279" s="1"/>
      <c r="O279" s="141"/>
      <c r="P279" s="1"/>
      <c r="Q279" s="283"/>
      <c r="R279" s="1"/>
    </row>
    <row r="280" spans="2:20" s="6" customFormat="1" x14ac:dyDescent="0.25">
      <c r="G280" s="1"/>
      <c r="H280" s="1"/>
      <c r="I280" s="1"/>
      <c r="J280" s="1"/>
      <c r="K280" s="139"/>
      <c r="L280" s="1"/>
      <c r="M280" s="1"/>
      <c r="N280" s="1"/>
      <c r="O280" s="141"/>
      <c r="P280" s="1"/>
      <c r="Q280" s="283"/>
      <c r="R280" s="1"/>
    </row>
    <row r="281" spans="2:20" s="6" customFormat="1" x14ac:dyDescent="0.25">
      <c r="G281" s="1"/>
      <c r="H281" s="1"/>
      <c r="I281" s="1"/>
      <c r="J281" s="1"/>
      <c r="K281" s="139"/>
      <c r="L281" s="1"/>
      <c r="M281" s="1"/>
      <c r="N281" s="1"/>
      <c r="O281" s="141"/>
      <c r="P281" s="1"/>
      <c r="Q281" s="283"/>
      <c r="R281" s="1"/>
    </row>
    <row r="282" spans="2:20" s="6" customFormat="1" x14ac:dyDescent="0.25">
      <c r="G282" s="1"/>
      <c r="H282" s="1"/>
      <c r="I282" s="1"/>
      <c r="J282" s="1"/>
      <c r="K282" s="139"/>
      <c r="L282" s="1"/>
      <c r="M282" s="1"/>
      <c r="N282" s="1"/>
      <c r="O282" s="141"/>
      <c r="P282" s="1"/>
      <c r="Q282" s="283"/>
      <c r="R282" s="1"/>
    </row>
    <row r="283" spans="2:20" s="6" customFormat="1" x14ac:dyDescent="0.25">
      <c r="G283" s="1"/>
      <c r="H283" s="1"/>
      <c r="I283" s="1"/>
      <c r="J283" s="1"/>
      <c r="K283" s="139"/>
      <c r="L283" s="1"/>
      <c r="M283" s="1"/>
      <c r="N283" s="1"/>
      <c r="O283" s="141"/>
      <c r="P283" s="1"/>
      <c r="Q283" s="313"/>
      <c r="R283" s="1"/>
    </row>
    <row r="284" spans="2:20" s="6" customFormat="1" x14ac:dyDescent="0.25">
      <c r="G284" s="1"/>
      <c r="H284" s="1"/>
      <c r="I284" s="1"/>
      <c r="J284" s="1"/>
      <c r="K284" s="139"/>
      <c r="L284" s="1"/>
      <c r="M284" s="1"/>
      <c r="N284" s="313" t="s">
        <v>1315</v>
      </c>
      <c r="O284" s="141"/>
      <c r="P284" s="1"/>
      <c r="Q284" s="313"/>
      <c r="R284" s="1"/>
    </row>
    <row r="285" spans="2:20" s="6" customFormat="1" x14ac:dyDescent="0.25">
      <c r="G285" s="1"/>
      <c r="H285" s="1"/>
      <c r="I285" s="1"/>
      <c r="J285" s="1"/>
      <c r="K285" s="139"/>
      <c r="L285" s="1"/>
      <c r="M285" s="1"/>
      <c r="N285" s="313">
        <v>180000</v>
      </c>
      <c r="O285" s="312">
        <v>231101</v>
      </c>
      <c r="P285" s="1"/>
      <c r="Q285" s="313"/>
      <c r="R285" s="1"/>
    </row>
    <row r="286" spans="2:20" s="6" customFormat="1" x14ac:dyDescent="0.25">
      <c r="G286" s="1"/>
      <c r="H286" s="1"/>
      <c r="I286" s="1"/>
      <c r="J286" s="1"/>
      <c r="K286" s="139"/>
      <c r="L286" s="1"/>
      <c r="M286" s="1"/>
      <c r="N286" s="313">
        <v>350000</v>
      </c>
      <c r="O286" s="312">
        <v>231101</v>
      </c>
      <c r="P286" s="1"/>
      <c r="Q286" s="313">
        <f t="shared" ref="Q286:Q302" si="0">SUMIF($Q$96:$Q$113,$O$285:$O$302,$P$96:$P$113)</f>
        <v>617460</v>
      </c>
      <c r="R286" s="1"/>
    </row>
    <row r="287" spans="2:20" s="6" customFormat="1" x14ac:dyDescent="0.25">
      <c r="G287" s="1"/>
      <c r="H287" s="1"/>
      <c r="I287" s="1"/>
      <c r="J287" s="1"/>
      <c r="K287" s="139"/>
      <c r="L287" s="1"/>
      <c r="M287" s="1"/>
      <c r="N287" s="313">
        <v>10000</v>
      </c>
      <c r="O287" s="312">
        <v>239201</v>
      </c>
      <c r="P287" s="1"/>
      <c r="Q287" s="313">
        <f t="shared" si="0"/>
        <v>113870</v>
      </c>
      <c r="R287" s="1"/>
    </row>
    <row r="288" spans="2:20" s="6" customFormat="1" x14ac:dyDescent="0.25">
      <c r="G288" s="1"/>
      <c r="H288" s="1"/>
      <c r="I288" s="1"/>
      <c r="J288" s="1"/>
      <c r="K288" s="139"/>
      <c r="L288" s="1"/>
      <c r="M288" s="1"/>
      <c r="N288" s="313">
        <v>10800</v>
      </c>
      <c r="O288" s="312">
        <v>239201</v>
      </c>
      <c r="P288" s="1"/>
      <c r="Q288" s="313">
        <f t="shared" si="0"/>
        <v>113870</v>
      </c>
      <c r="R288" s="1"/>
    </row>
    <row r="289" spans="7:18" s="6" customFormat="1" x14ac:dyDescent="0.25">
      <c r="G289" s="1"/>
      <c r="H289" s="1"/>
      <c r="I289" s="1"/>
      <c r="J289" s="1"/>
      <c r="K289" s="139"/>
      <c r="L289" s="1"/>
      <c r="M289" s="1"/>
      <c r="N289" s="313">
        <v>30000</v>
      </c>
      <c r="O289" s="312">
        <v>239201</v>
      </c>
      <c r="P289" s="1"/>
      <c r="Q289" s="313">
        <f t="shared" si="0"/>
        <v>113870</v>
      </c>
      <c r="R289" s="1"/>
    </row>
    <row r="290" spans="7:18" s="6" customFormat="1" x14ac:dyDescent="0.25">
      <c r="G290" s="1"/>
      <c r="H290" s="1"/>
      <c r="I290" s="1"/>
      <c r="J290" s="1"/>
      <c r="K290" s="139"/>
      <c r="L290" s="1"/>
      <c r="M290" s="1"/>
      <c r="N290" s="313">
        <v>360</v>
      </c>
      <c r="O290" s="312">
        <v>239201</v>
      </c>
      <c r="P290" s="1"/>
      <c r="Q290" s="313">
        <f t="shared" si="0"/>
        <v>113870</v>
      </c>
      <c r="R290" s="1"/>
    </row>
    <row r="291" spans="7:18" s="6" customFormat="1" x14ac:dyDescent="0.25">
      <c r="G291" s="1"/>
      <c r="H291" s="1"/>
      <c r="I291" s="1"/>
      <c r="J291" s="1"/>
      <c r="K291" s="139"/>
      <c r="L291" s="1"/>
      <c r="M291" s="1"/>
      <c r="N291" s="313">
        <v>4710</v>
      </c>
      <c r="O291" s="312">
        <v>239201</v>
      </c>
      <c r="P291" s="1"/>
      <c r="Q291" s="313">
        <f t="shared" si="0"/>
        <v>113870</v>
      </c>
      <c r="R291" s="1"/>
    </row>
    <row r="292" spans="7:18" s="6" customFormat="1" x14ac:dyDescent="0.25">
      <c r="G292" s="1"/>
      <c r="H292" s="1"/>
      <c r="I292" s="1"/>
      <c r="J292" s="1"/>
      <c r="K292" s="139"/>
      <c r="L292" s="1"/>
      <c r="M292" s="1"/>
      <c r="N292" s="313">
        <v>50000</v>
      </c>
      <c r="O292" s="312">
        <v>239201</v>
      </c>
      <c r="P292" s="1"/>
      <c r="Q292" s="313">
        <f t="shared" si="0"/>
        <v>113870</v>
      </c>
      <c r="R292" s="1"/>
    </row>
    <row r="293" spans="7:18" s="6" customFormat="1" x14ac:dyDescent="0.25">
      <c r="G293" s="1"/>
      <c r="H293" s="1"/>
      <c r="I293" s="1"/>
      <c r="J293" s="1"/>
      <c r="K293" s="139"/>
      <c r="L293" s="1"/>
      <c r="M293" s="1"/>
      <c r="N293" s="313">
        <v>8000</v>
      </c>
      <c r="O293" s="312">
        <v>239201</v>
      </c>
      <c r="P293" s="1"/>
      <c r="Q293" s="313">
        <f t="shared" si="0"/>
        <v>113870</v>
      </c>
      <c r="R293" s="1"/>
    </row>
    <row r="294" spans="7:18" s="6" customFormat="1" x14ac:dyDescent="0.25">
      <c r="G294" s="1"/>
      <c r="H294" s="1"/>
      <c r="I294" s="1"/>
      <c r="J294" s="1"/>
      <c r="K294" s="139"/>
      <c r="L294" s="1"/>
      <c r="M294" s="1"/>
      <c r="N294" s="313">
        <v>10800</v>
      </c>
      <c r="O294" s="312">
        <v>231101</v>
      </c>
      <c r="P294" s="1"/>
      <c r="Q294" s="313">
        <f t="shared" si="0"/>
        <v>617460</v>
      </c>
      <c r="R294" s="1"/>
    </row>
    <row r="295" spans="7:18" s="6" customFormat="1" x14ac:dyDescent="0.25">
      <c r="G295" s="1"/>
      <c r="H295" s="1"/>
      <c r="I295" s="1"/>
      <c r="J295" s="1"/>
      <c r="K295" s="139"/>
      <c r="L295" s="1"/>
      <c r="M295" s="1"/>
      <c r="N295" s="313">
        <v>21000</v>
      </c>
      <c r="O295" s="312">
        <v>231101</v>
      </c>
      <c r="P295" s="1"/>
      <c r="Q295" s="313">
        <f t="shared" si="0"/>
        <v>617460</v>
      </c>
      <c r="R295" s="1"/>
    </row>
    <row r="296" spans="7:18" s="6" customFormat="1" x14ac:dyDescent="0.25">
      <c r="G296" s="1"/>
      <c r="H296" s="1"/>
      <c r="I296" s="1"/>
      <c r="J296" s="1"/>
      <c r="K296" s="139"/>
      <c r="L296" s="1"/>
      <c r="M296" s="1"/>
      <c r="N296" s="313">
        <v>21756</v>
      </c>
      <c r="O296" s="312">
        <v>237102</v>
      </c>
      <c r="P296" s="1"/>
      <c r="Q296" s="313">
        <f t="shared" si="0"/>
        <v>21756</v>
      </c>
      <c r="R296" s="1"/>
    </row>
    <row r="297" spans="7:18" s="6" customFormat="1" x14ac:dyDescent="0.25">
      <c r="G297" s="1"/>
      <c r="H297" s="1"/>
      <c r="I297" s="1"/>
      <c r="J297" s="1"/>
      <c r="K297" s="139"/>
      <c r="L297" s="1"/>
      <c r="M297" s="1"/>
      <c r="N297" s="313">
        <v>2160</v>
      </c>
      <c r="O297" s="312">
        <v>231101</v>
      </c>
      <c r="P297" s="1"/>
      <c r="Q297" s="313">
        <f t="shared" si="0"/>
        <v>617460</v>
      </c>
      <c r="R297" s="1"/>
    </row>
    <row r="298" spans="7:18" s="6" customFormat="1" x14ac:dyDescent="0.25">
      <c r="G298" s="1"/>
      <c r="H298" s="1"/>
      <c r="I298" s="1"/>
      <c r="J298" s="1"/>
      <c r="K298" s="139"/>
      <c r="L298" s="1"/>
      <c r="M298" s="1"/>
      <c r="N298" s="313">
        <v>9000</v>
      </c>
      <c r="O298" s="312">
        <v>231101</v>
      </c>
      <c r="P298" s="1"/>
      <c r="Q298" s="313">
        <f t="shared" si="0"/>
        <v>617460</v>
      </c>
      <c r="R298" s="1"/>
    </row>
    <row r="299" spans="7:18" s="6" customFormat="1" x14ac:dyDescent="0.25">
      <c r="G299" s="1"/>
      <c r="H299" s="1"/>
      <c r="I299" s="1"/>
      <c r="J299" s="1"/>
      <c r="K299" s="139"/>
      <c r="L299" s="1"/>
      <c r="M299" s="1"/>
      <c r="N299" s="313">
        <v>17500</v>
      </c>
      <c r="O299" s="312">
        <v>231101</v>
      </c>
      <c r="P299" s="1"/>
      <c r="Q299" s="313">
        <f t="shared" si="0"/>
        <v>617460</v>
      </c>
      <c r="R299" s="1"/>
    </row>
    <row r="300" spans="7:18" s="6" customFormat="1" x14ac:dyDescent="0.25">
      <c r="G300" s="1"/>
      <c r="H300" s="1"/>
      <c r="I300" s="1"/>
      <c r="J300" s="1"/>
      <c r="K300" s="139"/>
      <c r="L300" s="1"/>
      <c r="M300" s="1"/>
      <c r="N300" s="313">
        <v>9000</v>
      </c>
      <c r="O300" s="312">
        <v>231101</v>
      </c>
      <c r="P300" s="1"/>
      <c r="Q300" s="313">
        <f t="shared" si="0"/>
        <v>617460</v>
      </c>
      <c r="R300" s="1"/>
    </row>
    <row r="301" spans="7:18" s="6" customFormat="1" x14ac:dyDescent="0.25">
      <c r="G301" s="1"/>
      <c r="H301" s="1"/>
      <c r="I301" s="1"/>
      <c r="J301" s="1"/>
      <c r="K301" s="139"/>
      <c r="L301" s="1"/>
      <c r="M301" s="1"/>
      <c r="N301" s="313">
        <v>9000</v>
      </c>
      <c r="O301" s="312">
        <v>231101</v>
      </c>
      <c r="P301" s="1"/>
      <c r="Q301" s="313">
        <f t="shared" si="0"/>
        <v>617460</v>
      </c>
      <c r="R301" s="1"/>
    </row>
    <row r="302" spans="7:18" s="6" customFormat="1" x14ac:dyDescent="0.25">
      <c r="G302" s="1"/>
      <c r="H302" s="1"/>
      <c r="I302" s="1"/>
      <c r="J302" s="1"/>
      <c r="K302" s="139"/>
      <c r="L302" s="1"/>
      <c r="M302" s="1"/>
      <c r="N302" s="313">
        <v>9000</v>
      </c>
      <c r="O302" s="312">
        <v>231101</v>
      </c>
      <c r="P302" s="1"/>
      <c r="Q302" s="313">
        <f t="shared" si="0"/>
        <v>617460</v>
      </c>
      <c r="R302" s="1"/>
    </row>
    <row r="303" spans="7:18" s="6" customFormat="1" x14ac:dyDescent="0.25">
      <c r="G303" s="1"/>
      <c r="H303" s="1"/>
      <c r="I303" s="1"/>
      <c r="J303" s="1"/>
      <c r="K303" s="139"/>
      <c r="L303" s="1"/>
      <c r="M303" s="1"/>
      <c r="N303" s="313">
        <f>SUM(N285:N302)</f>
        <v>753086</v>
      </c>
      <c r="O303" s="141"/>
      <c r="P303" s="1"/>
      <c r="Q303" s="313">
        <f>SUM(Q285:Q302)</f>
        <v>6375986</v>
      </c>
      <c r="R303" s="1"/>
    </row>
    <row r="304" spans="7:18" s="6" customFormat="1" x14ac:dyDescent="0.25">
      <c r="G304" s="1"/>
      <c r="H304" s="1"/>
      <c r="I304" s="1"/>
      <c r="J304" s="1"/>
      <c r="K304" s="139"/>
      <c r="L304" s="1"/>
      <c r="M304" s="1"/>
      <c r="N304" s="313"/>
      <c r="O304" s="141"/>
      <c r="P304" s="1"/>
      <c r="Q304" s="313"/>
      <c r="R304" s="1"/>
    </row>
    <row r="305" spans="7:18" s="6" customFormat="1" x14ac:dyDescent="0.25">
      <c r="G305" s="1"/>
      <c r="H305" s="1"/>
      <c r="I305" s="1"/>
      <c r="J305" s="1"/>
      <c r="K305" s="139"/>
      <c r="L305" s="1"/>
      <c r="M305" s="1"/>
      <c r="N305" s="1"/>
      <c r="O305" s="141"/>
      <c r="P305" s="1"/>
      <c r="Q305" s="283"/>
      <c r="R305" s="1"/>
    </row>
    <row r="306" spans="7:18" s="6" customFormat="1" x14ac:dyDescent="0.25">
      <c r="G306" s="1"/>
      <c r="H306" s="1"/>
      <c r="I306" s="1"/>
      <c r="J306" s="1"/>
      <c r="K306" s="139"/>
      <c r="L306" s="1"/>
      <c r="M306" s="1"/>
      <c r="N306" s="1"/>
      <c r="O306" s="141"/>
      <c r="P306" s="1"/>
      <c r="Q306" s="283"/>
      <c r="R306" s="1"/>
    </row>
    <row r="307" spans="7:18" s="6" customFormat="1" x14ac:dyDescent="0.25">
      <c r="G307" s="1"/>
      <c r="H307" s="1"/>
      <c r="I307" s="1"/>
      <c r="J307" s="1"/>
      <c r="K307" s="139"/>
      <c r="L307" s="1"/>
      <c r="M307" s="1"/>
      <c r="N307" s="1" t="s">
        <v>1316</v>
      </c>
      <c r="O307" s="141"/>
      <c r="P307" s="1"/>
      <c r="Q307" s="283"/>
      <c r="R307" s="1"/>
    </row>
    <row r="308" spans="7:18" s="6" customFormat="1" x14ac:dyDescent="0.25">
      <c r="G308" s="1"/>
      <c r="H308" s="1"/>
      <c r="I308" s="1"/>
      <c r="J308" s="1"/>
      <c r="K308" s="139"/>
      <c r="L308" s="1"/>
      <c r="M308" s="1"/>
      <c r="N308" s="308">
        <v>28000</v>
      </c>
      <c r="O308" s="309">
        <v>231101</v>
      </c>
      <c r="P308" s="1"/>
      <c r="Q308" s="283"/>
      <c r="R308" s="1"/>
    </row>
    <row r="309" spans="7:18" s="6" customFormat="1" x14ac:dyDescent="0.25">
      <c r="G309" s="1"/>
      <c r="H309" s="1"/>
      <c r="I309" s="1"/>
      <c r="J309" s="1"/>
      <c r="K309" s="139"/>
      <c r="L309" s="1"/>
      <c r="M309" s="1"/>
      <c r="N309" s="310">
        <v>225000</v>
      </c>
      <c r="O309" s="311">
        <v>225801</v>
      </c>
      <c r="P309" s="1"/>
      <c r="Q309" s="283"/>
      <c r="R309" s="1"/>
    </row>
    <row r="310" spans="7:18" s="6" customFormat="1" x14ac:dyDescent="0.25">
      <c r="G310" s="1"/>
      <c r="H310" s="1"/>
      <c r="I310" s="1"/>
      <c r="J310" s="1"/>
      <c r="K310" s="139"/>
      <c r="L310" s="1"/>
      <c r="M310" s="1"/>
      <c r="N310" s="308">
        <v>60000</v>
      </c>
      <c r="O310" s="309">
        <v>225302</v>
      </c>
      <c r="P310" s="1"/>
      <c r="Q310" s="283"/>
      <c r="R310" s="1"/>
    </row>
    <row r="311" spans="7:18" s="6" customFormat="1" x14ac:dyDescent="0.25">
      <c r="G311" s="1"/>
      <c r="H311" s="1"/>
      <c r="I311" s="1"/>
      <c r="J311" s="1"/>
      <c r="K311" s="139"/>
      <c r="L311" s="1"/>
      <c r="M311" s="1"/>
      <c r="N311" s="310">
        <v>71400</v>
      </c>
      <c r="O311" s="311">
        <v>231101</v>
      </c>
      <c r="P311" s="1"/>
      <c r="Q311" s="283"/>
      <c r="R311" s="1"/>
    </row>
    <row r="312" spans="7:18" s="6" customFormat="1" x14ac:dyDescent="0.25">
      <c r="G312" s="1"/>
      <c r="H312" s="1"/>
      <c r="I312" s="1"/>
      <c r="J312" s="1"/>
      <c r="K312" s="139"/>
      <c r="L312" s="1"/>
      <c r="M312" s="1"/>
      <c r="N312" s="308">
        <v>27500</v>
      </c>
      <c r="O312" s="309">
        <v>231101</v>
      </c>
      <c r="P312" s="1"/>
      <c r="Q312" s="283"/>
      <c r="R312" s="1"/>
    </row>
    <row r="313" spans="7:18" s="6" customFormat="1" x14ac:dyDescent="0.25">
      <c r="G313" s="1"/>
      <c r="H313" s="1"/>
      <c r="I313" s="1"/>
      <c r="J313" s="1"/>
      <c r="K313" s="139"/>
      <c r="L313" s="1"/>
      <c r="M313" s="1"/>
      <c r="N313" s="310">
        <v>290</v>
      </c>
      <c r="O313" s="311">
        <v>239201</v>
      </c>
      <c r="P313" s="1"/>
      <c r="Q313" s="283"/>
      <c r="R313" s="1"/>
    </row>
    <row r="314" spans="7:18" s="6" customFormat="1" x14ac:dyDescent="0.25">
      <c r="G314" s="1"/>
      <c r="H314" s="1"/>
      <c r="I314" s="1"/>
      <c r="J314" s="1"/>
      <c r="K314" s="139"/>
      <c r="L314" s="1"/>
      <c r="M314" s="1"/>
      <c r="N314" s="308">
        <v>225</v>
      </c>
      <c r="O314" s="309">
        <v>239201</v>
      </c>
      <c r="P314" s="1"/>
      <c r="Q314" s="283"/>
      <c r="R314" s="1"/>
    </row>
    <row r="315" spans="7:18" s="6" customFormat="1" x14ac:dyDescent="0.25">
      <c r="G315" s="1"/>
      <c r="H315" s="1"/>
      <c r="I315" s="1"/>
      <c r="J315" s="1"/>
      <c r="K315" s="139"/>
      <c r="L315" s="1"/>
      <c r="M315" s="1"/>
      <c r="N315" s="310">
        <v>255</v>
      </c>
      <c r="O315" s="311">
        <v>239201</v>
      </c>
      <c r="P315" s="1"/>
      <c r="Q315" s="283"/>
      <c r="R315" s="1"/>
    </row>
    <row r="316" spans="7:18" s="6" customFormat="1" x14ac:dyDescent="0.25">
      <c r="G316" s="1"/>
      <c r="H316" s="1"/>
      <c r="I316" s="1"/>
      <c r="J316" s="1"/>
      <c r="K316" s="139"/>
      <c r="L316" s="1"/>
      <c r="M316" s="1"/>
      <c r="N316" s="308">
        <v>3626</v>
      </c>
      <c r="O316" s="309">
        <v>237102</v>
      </c>
      <c r="P316" s="1"/>
      <c r="Q316" s="283"/>
      <c r="R316" s="1"/>
    </row>
    <row r="317" spans="7:18" s="6" customFormat="1" x14ac:dyDescent="0.25">
      <c r="G317" s="1"/>
      <c r="H317" s="1"/>
      <c r="I317" s="1"/>
      <c r="J317" s="1"/>
      <c r="K317" s="139"/>
      <c r="L317" s="1"/>
      <c r="M317" s="1"/>
      <c r="N317" s="310">
        <v>7252</v>
      </c>
      <c r="O317" s="311">
        <v>237102</v>
      </c>
      <c r="P317" s="1"/>
      <c r="Q317" s="283"/>
      <c r="R317" s="1"/>
    </row>
    <row r="318" spans="7:18" s="6" customFormat="1" x14ac:dyDescent="0.25">
      <c r="G318" s="1"/>
      <c r="H318" s="1"/>
      <c r="I318" s="1"/>
      <c r="J318" s="1"/>
      <c r="K318" s="139"/>
      <c r="L318" s="1"/>
      <c r="M318" s="1"/>
      <c r="N318" s="308">
        <v>3626</v>
      </c>
      <c r="O318" s="309">
        <v>237102</v>
      </c>
      <c r="P318" s="1"/>
      <c r="Q318" s="283"/>
      <c r="R318" s="1"/>
    </row>
    <row r="319" spans="7:18" s="6" customFormat="1" x14ac:dyDescent="0.25">
      <c r="G319" s="1"/>
      <c r="H319" s="1"/>
      <c r="I319" s="1"/>
      <c r="J319" s="1"/>
      <c r="K319" s="139"/>
      <c r="L319" s="1"/>
      <c r="M319" s="1"/>
      <c r="N319" s="310">
        <v>3626</v>
      </c>
      <c r="O319" s="311">
        <v>237102</v>
      </c>
      <c r="P319" s="1"/>
      <c r="Q319" s="283"/>
      <c r="R319" s="1"/>
    </row>
    <row r="320" spans="7:18" s="6" customFormat="1" x14ac:dyDescent="0.25">
      <c r="G320" s="1"/>
      <c r="H320" s="1"/>
      <c r="I320" s="1"/>
      <c r="J320" s="1"/>
      <c r="K320" s="139"/>
      <c r="L320" s="1"/>
      <c r="M320" s="1"/>
      <c r="N320" s="308">
        <v>7252</v>
      </c>
      <c r="O320" s="309">
        <v>237102</v>
      </c>
      <c r="P320" s="1"/>
      <c r="Q320" s="283"/>
      <c r="R320" s="1"/>
    </row>
    <row r="321" spans="7:18" s="6" customFormat="1" x14ac:dyDescent="0.25">
      <c r="G321" s="1"/>
      <c r="H321" s="1"/>
      <c r="I321" s="1"/>
      <c r="J321" s="1"/>
      <c r="K321" s="139"/>
      <c r="L321" s="1"/>
      <c r="M321" s="1"/>
      <c r="N321" s="310">
        <v>14400</v>
      </c>
      <c r="O321" s="311">
        <v>231101</v>
      </c>
      <c r="P321" s="1"/>
      <c r="Q321" s="283"/>
      <c r="R321" s="1"/>
    </row>
    <row r="322" spans="7:18" s="6" customFormat="1" x14ac:dyDescent="0.25">
      <c r="G322" s="1"/>
      <c r="H322" s="1"/>
      <c r="I322" s="1"/>
      <c r="J322" s="1"/>
      <c r="K322" s="139"/>
      <c r="L322" s="1"/>
      <c r="M322" s="1"/>
      <c r="N322" s="308">
        <v>28000</v>
      </c>
      <c r="O322" s="309">
        <v>231101</v>
      </c>
      <c r="P322" s="1"/>
      <c r="Q322" s="283"/>
      <c r="R322" s="1"/>
    </row>
    <row r="323" spans="7:18" s="6" customFormat="1" x14ac:dyDescent="0.25">
      <c r="G323" s="1"/>
      <c r="H323" s="1"/>
      <c r="I323" s="1"/>
      <c r="J323" s="1"/>
      <c r="K323" s="139"/>
      <c r="L323" s="1"/>
      <c r="M323" s="1"/>
      <c r="N323" s="310">
        <v>7200</v>
      </c>
      <c r="O323" s="311">
        <v>231101</v>
      </c>
      <c r="P323" s="1"/>
      <c r="Q323" s="283"/>
      <c r="R323" s="1"/>
    </row>
    <row r="324" spans="7:18" s="6" customFormat="1" x14ac:dyDescent="0.25">
      <c r="G324" s="1"/>
      <c r="H324" s="1"/>
      <c r="I324" s="1"/>
      <c r="J324" s="1"/>
      <c r="K324" s="139"/>
      <c r="L324" s="1"/>
      <c r="M324" s="1"/>
      <c r="N324" s="308">
        <v>14000</v>
      </c>
      <c r="O324" s="309">
        <v>231101</v>
      </c>
      <c r="P324" s="1"/>
      <c r="Q324" s="283"/>
      <c r="R324" s="1"/>
    </row>
    <row r="325" spans="7:18" s="6" customFormat="1" x14ac:dyDescent="0.25">
      <c r="G325" s="1"/>
      <c r="H325" s="1"/>
      <c r="I325" s="1"/>
      <c r="J325" s="1"/>
      <c r="K325" s="139"/>
      <c r="L325" s="1"/>
      <c r="M325" s="1"/>
      <c r="N325" s="310">
        <v>29008</v>
      </c>
      <c r="O325" s="311">
        <v>237102</v>
      </c>
      <c r="P325" s="1"/>
      <c r="Q325" s="283"/>
      <c r="R325" s="1"/>
    </row>
    <row r="326" spans="7:18" s="6" customFormat="1" x14ac:dyDescent="0.25">
      <c r="G326" s="1"/>
      <c r="H326" s="1"/>
      <c r="I326" s="1"/>
      <c r="J326" s="1"/>
      <c r="K326" s="139"/>
      <c r="L326" s="1"/>
      <c r="M326" s="1"/>
      <c r="N326" s="308">
        <v>5439</v>
      </c>
      <c r="O326" s="309">
        <v>237102</v>
      </c>
      <c r="P326" s="1"/>
      <c r="Q326" s="283"/>
      <c r="R326" s="1"/>
    </row>
    <row r="327" spans="7:18" s="6" customFormat="1" x14ac:dyDescent="0.25">
      <c r="G327" s="1"/>
      <c r="H327" s="1"/>
      <c r="I327" s="1"/>
      <c r="J327" s="1"/>
      <c r="K327" s="139"/>
      <c r="L327" s="1"/>
      <c r="M327" s="1"/>
      <c r="N327" s="310">
        <v>10878</v>
      </c>
      <c r="O327" s="311">
        <v>237102</v>
      </c>
      <c r="P327" s="1"/>
      <c r="Q327" s="283"/>
      <c r="R327" s="1"/>
    </row>
    <row r="328" spans="7:18" s="6" customFormat="1" x14ac:dyDescent="0.25">
      <c r="G328" s="1"/>
      <c r="H328" s="1"/>
      <c r="I328" s="1"/>
      <c r="J328" s="1"/>
      <c r="K328" s="139"/>
      <c r="L328" s="1"/>
      <c r="M328" s="1"/>
      <c r="N328" s="308">
        <v>5439</v>
      </c>
      <c r="O328" s="309">
        <v>237102</v>
      </c>
      <c r="P328" s="1"/>
      <c r="Q328" s="283"/>
      <c r="R328" s="1"/>
    </row>
    <row r="329" spans="7:18" s="6" customFormat="1" x14ac:dyDescent="0.25">
      <c r="G329" s="1"/>
      <c r="H329" s="1"/>
      <c r="I329" s="1"/>
      <c r="J329" s="1"/>
      <c r="K329" s="139"/>
      <c r="L329" s="1"/>
      <c r="M329" s="1"/>
      <c r="N329" s="310">
        <v>5439</v>
      </c>
      <c r="O329" s="311">
        <v>237102</v>
      </c>
      <c r="P329" s="1"/>
      <c r="Q329" s="283"/>
      <c r="R329" s="1"/>
    </row>
    <row r="330" spans="7:18" s="6" customFormat="1" x14ac:dyDescent="0.25">
      <c r="G330" s="1"/>
      <c r="H330" s="1"/>
      <c r="I330" s="1"/>
      <c r="J330" s="1"/>
      <c r="K330" s="139"/>
      <c r="L330" s="1"/>
      <c r="M330" s="1"/>
      <c r="N330" s="308">
        <v>10878</v>
      </c>
      <c r="O330" s="309">
        <v>237102</v>
      </c>
      <c r="P330" s="1"/>
      <c r="Q330" s="283"/>
      <c r="R330" s="1"/>
    </row>
    <row r="331" spans="7:18" s="6" customFormat="1" x14ac:dyDescent="0.25">
      <c r="G331" s="1"/>
      <c r="H331" s="1"/>
      <c r="I331" s="1"/>
      <c r="J331" s="1"/>
      <c r="K331" s="139"/>
      <c r="L331" s="1"/>
      <c r="M331" s="1"/>
      <c r="N331" s="310">
        <v>14400</v>
      </c>
      <c r="O331" s="311">
        <v>231101</v>
      </c>
      <c r="P331" s="1"/>
      <c r="Q331" s="283"/>
      <c r="R331" s="1"/>
    </row>
    <row r="332" spans="7:18" s="6" customFormat="1" x14ac:dyDescent="0.25">
      <c r="G332" s="1"/>
      <c r="H332" s="1"/>
      <c r="I332" s="1"/>
      <c r="J332" s="1"/>
      <c r="K332" s="139"/>
      <c r="L332" s="1"/>
      <c r="M332" s="1"/>
      <c r="N332" s="308">
        <v>28000</v>
      </c>
      <c r="O332" s="309">
        <v>231101</v>
      </c>
      <c r="P332" s="1"/>
      <c r="Q332" s="283"/>
      <c r="R332" s="1"/>
    </row>
    <row r="333" spans="7:18" s="6" customFormat="1" x14ac:dyDescent="0.25">
      <c r="G333" s="1"/>
      <c r="H333" s="1"/>
      <c r="I333" s="1"/>
      <c r="J333" s="1"/>
      <c r="K333" s="139"/>
      <c r="L333" s="1"/>
      <c r="M333" s="1"/>
      <c r="N333" s="310">
        <v>7200</v>
      </c>
      <c r="O333" s="311">
        <v>231101</v>
      </c>
      <c r="P333" s="1"/>
      <c r="Q333" s="283"/>
      <c r="R333" s="1"/>
    </row>
    <row r="334" spans="7:18" s="6" customFormat="1" x14ac:dyDescent="0.25">
      <c r="G334" s="1"/>
      <c r="H334" s="1"/>
      <c r="I334" s="1"/>
      <c r="J334" s="1"/>
      <c r="K334" s="139"/>
      <c r="L334" s="1"/>
      <c r="M334" s="1"/>
      <c r="N334" s="308">
        <v>14000</v>
      </c>
      <c r="O334" s="309">
        <v>231101</v>
      </c>
      <c r="P334" s="1"/>
      <c r="Q334" s="283"/>
      <c r="R334" s="1"/>
    </row>
    <row r="335" spans="7:18" s="6" customFormat="1" x14ac:dyDescent="0.25">
      <c r="G335" s="1"/>
      <c r="H335" s="1"/>
      <c r="I335" s="1"/>
      <c r="J335" s="1"/>
      <c r="K335" s="139"/>
      <c r="L335" s="1"/>
      <c r="M335" s="1"/>
      <c r="N335" s="310">
        <v>20000</v>
      </c>
      <c r="O335" s="311">
        <v>231101</v>
      </c>
      <c r="P335" s="1"/>
      <c r="Q335" s="283"/>
      <c r="R335" s="1"/>
    </row>
    <row r="336" spans="7:18" s="6" customFormat="1" x14ac:dyDescent="0.25">
      <c r="G336" s="1"/>
      <c r="H336" s="1"/>
      <c r="I336" s="1"/>
      <c r="J336" s="1"/>
      <c r="K336" s="139"/>
      <c r="L336" s="1"/>
      <c r="M336" s="1"/>
      <c r="N336" s="308">
        <v>5400</v>
      </c>
      <c r="O336" s="309">
        <v>231101</v>
      </c>
      <c r="P336" s="1"/>
      <c r="Q336" s="283"/>
      <c r="R336" s="1"/>
    </row>
    <row r="337" spans="7:18" s="6" customFormat="1" x14ac:dyDescent="0.25">
      <c r="G337" s="1"/>
      <c r="H337" s="1"/>
      <c r="I337" s="1"/>
      <c r="J337" s="1"/>
      <c r="K337" s="139"/>
      <c r="L337" s="1"/>
      <c r="M337" s="1"/>
      <c r="N337" s="310">
        <v>7200</v>
      </c>
      <c r="O337" s="311">
        <v>231101</v>
      </c>
      <c r="P337" s="1"/>
      <c r="Q337" s="283"/>
      <c r="R337" s="1"/>
    </row>
    <row r="338" spans="7:18" s="6" customFormat="1" x14ac:dyDescent="0.25">
      <c r="G338" s="1"/>
      <c r="H338" s="1"/>
      <c r="I338" s="1"/>
      <c r="J338" s="1"/>
      <c r="K338" s="139"/>
      <c r="L338" s="1"/>
      <c r="M338" s="1"/>
      <c r="N338" s="308">
        <v>14000</v>
      </c>
      <c r="O338" s="309">
        <v>231101</v>
      </c>
      <c r="P338" s="1"/>
      <c r="Q338" s="283"/>
      <c r="R338" s="1"/>
    </row>
    <row r="339" spans="7:18" s="6" customFormat="1" x14ac:dyDescent="0.25">
      <c r="G339" s="1"/>
      <c r="H339" s="1"/>
      <c r="I339" s="1"/>
      <c r="J339" s="1"/>
      <c r="K339" s="139"/>
      <c r="L339" s="1"/>
      <c r="M339" s="1"/>
      <c r="N339" s="310">
        <v>7200</v>
      </c>
      <c r="O339" s="311">
        <v>231101</v>
      </c>
      <c r="P339" s="1"/>
      <c r="Q339" s="283"/>
      <c r="R339" s="1"/>
    </row>
    <row r="340" spans="7:18" s="6" customFormat="1" x14ac:dyDescent="0.25">
      <c r="G340" s="1"/>
      <c r="H340" s="1"/>
      <c r="I340" s="1"/>
      <c r="J340" s="1"/>
      <c r="K340" s="139"/>
      <c r="L340" s="1"/>
      <c r="M340" s="1"/>
      <c r="N340" s="308">
        <v>14000</v>
      </c>
      <c r="O340" s="309">
        <v>231101</v>
      </c>
      <c r="P340" s="1"/>
      <c r="Q340" s="283"/>
      <c r="R340" s="1"/>
    </row>
    <row r="341" spans="7:18" s="6" customFormat="1" x14ac:dyDescent="0.25">
      <c r="G341" s="1"/>
      <c r="H341" s="1"/>
      <c r="I341" s="1"/>
      <c r="J341" s="1"/>
      <c r="K341" s="139"/>
      <c r="L341" s="1"/>
      <c r="M341" s="1"/>
      <c r="N341" s="310">
        <v>1813</v>
      </c>
      <c r="O341" s="311">
        <v>237102</v>
      </c>
      <c r="P341" s="1"/>
      <c r="Q341" s="283"/>
      <c r="R341" s="1"/>
    </row>
    <row r="342" spans="7:18" s="6" customFormat="1" x14ac:dyDescent="0.25">
      <c r="G342" s="1"/>
      <c r="H342" s="1"/>
      <c r="I342" s="1"/>
      <c r="J342" s="1"/>
      <c r="K342" s="139"/>
      <c r="L342" s="1"/>
      <c r="M342" s="1"/>
      <c r="N342" s="308">
        <v>1813</v>
      </c>
      <c r="O342" s="309">
        <v>237102</v>
      </c>
      <c r="P342" s="1"/>
      <c r="Q342" s="283"/>
      <c r="R342" s="1"/>
    </row>
    <row r="343" spans="7:18" s="6" customFormat="1" x14ac:dyDescent="0.25">
      <c r="G343" s="1"/>
      <c r="H343" s="1"/>
      <c r="I343" s="1"/>
      <c r="J343" s="1"/>
      <c r="K343" s="139"/>
      <c r="L343" s="1"/>
      <c r="M343" s="1"/>
      <c r="N343" s="310">
        <v>180000</v>
      </c>
      <c r="O343" s="311">
        <v>231101</v>
      </c>
      <c r="P343" s="1"/>
      <c r="Q343" s="283"/>
      <c r="R343" s="1"/>
    </row>
    <row r="344" spans="7:18" s="6" customFormat="1" x14ac:dyDescent="0.25">
      <c r="G344" s="1"/>
      <c r="H344" s="1"/>
      <c r="I344" s="1"/>
      <c r="J344" s="1"/>
      <c r="K344" s="139"/>
      <c r="L344" s="1"/>
      <c r="M344" s="1"/>
      <c r="N344" s="308">
        <v>11250</v>
      </c>
      <c r="O344" s="309">
        <v>237102</v>
      </c>
      <c r="P344" s="1"/>
      <c r="Q344" s="283"/>
      <c r="R344" s="1"/>
    </row>
    <row r="345" spans="7:18" s="6" customFormat="1" x14ac:dyDescent="0.25">
      <c r="G345" s="1"/>
      <c r="H345" s="1"/>
      <c r="I345" s="1"/>
      <c r="J345" s="1"/>
      <c r="K345" s="139"/>
      <c r="L345" s="1"/>
      <c r="M345" s="1"/>
      <c r="N345" s="310">
        <v>14504</v>
      </c>
      <c r="O345" s="311">
        <v>237102</v>
      </c>
      <c r="P345" s="1"/>
      <c r="Q345" s="283"/>
      <c r="R345" s="1"/>
    </row>
    <row r="346" spans="7:18" s="6" customFormat="1" x14ac:dyDescent="0.25">
      <c r="G346" s="1"/>
      <c r="H346" s="1"/>
      <c r="I346" s="1"/>
      <c r="J346" s="1"/>
      <c r="K346" s="139"/>
      <c r="L346" s="1"/>
      <c r="M346" s="1"/>
      <c r="N346" s="308">
        <v>14504</v>
      </c>
      <c r="O346" s="309">
        <v>231101</v>
      </c>
      <c r="P346" s="1"/>
      <c r="Q346" s="283"/>
      <c r="R346" s="1"/>
    </row>
    <row r="347" spans="7:18" s="6" customFormat="1" x14ac:dyDescent="0.25">
      <c r="G347" s="1"/>
      <c r="H347" s="1"/>
      <c r="I347" s="1"/>
      <c r="J347" s="1"/>
      <c r="K347" s="139"/>
      <c r="L347" s="1"/>
      <c r="M347" s="1"/>
      <c r="N347" s="310">
        <v>14504</v>
      </c>
      <c r="O347" s="311">
        <v>231101</v>
      </c>
      <c r="P347" s="1"/>
      <c r="Q347" s="283"/>
      <c r="R347" s="1"/>
    </row>
    <row r="348" spans="7:18" s="6" customFormat="1" x14ac:dyDescent="0.25">
      <c r="G348" s="1"/>
      <c r="H348" s="1"/>
      <c r="I348" s="1"/>
      <c r="J348" s="1"/>
      <c r="K348" s="139"/>
      <c r="L348" s="1"/>
      <c r="M348" s="1"/>
      <c r="N348" s="308">
        <v>14504</v>
      </c>
      <c r="O348" s="309">
        <v>237102</v>
      </c>
      <c r="P348" s="1"/>
      <c r="Q348" s="283"/>
      <c r="R348" s="1"/>
    </row>
    <row r="349" spans="7:18" s="6" customFormat="1" x14ac:dyDescent="0.25">
      <c r="G349" s="1"/>
      <c r="H349" s="1"/>
      <c r="I349" s="1"/>
      <c r="J349" s="1"/>
      <c r="K349" s="139"/>
      <c r="L349" s="1"/>
      <c r="M349" s="1"/>
      <c r="N349" s="310">
        <v>180000</v>
      </c>
      <c r="O349" s="311">
        <v>237102</v>
      </c>
      <c r="P349" s="1"/>
      <c r="Q349" s="283"/>
      <c r="R349" s="1"/>
    </row>
    <row r="350" spans="7:18" s="6" customFormat="1" x14ac:dyDescent="0.25">
      <c r="G350" s="1"/>
      <c r="H350" s="1"/>
      <c r="I350" s="1"/>
      <c r="J350" s="1"/>
      <c r="K350" s="139"/>
      <c r="L350" s="1"/>
      <c r="M350" s="1"/>
      <c r="N350" s="308">
        <v>280000</v>
      </c>
      <c r="O350" s="309">
        <v>237102</v>
      </c>
      <c r="P350" s="1"/>
      <c r="Q350" s="283"/>
      <c r="R350" s="1"/>
    </row>
    <row r="351" spans="7:18" s="6" customFormat="1" x14ac:dyDescent="0.25">
      <c r="G351" s="1"/>
      <c r="H351" s="1"/>
      <c r="I351" s="1"/>
      <c r="J351" s="1"/>
      <c r="K351" s="139"/>
      <c r="L351" s="1"/>
      <c r="M351" s="1"/>
      <c r="N351" s="310">
        <v>14504</v>
      </c>
      <c r="O351" s="311">
        <v>237102</v>
      </c>
      <c r="P351" s="1"/>
      <c r="Q351" s="283"/>
      <c r="R351" s="1"/>
    </row>
    <row r="352" spans="7:18" s="6" customFormat="1" x14ac:dyDescent="0.25">
      <c r="G352" s="1"/>
      <c r="H352" s="1"/>
      <c r="I352" s="1"/>
      <c r="J352" s="1"/>
      <c r="K352" s="139"/>
      <c r="L352" s="1"/>
      <c r="M352" s="1"/>
      <c r="N352" s="308">
        <v>180000</v>
      </c>
      <c r="O352" s="309">
        <v>231101</v>
      </c>
      <c r="P352" s="1"/>
      <c r="Q352" s="283"/>
      <c r="R352" s="1"/>
    </row>
    <row r="353" spans="7:18" s="6" customFormat="1" x14ac:dyDescent="0.25">
      <c r="G353" s="1"/>
      <c r="H353" s="1"/>
      <c r="I353" s="1"/>
      <c r="J353" s="1"/>
      <c r="K353" s="139"/>
      <c r="L353" s="1"/>
      <c r="M353" s="1"/>
      <c r="N353" s="310">
        <v>43512</v>
      </c>
      <c r="O353" s="311">
        <v>231101</v>
      </c>
      <c r="P353" s="1"/>
      <c r="Q353" s="283"/>
      <c r="R353" s="1"/>
    </row>
    <row r="354" spans="7:18" s="6" customFormat="1" x14ac:dyDescent="0.25">
      <c r="G354" s="1"/>
      <c r="H354" s="1"/>
      <c r="I354" s="1"/>
      <c r="J354" s="1"/>
      <c r="K354" s="139"/>
      <c r="L354" s="1"/>
      <c r="M354" s="1"/>
      <c r="N354" s="308">
        <v>38700</v>
      </c>
      <c r="O354" s="309">
        <v>237102</v>
      </c>
      <c r="P354" s="1"/>
      <c r="Q354" s="283"/>
      <c r="R354" s="1"/>
    </row>
    <row r="355" spans="7:18" s="6" customFormat="1" x14ac:dyDescent="0.25">
      <c r="G355" s="1"/>
      <c r="H355" s="1"/>
      <c r="I355" s="1"/>
      <c r="J355" s="1"/>
      <c r="K355" s="139"/>
      <c r="L355" s="1"/>
      <c r="M355" s="1"/>
      <c r="N355" s="310">
        <v>38700</v>
      </c>
      <c r="O355" s="311">
        <v>237102</v>
      </c>
      <c r="P355" s="1"/>
      <c r="Q355" s="283"/>
      <c r="R355" s="1"/>
    </row>
    <row r="356" spans="7:18" s="6" customFormat="1" x14ac:dyDescent="0.25">
      <c r="G356" s="1"/>
      <c r="H356" s="1"/>
      <c r="I356" s="1"/>
      <c r="J356" s="1"/>
      <c r="K356" s="139"/>
      <c r="L356" s="1"/>
      <c r="M356" s="1"/>
      <c r="N356" s="308">
        <v>7540</v>
      </c>
      <c r="O356" s="309">
        <v>231101</v>
      </c>
      <c r="P356" s="1"/>
      <c r="Q356" s="283"/>
      <c r="R356" s="1"/>
    </row>
    <row r="357" spans="7:18" s="6" customFormat="1" x14ac:dyDescent="0.25">
      <c r="G357" s="1"/>
      <c r="H357" s="1"/>
      <c r="I357" s="1"/>
      <c r="J357" s="1"/>
      <c r="K357" s="139"/>
      <c r="L357" s="1"/>
      <c r="M357" s="1"/>
      <c r="N357" s="310">
        <v>1885</v>
      </c>
      <c r="O357" s="311">
        <v>231101</v>
      </c>
      <c r="P357" s="1"/>
      <c r="Q357" s="283"/>
      <c r="R357" s="1"/>
    </row>
    <row r="358" spans="7:18" s="6" customFormat="1" x14ac:dyDescent="0.25">
      <c r="G358" s="1"/>
      <c r="H358" s="1"/>
      <c r="I358" s="1"/>
      <c r="J358" s="1"/>
      <c r="K358" s="139"/>
      <c r="L358" s="1"/>
      <c r="M358" s="1"/>
      <c r="N358" s="308">
        <v>8100</v>
      </c>
      <c r="O358" s="309">
        <v>231101</v>
      </c>
      <c r="P358" s="1"/>
      <c r="Q358" s="283"/>
      <c r="R358" s="1"/>
    </row>
    <row r="359" spans="7:18" s="6" customFormat="1" x14ac:dyDescent="0.25">
      <c r="G359" s="1"/>
      <c r="H359" s="1"/>
      <c r="I359" s="1"/>
      <c r="J359" s="1"/>
      <c r="K359" s="139"/>
      <c r="L359" s="1"/>
      <c r="M359" s="1"/>
      <c r="N359" s="310">
        <v>7252</v>
      </c>
      <c r="O359" s="311">
        <v>231101</v>
      </c>
      <c r="P359" s="1"/>
      <c r="Q359" s="283"/>
      <c r="R359" s="1"/>
    </row>
    <row r="360" spans="7:18" s="6" customFormat="1" x14ac:dyDescent="0.25">
      <c r="G360" s="1"/>
      <c r="H360" s="1"/>
      <c r="I360" s="1"/>
      <c r="J360" s="1"/>
      <c r="K360" s="139"/>
      <c r="L360" s="1"/>
      <c r="M360" s="1"/>
      <c r="N360" s="308">
        <v>5439</v>
      </c>
      <c r="O360" s="309">
        <v>237102</v>
      </c>
      <c r="P360" s="1"/>
      <c r="Q360" s="283"/>
      <c r="R360" s="1"/>
    </row>
    <row r="361" spans="7:18" s="6" customFormat="1" x14ac:dyDescent="0.25">
      <c r="G361" s="1"/>
      <c r="H361" s="1"/>
      <c r="I361" s="1"/>
      <c r="J361" s="1"/>
      <c r="K361" s="139"/>
      <c r="L361" s="1"/>
      <c r="M361" s="1"/>
      <c r="N361" s="310">
        <v>3626</v>
      </c>
      <c r="O361" s="311">
        <v>231101</v>
      </c>
      <c r="P361" s="1"/>
      <c r="Q361" s="283"/>
      <c r="R361" s="1"/>
    </row>
    <row r="362" spans="7:18" s="6" customFormat="1" x14ac:dyDescent="0.25">
      <c r="G362" s="1"/>
      <c r="H362" s="1"/>
      <c r="I362" s="1"/>
      <c r="J362" s="1"/>
      <c r="K362" s="139"/>
      <c r="L362" s="1"/>
      <c r="M362" s="1"/>
      <c r="N362" s="308">
        <v>7252</v>
      </c>
      <c r="O362" s="309">
        <v>237102</v>
      </c>
      <c r="P362" s="1"/>
      <c r="Q362" s="283"/>
      <c r="R362" s="1"/>
    </row>
    <row r="363" spans="7:18" s="6" customFormat="1" x14ac:dyDescent="0.25">
      <c r="G363" s="1"/>
      <c r="H363" s="1"/>
      <c r="I363" s="1"/>
      <c r="J363" s="1"/>
      <c r="K363" s="139"/>
      <c r="L363" s="1"/>
      <c r="M363" s="1"/>
      <c r="N363" s="310">
        <v>5439</v>
      </c>
      <c r="O363" s="311">
        <v>237102</v>
      </c>
      <c r="P363" s="1"/>
      <c r="Q363" s="283"/>
      <c r="R363" s="1"/>
    </row>
    <row r="364" spans="7:18" s="6" customFormat="1" x14ac:dyDescent="0.25">
      <c r="G364" s="1"/>
      <c r="H364" s="1"/>
      <c r="I364" s="1"/>
      <c r="J364" s="1"/>
      <c r="K364" s="139"/>
      <c r="L364" s="1"/>
      <c r="M364" s="1"/>
      <c r="N364" s="308">
        <v>3626</v>
      </c>
      <c r="O364" s="309">
        <v>237102</v>
      </c>
      <c r="P364" s="1"/>
      <c r="Q364" s="283"/>
      <c r="R364" s="1"/>
    </row>
    <row r="365" spans="7:18" s="6" customFormat="1" x14ac:dyDescent="0.25">
      <c r="G365" s="1"/>
      <c r="H365" s="1"/>
      <c r="I365" s="1"/>
      <c r="J365" s="1"/>
      <c r="K365" s="139"/>
      <c r="L365" s="1"/>
      <c r="M365" s="1"/>
      <c r="N365" s="310">
        <v>116032</v>
      </c>
      <c r="O365" s="311">
        <v>237102</v>
      </c>
      <c r="P365" s="1"/>
      <c r="Q365" s="283"/>
      <c r="R365" s="1"/>
    </row>
    <row r="366" spans="7:18" s="6" customFormat="1" x14ac:dyDescent="0.25">
      <c r="G366" s="1"/>
      <c r="H366" s="1"/>
      <c r="I366" s="1"/>
      <c r="J366" s="1"/>
      <c r="K366" s="139"/>
      <c r="L366" s="1"/>
      <c r="M366" s="1"/>
      <c r="N366" s="308">
        <v>5625</v>
      </c>
      <c r="O366" s="309">
        <v>231101</v>
      </c>
      <c r="P366" s="1"/>
      <c r="Q366" s="283"/>
      <c r="R366" s="1"/>
    </row>
    <row r="367" spans="7:18" s="6" customFormat="1" x14ac:dyDescent="0.25">
      <c r="G367" s="1"/>
      <c r="H367" s="1"/>
      <c r="I367" s="1"/>
      <c r="J367" s="1"/>
      <c r="K367" s="139"/>
      <c r="L367" s="1"/>
      <c r="M367" s="1"/>
      <c r="N367" s="310">
        <v>8750</v>
      </c>
      <c r="O367" s="311">
        <v>231101</v>
      </c>
      <c r="P367" s="1"/>
      <c r="Q367" s="283"/>
      <c r="R367" s="1"/>
    </row>
    <row r="368" spans="7:18" s="6" customFormat="1" x14ac:dyDescent="0.25">
      <c r="G368" s="1"/>
      <c r="H368" s="1"/>
      <c r="I368" s="1"/>
      <c r="J368" s="1"/>
      <c r="K368" s="139"/>
      <c r="L368" s="1"/>
      <c r="M368" s="1"/>
      <c r="N368" s="308">
        <v>290</v>
      </c>
      <c r="O368" s="309">
        <v>239201</v>
      </c>
      <c r="P368" s="1"/>
      <c r="Q368" s="283"/>
      <c r="R368" s="1"/>
    </row>
    <row r="369" spans="7:18" s="6" customFormat="1" x14ac:dyDescent="0.25">
      <c r="G369" s="1"/>
      <c r="H369" s="1"/>
      <c r="I369" s="1"/>
      <c r="J369" s="1"/>
      <c r="K369" s="139"/>
      <c r="L369" s="1"/>
      <c r="M369" s="1"/>
      <c r="N369" s="310">
        <v>170</v>
      </c>
      <c r="O369" s="311">
        <v>239201</v>
      </c>
      <c r="P369" s="1"/>
      <c r="Q369" s="283"/>
      <c r="R369" s="1"/>
    </row>
    <row r="370" spans="7:18" s="6" customFormat="1" x14ac:dyDescent="0.25">
      <c r="G370" s="1"/>
      <c r="H370" s="1"/>
      <c r="I370" s="1"/>
      <c r="J370" s="1"/>
      <c r="K370" s="139"/>
      <c r="L370" s="1"/>
      <c r="M370" s="1"/>
      <c r="N370" s="308">
        <v>225</v>
      </c>
      <c r="O370" s="309">
        <v>239201</v>
      </c>
      <c r="P370" s="1"/>
      <c r="Q370" s="283"/>
      <c r="R370" s="1"/>
    </row>
    <row r="371" spans="7:18" s="6" customFormat="1" x14ac:dyDescent="0.25">
      <c r="G371" s="1"/>
      <c r="H371" s="1"/>
      <c r="I371" s="1"/>
      <c r="J371" s="1"/>
      <c r="K371" s="139"/>
      <c r="L371" s="1"/>
      <c r="M371" s="1"/>
      <c r="N371" s="310">
        <v>152292</v>
      </c>
      <c r="O371" s="311">
        <v>237102</v>
      </c>
      <c r="P371" s="1"/>
      <c r="Q371" s="283"/>
      <c r="R371" s="1"/>
    </row>
    <row r="372" spans="7:18" s="6" customFormat="1" x14ac:dyDescent="0.25">
      <c r="G372" s="1"/>
      <c r="H372" s="1"/>
      <c r="I372" s="1"/>
      <c r="J372" s="1"/>
      <c r="K372" s="139"/>
      <c r="L372" s="1"/>
      <c r="M372" s="1"/>
      <c r="N372" s="308">
        <v>10878</v>
      </c>
      <c r="O372" s="309">
        <v>237102</v>
      </c>
      <c r="P372" s="1"/>
      <c r="Q372" s="283"/>
      <c r="R372" s="1"/>
    </row>
    <row r="373" spans="7:18" s="6" customFormat="1" x14ac:dyDescent="0.25">
      <c r="G373" s="1"/>
      <c r="H373" s="1"/>
      <c r="I373" s="1"/>
      <c r="J373" s="1"/>
      <c r="K373" s="139"/>
      <c r="L373" s="1"/>
      <c r="M373" s="1"/>
      <c r="N373" s="310">
        <v>30821.000000000004</v>
      </c>
      <c r="O373" s="311">
        <v>237102</v>
      </c>
      <c r="P373" s="1"/>
      <c r="Q373" s="283"/>
      <c r="R373" s="1"/>
    </row>
    <row r="374" spans="7:18" s="6" customFormat="1" x14ac:dyDescent="0.25">
      <c r="G374" s="1"/>
      <c r="H374" s="1"/>
      <c r="I374" s="1"/>
      <c r="J374" s="1"/>
      <c r="K374" s="139"/>
      <c r="L374" s="1"/>
      <c r="M374" s="1"/>
      <c r="N374" s="308">
        <v>7200</v>
      </c>
      <c r="O374" s="309">
        <v>237102</v>
      </c>
      <c r="P374" s="1"/>
      <c r="Q374" s="283"/>
      <c r="R374" s="1"/>
    </row>
    <row r="375" spans="7:18" s="6" customFormat="1" x14ac:dyDescent="0.25">
      <c r="G375" s="1"/>
      <c r="H375" s="1"/>
      <c r="I375" s="1"/>
      <c r="J375" s="1"/>
      <c r="K375" s="139"/>
      <c r="L375" s="1"/>
      <c r="M375" s="1"/>
      <c r="N375" s="310">
        <v>14000</v>
      </c>
      <c r="O375" s="311">
        <v>237102</v>
      </c>
      <c r="P375" s="1"/>
      <c r="Q375" s="283"/>
      <c r="R375" s="1"/>
    </row>
    <row r="376" spans="7:18" s="6" customFormat="1" x14ac:dyDescent="0.25">
      <c r="G376" s="1"/>
      <c r="H376" s="1"/>
      <c r="I376" s="1"/>
      <c r="J376" s="1"/>
      <c r="K376" s="139"/>
      <c r="L376" s="1"/>
      <c r="M376" s="1"/>
      <c r="N376" s="308">
        <v>290</v>
      </c>
      <c r="O376" s="309">
        <v>237102</v>
      </c>
      <c r="P376" s="1"/>
      <c r="Q376" s="283"/>
      <c r="R376" s="1"/>
    </row>
    <row r="377" spans="7:18" s="6" customFormat="1" x14ac:dyDescent="0.25">
      <c r="G377" s="1"/>
      <c r="H377" s="1"/>
      <c r="I377" s="1"/>
      <c r="J377" s="1"/>
      <c r="K377" s="139"/>
      <c r="L377" s="1"/>
      <c r="M377" s="1"/>
      <c r="N377" s="310">
        <v>225</v>
      </c>
      <c r="O377" s="311">
        <v>237102</v>
      </c>
      <c r="P377" s="1"/>
      <c r="Q377" s="283"/>
      <c r="R377" s="1"/>
    </row>
    <row r="378" spans="7:18" s="6" customFormat="1" x14ac:dyDescent="0.25">
      <c r="G378" s="1"/>
      <c r="H378" s="1"/>
      <c r="I378" s="1"/>
      <c r="J378" s="1"/>
      <c r="K378" s="139"/>
      <c r="L378" s="1"/>
      <c r="M378" s="1"/>
      <c r="N378" s="308">
        <v>340</v>
      </c>
      <c r="O378" s="309">
        <v>237102</v>
      </c>
      <c r="P378" s="1"/>
      <c r="Q378" s="283"/>
      <c r="R378" s="1"/>
    </row>
    <row r="379" spans="7:18" s="6" customFormat="1" x14ac:dyDescent="0.25">
      <c r="G379" s="1"/>
      <c r="H379" s="1"/>
      <c r="I379" s="1"/>
      <c r="J379" s="1"/>
      <c r="K379" s="139"/>
      <c r="L379" s="1"/>
      <c r="M379" s="1"/>
      <c r="N379" s="310">
        <v>27000</v>
      </c>
      <c r="O379" s="311">
        <v>237102</v>
      </c>
      <c r="P379" s="1"/>
      <c r="Q379" s="283"/>
      <c r="R379" s="1"/>
    </row>
    <row r="380" spans="7:18" s="6" customFormat="1" x14ac:dyDescent="0.25">
      <c r="G380" s="1"/>
      <c r="H380" s="1"/>
      <c r="I380" s="1"/>
      <c r="J380" s="1"/>
      <c r="K380" s="139"/>
      <c r="L380" s="1"/>
      <c r="M380" s="1"/>
      <c r="N380" s="308">
        <v>1125</v>
      </c>
      <c r="O380" s="309">
        <v>237102</v>
      </c>
      <c r="P380" s="1"/>
      <c r="Q380" s="283"/>
      <c r="R380" s="1"/>
    </row>
    <row r="381" spans="7:18" s="6" customFormat="1" x14ac:dyDescent="0.25">
      <c r="G381" s="1"/>
      <c r="H381" s="1"/>
      <c r="I381" s="1"/>
      <c r="J381" s="1"/>
      <c r="K381" s="139"/>
      <c r="L381" s="1"/>
      <c r="M381" s="1"/>
      <c r="N381" s="310">
        <v>1020</v>
      </c>
      <c r="O381" s="311">
        <v>237102</v>
      </c>
      <c r="P381" s="1"/>
      <c r="Q381" s="283"/>
      <c r="R381" s="1"/>
    </row>
    <row r="382" spans="7:18" s="6" customFormat="1" x14ac:dyDescent="0.25">
      <c r="G382" s="1"/>
      <c r="H382" s="1"/>
      <c r="I382" s="1"/>
      <c r="J382" s="1"/>
      <c r="K382" s="139"/>
      <c r="L382" s="1"/>
      <c r="M382" s="1"/>
      <c r="N382" s="308">
        <v>3600</v>
      </c>
      <c r="O382" s="309">
        <v>237102</v>
      </c>
      <c r="P382" s="1"/>
      <c r="Q382" s="283"/>
      <c r="R382" s="1"/>
    </row>
    <row r="383" spans="7:18" s="6" customFormat="1" x14ac:dyDescent="0.25">
      <c r="G383" s="1"/>
      <c r="H383" s="1"/>
      <c r="I383" s="1"/>
      <c r="J383" s="1"/>
      <c r="K383" s="139"/>
      <c r="L383" s="1"/>
      <c r="M383" s="1"/>
      <c r="N383" s="310">
        <v>3600</v>
      </c>
      <c r="O383" s="311">
        <v>237102</v>
      </c>
      <c r="P383" s="1"/>
      <c r="Q383" s="283"/>
      <c r="R383" s="1"/>
    </row>
    <row r="384" spans="7:18" s="6" customFormat="1" x14ac:dyDescent="0.25">
      <c r="G384" s="1"/>
      <c r="H384" s="1"/>
      <c r="I384" s="1"/>
      <c r="J384" s="1"/>
      <c r="K384" s="139"/>
      <c r="L384" s="1"/>
      <c r="M384" s="1"/>
      <c r="N384" s="308">
        <v>3600</v>
      </c>
      <c r="O384" s="309">
        <v>237102</v>
      </c>
      <c r="P384" s="1"/>
      <c r="Q384" s="283"/>
      <c r="R384" s="1"/>
    </row>
    <row r="385" spans="7:18" s="6" customFormat="1" x14ac:dyDescent="0.25">
      <c r="G385" s="1"/>
      <c r="H385" s="1"/>
      <c r="I385" s="1"/>
      <c r="J385" s="1"/>
      <c r="K385" s="139"/>
      <c r="L385" s="1"/>
      <c r="M385" s="1"/>
      <c r="N385" s="310">
        <v>1800</v>
      </c>
      <c r="O385" s="311">
        <v>237102</v>
      </c>
      <c r="P385" s="1"/>
      <c r="Q385" s="283"/>
      <c r="R385" s="1"/>
    </row>
    <row r="386" spans="7:18" s="6" customFormat="1" x14ac:dyDescent="0.25">
      <c r="G386" s="1"/>
      <c r="H386" s="1"/>
      <c r="I386" s="1"/>
      <c r="J386" s="1"/>
      <c r="K386" s="139"/>
      <c r="L386" s="1"/>
      <c r="M386" s="1"/>
      <c r="N386" s="308">
        <v>7200</v>
      </c>
      <c r="O386" s="309">
        <v>237102</v>
      </c>
      <c r="P386" s="1"/>
      <c r="Q386" s="283"/>
      <c r="R386" s="1"/>
    </row>
    <row r="387" spans="7:18" s="6" customFormat="1" x14ac:dyDescent="0.25">
      <c r="G387" s="1"/>
      <c r="H387" s="1"/>
      <c r="I387" s="1"/>
      <c r="J387" s="1"/>
      <c r="K387" s="139"/>
      <c r="L387" s="1"/>
      <c r="M387" s="1"/>
      <c r="N387" s="310">
        <v>900</v>
      </c>
      <c r="O387" s="311">
        <v>237102</v>
      </c>
      <c r="P387" s="1"/>
      <c r="Q387" s="283"/>
      <c r="R387" s="1"/>
    </row>
    <row r="388" spans="7:18" s="6" customFormat="1" x14ac:dyDescent="0.25">
      <c r="G388" s="1"/>
      <c r="H388" s="1"/>
      <c r="I388" s="1"/>
      <c r="J388" s="1"/>
      <c r="K388" s="139"/>
      <c r="L388" s="1"/>
      <c r="M388" s="1"/>
      <c r="N388" s="308">
        <v>1275</v>
      </c>
      <c r="O388" s="309">
        <v>237102</v>
      </c>
      <c r="P388" s="1"/>
      <c r="Q388" s="283"/>
      <c r="R388" s="1"/>
    </row>
    <row r="389" spans="7:18" s="6" customFormat="1" x14ac:dyDescent="0.25">
      <c r="G389" s="1"/>
      <c r="H389" s="1"/>
      <c r="I389" s="1"/>
      <c r="J389" s="1"/>
      <c r="K389" s="139"/>
      <c r="L389" s="1"/>
      <c r="M389" s="1"/>
      <c r="N389" s="310">
        <v>5760</v>
      </c>
      <c r="O389" s="311">
        <v>231101</v>
      </c>
      <c r="P389" s="1"/>
      <c r="Q389" s="283"/>
      <c r="R389" s="1"/>
    </row>
    <row r="390" spans="7:18" s="6" customFormat="1" x14ac:dyDescent="0.25">
      <c r="G390" s="1"/>
      <c r="H390" s="1"/>
      <c r="I390" s="1"/>
      <c r="J390" s="1"/>
      <c r="K390" s="139"/>
      <c r="L390" s="1"/>
      <c r="M390" s="1"/>
      <c r="N390" s="308">
        <v>6750</v>
      </c>
      <c r="O390" s="309">
        <v>231101</v>
      </c>
      <c r="P390" s="1"/>
      <c r="Q390" s="283"/>
      <c r="R390" s="1"/>
    </row>
    <row r="391" spans="7:18" s="6" customFormat="1" x14ac:dyDescent="0.25">
      <c r="G391" s="1"/>
      <c r="H391" s="1"/>
      <c r="I391" s="1"/>
      <c r="J391" s="1"/>
      <c r="K391" s="139"/>
      <c r="L391" s="1"/>
      <c r="M391" s="1"/>
      <c r="N391" s="310">
        <v>9000</v>
      </c>
      <c r="O391" s="311">
        <v>233601</v>
      </c>
      <c r="P391" s="1"/>
      <c r="Q391" s="283"/>
      <c r="R391" s="1"/>
    </row>
    <row r="392" spans="7:18" s="6" customFormat="1" x14ac:dyDescent="0.25">
      <c r="G392" s="1"/>
      <c r="H392" s="1"/>
      <c r="I392" s="1"/>
      <c r="J392" s="1"/>
      <c r="K392" s="139"/>
      <c r="L392" s="1"/>
      <c r="M392" s="1"/>
      <c r="N392" s="308">
        <v>6750</v>
      </c>
      <c r="O392" s="309">
        <v>231101</v>
      </c>
      <c r="P392" s="1"/>
      <c r="Q392" s="283"/>
      <c r="R392" s="1"/>
    </row>
    <row r="393" spans="7:18" s="6" customFormat="1" x14ac:dyDescent="0.25">
      <c r="G393" s="1"/>
      <c r="H393" s="1"/>
      <c r="I393" s="1"/>
      <c r="J393" s="1"/>
      <c r="K393" s="139"/>
      <c r="L393" s="1"/>
      <c r="M393" s="1"/>
      <c r="N393" s="310">
        <v>7252</v>
      </c>
      <c r="O393" s="311">
        <v>237102</v>
      </c>
      <c r="P393" s="1"/>
      <c r="Q393" s="283"/>
      <c r="R393" s="1"/>
    </row>
    <row r="394" spans="7:18" s="6" customFormat="1" x14ac:dyDescent="0.25">
      <c r="G394" s="1"/>
      <c r="H394" s="1"/>
      <c r="I394" s="1"/>
      <c r="J394" s="1"/>
      <c r="K394" s="139"/>
      <c r="L394" s="1"/>
      <c r="M394" s="1"/>
      <c r="N394" s="308">
        <v>6750</v>
      </c>
      <c r="O394" s="309">
        <v>231101</v>
      </c>
      <c r="P394" s="1"/>
      <c r="Q394" s="283"/>
      <c r="R394" s="1"/>
    </row>
    <row r="395" spans="7:18" s="6" customFormat="1" x14ac:dyDescent="0.25">
      <c r="G395" s="1"/>
      <c r="H395" s="1"/>
      <c r="I395" s="1"/>
      <c r="J395" s="1"/>
      <c r="K395" s="139"/>
      <c r="L395" s="1"/>
      <c r="M395" s="1"/>
      <c r="N395" s="310">
        <v>7200</v>
      </c>
      <c r="O395" s="311">
        <v>231101</v>
      </c>
      <c r="P395" s="1"/>
      <c r="Q395" s="283"/>
      <c r="R395" s="1"/>
    </row>
    <row r="396" spans="7:18" s="6" customFormat="1" x14ac:dyDescent="0.25">
      <c r="G396" s="1"/>
      <c r="H396" s="1"/>
      <c r="I396" s="1"/>
      <c r="J396" s="1"/>
      <c r="K396" s="139"/>
      <c r="L396" s="1"/>
      <c r="M396" s="1"/>
      <c r="N396" s="308">
        <v>14000</v>
      </c>
      <c r="O396" s="309">
        <v>231101</v>
      </c>
      <c r="P396" s="1"/>
      <c r="Q396" s="283"/>
      <c r="R396" s="1"/>
    </row>
    <row r="397" spans="7:18" s="6" customFormat="1" x14ac:dyDescent="0.25">
      <c r="G397" s="1"/>
      <c r="H397" s="1"/>
      <c r="I397" s="1"/>
      <c r="J397" s="1"/>
      <c r="K397" s="139"/>
      <c r="L397" s="1"/>
      <c r="M397" s="1"/>
      <c r="N397" s="310">
        <v>7200</v>
      </c>
      <c r="O397" s="311">
        <v>231101</v>
      </c>
      <c r="P397" s="1"/>
      <c r="Q397" s="283"/>
      <c r="R397" s="1"/>
    </row>
    <row r="398" spans="7:18" s="6" customFormat="1" x14ac:dyDescent="0.25">
      <c r="G398" s="1"/>
      <c r="H398" s="1"/>
      <c r="I398" s="1"/>
      <c r="J398" s="1"/>
      <c r="K398" s="139"/>
      <c r="L398" s="1"/>
      <c r="M398" s="1"/>
      <c r="N398" s="308">
        <v>14000</v>
      </c>
      <c r="O398" s="309">
        <v>231101</v>
      </c>
      <c r="P398" s="1"/>
      <c r="Q398" s="283"/>
      <c r="R398" s="1"/>
    </row>
    <row r="399" spans="7:18" s="6" customFormat="1" x14ac:dyDescent="0.25">
      <c r="G399" s="1"/>
      <c r="H399" s="1"/>
      <c r="I399" s="1"/>
      <c r="J399" s="1"/>
      <c r="K399" s="139"/>
      <c r="L399" s="1"/>
      <c r="M399" s="1"/>
      <c r="N399" s="310">
        <v>1350</v>
      </c>
      <c r="O399" s="311">
        <v>239201</v>
      </c>
      <c r="P399" s="1"/>
      <c r="Q399" s="283"/>
      <c r="R399" s="1"/>
    </row>
    <row r="400" spans="7:18" s="6" customFormat="1" x14ac:dyDescent="0.25">
      <c r="G400" s="1"/>
      <c r="H400" s="1"/>
      <c r="I400" s="1"/>
      <c r="J400" s="1"/>
      <c r="K400" s="139"/>
      <c r="L400" s="1"/>
      <c r="M400" s="1"/>
      <c r="N400" s="308">
        <v>1740</v>
      </c>
      <c r="O400" s="309">
        <v>239201</v>
      </c>
      <c r="P400" s="1"/>
      <c r="Q400" s="283"/>
      <c r="R400" s="1"/>
    </row>
    <row r="401" spans="7:18" s="6" customFormat="1" x14ac:dyDescent="0.25">
      <c r="G401" s="1"/>
      <c r="H401" s="1"/>
      <c r="I401" s="1"/>
      <c r="J401" s="1"/>
      <c r="K401" s="139"/>
      <c r="L401" s="1"/>
      <c r="M401" s="1"/>
      <c r="N401" s="310">
        <v>2540</v>
      </c>
      <c r="O401" s="311">
        <v>239201</v>
      </c>
      <c r="P401" s="1"/>
      <c r="Q401" s="283"/>
      <c r="R401" s="1"/>
    </row>
    <row r="402" spans="7:18" s="6" customFormat="1" x14ac:dyDescent="0.25">
      <c r="G402" s="1"/>
      <c r="H402" s="1"/>
      <c r="I402" s="1"/>
      <c r="J402" s="1"/>
      <c r="K402" s="139"/>
      <c r="L402" s="1"/>
      <c r="M402" s="1"/>
      <c r="N402" s="308">
        <v>2540</v>
      </c>
      <c r="O402" s="309">
        <v>239201</v>
      </c>
      <c r="P402" s="1"/>
      <c r="Q402" s="283"/>
      <c r="R402" s="1"/>
    </row>
    <row r="403" spans="7:18" s="6" customFormat="1" x14ac:dyDescent="0.25">
      <c r="G403" s="1"/>
      <c r="H403" s="1"/>
      <c r="I403" s="1"/>
      <c r="J403" s="1"/>
      <c r="K403" s="139"/>
      <c r="L403" s="1"/>
      <c r="M403" s="1"/>
      <c r="N403" s="310">
        <v>1350</v>
      </c>
      <c r="O403" s="311">
        <v>239201</v>
      </c>
      <c r="P403" s="1"/>
      <c r="Q403" s="283"/>
      <c r="R403" s="1"/>
    </row>
    <row r="404" spans="7:18" s="6" customFormat="1" x14ac:dyDescent="0.25">
      <c r="G404" s="1"/>
      <c r="H404" s="1"/>
      <c r="I404" s="1"/>
      <c r="J404" s="1"/>
      <c r="K404" s="139"/>
      <c r="L404" s="1"/>
      <c r="M404" s="1"/>
      <c r="N404" s="308">
        <v>1740</v>
      </c>
      <c r="O404" s="309">
        <v>239201</v>
      </c>
      <c r="P404" s="1"/>
      <c r="Q404" s="283"/>
      <c r="R404" s="1"/>
    </row>
    <row r="405" spans="7:18" s="6" customFormat="1" x14ac:dyDescent="0.25">
      <c r="G405" s="1"/>
      <c r="H405" s="1"/>
      <c r="I405" s="1"/>
      <c r="J405" s="1"/>
      <c r="K405" s="139"/>
      <c r="L405" s="1"/>
      <c r="M405" s="1"/>
      <c r="N405" s="310">
        <v>7200</v>
      </c>
      <c r="O405" s="311">
        <v>237102</v>
      </c>
      <c r="P405" s="1"/>
      <c r="Q405" s="283"/>
      <c r="R405" s="1"/>
    </row>
    <row r="406" spans="7:18" s="6" customFormat="1" x14ac:dyDescent="0.25">
      <c r="G406" s="1"/>
      <c r="H406" s="1"/>
      <c r="I406" s="1"/>
      <c r="J406" s="1"/>
      <c r="K406" s="139"/>
      <c r="L406" s="1"/>
      <c r="M406" s="1"/>
      <c r="N406" s="308">
        <v>225</v>
      </c>
      <c r="O406" s="309">
        <v>239201</v>
      </c>
      <c r="P406" s="1"/>
      <c r="Q406" s="283"/>
      <c r="R406" s="1"/>
    </row>
    <row r="407" spans="7:18" s="6" customFormat="1" x14ac:dyDescent="0.25">
      <c r="G407" s="1"/>
      <c r="H407" s="1"/>
      <c r="I407" s="1"/>
      <c r="J407" s="1"/>
      <c r="K407" s="139"/>
      <c r="L407" s="1"/>
      <c r="M407" s="1"/>
      <c r="N407" s="310">
        <v>225</v>
      </c>
      <c r="O407" s="311">
        <v>239201</v>
      </c>
      <c r="P407" s="1"/>
      <c r="Q407" s="283"/>
      <c r="R407" s="1"/>
    </row>
    <row r="408" spans="7:18" s="6" customFormat="1" x14ac:dyDescent="0.25">
      <c r="G408" s="1"/>
      <c r="H408" s="1"/>
      <c r="I408" s="1"/>
      <c r="J408" s="1"/>
      <c r="K408" s="139"/>
      <c r="L408" s="1"/>
      <c r="M408" s="1"/>
      <c r="N408" s="308">
        <v>225</v>
      </c>
      <c r="O408" s="309">
        <v>239201</v>
      </c>
      <c r="P408" s="1"/>
      <c r="Q408" s="283"/>
      <c r="R408" s="1"/>
    </row>
    <row r="409" spans="7:18" s="6" customFormat="1" x14ac:dyDescent="0.25">
      <c r="G409" s="1"/>
      <c r="H409" s="1"/>
      <c r="I409" s="1"/>
      <c r="J409" s="1"/>
      <c r="K409" s="139"/>
      <c r="L409" s="1"/>
      <c r="M409" s="1"/>
      <c r="N409" s="310">
        <v>225</v>
      </c>
      <c r="O409" s="311">
        <v>239201</v>
      </c>
      <c r="P409" s="1"/>
      <c r="Q409" s="283"/>
      <c r="R409" s="1"/>
    </row>
    <row r="410" spans="7:18" s="6" customFormat="1" x14ac:dyDescent="0.25">
      <c r="G410" s="1"/>
      <c r="H410" s="1"/>
      <c r="I410" s="1"/>
      <c r="J410" s="1"/>
      <c r="K410" s="139"/>
      <c r="L410" s="1"/>
      <c r="M410" s="1"/>
      <c r="N410" s="308">
        <v>225</v>
      </c>
      <c r="O410" s="309">
        <v>239201</v>
      </c>
      <c r="P410" s="1"/>
      <c r="Q410" s="283"/>
      <c r="R410" s="1"/>
    </row>
    <row r="411" spans="7:18" s="6" customFormat="1" x14ac:dyDescent="0.25">
      <c r="G411" s="1"/>
      <c r="H411" s="1"/>
      <c r="I411" s="1"/>
      <c r="J411" s="1"/>
      <c r="K411" s="139"/>
      <c r="L411" s="1"/>
      <c r="M411" s="1"/>
      <c r="N411" s="310">
        <v>94276</v>
      </c>
      <c r="O411" s="311">
        <v>237102</v>
      </c>
      <c r="P411" s="1"/>
      <c r="Q411" s="283"/>
      <c r="R411" s="1"/>
    </row>
    <row r="412" spans="7:18" s="6" customFormat="1" x14ac:dyDescent="0.25">
      <c r="G412" s="1"/>
      <c r="H412" s="1"/>
      <c r="I412" s="1"/>
      <c r="J412" s="1"/>
      <c r="K412" s="139"/>
      <c r="L412" s="1"/>
      <c r="M412" s="1"/>
      <c r="N412" s="141">
        <f>SUM(N308:N411)</f>
        <v>2375381</v>
      </c>
      <c r="O412" s="141"/>
      <c r="P412" s="1"/>
      <c r="Q412" s="283"/>
      <c r="R412" s="1"/>
    </row>
    <row r="413" spans="7:18" s="6" customFormat="1" x14ac:dyDescent="0.25">
      <c r="G413" s="1"/>
      <c r="H413" s="1"/>
      <c r="I413" s="1"/>
      <c r="J413" s="1"/>
      <c r="K413" s="139"/>
      <c r="L413" s="1"/>
      <c r="M413" s="1"/>
      <c r="N413" s="1"/>
      <c r="O413" s="141"/>
      <c r="P413" s="1"/>
      <c r="Q413" s="283"/>
      <c r="R413" s="1"/>
    </row>
    <row r="414" spans="7:18" s="6" customFormat="1" x14ac:dyDescent="0.25">
      <c r="G414" s="1"/>
      <c r="H414" s="1"/>
      <c r="I414" s="1"/>
      <c r="J414" s="1"/>
      <c r="K414" s="139"/>
      <c r="L414" s="1"/>
      <c r="M414" s="1"/>
      <c r="N414" s="1"/>
      <c r="O414" s="141"/>
      <c r="P414" s="1"/>
      <c r="Q414" s="283"/>
      <c r="R414" s="1"/>
    </row>
    <row r="415" spans="7:18" s="6" customFormat="1" x14ac:dyDescent="0.25">
      <c r="G415" s="1"/>
      <c r="H415" s="1"/>
      <c r="I415" s="1"/>
      <c r="J415" s="1"/>
      <c r="K415" s="139"/>
      <c r="L415" s="1"/>
      <c r="M415" s="1"/>
      <c r="N415" s="1"/>
      <c r="O415" s="141"/>
      <c r="P415" s="1"/>
      <c r="Q415" s="283"/>
      <c r="R415" s="1"/>
    </row>
    <row r="416" spans="7:18" s="6" customFormat="1" x14ac:dyDescent="0.25">
      <c r="G416" s="1"/>
      <c r="H416" s="1"/>
      <c r="I416" s="1"/>
      <c r="J416" s="1"/>
      <c r="K416" s="139"/>
      <c r="L416" s="1"/>
      <c r="M416" s="1"/>
      <c r="N416" s="1"/>
      <c r="O416" s="141"/>
      <c r="P416" s="1"/>
      <c r="Q416" s="283"/>
      <c r="R416" s="1"/>
    </row>
    <row r="417" spans="7:18" s="6" customFormat="1" x14ac:dyDescent="0.25">
      <c r="G417" s="1"/>
      <c r="H417" s="1"/>
      <c r="I417" s="1"/>
      <c r="J417" s="1"/>
      <c r="K417" s="139"/>
      <c r="L417" s="1"/>
      <c r="M417" s="1"/>
      <c r="N417" s="1"/>
      <c r="O417" s="141"/>
      <c r="P417" s="1"/>
      <c r="Q417" s="283"/>
      <c r="R417" s="1"/>
    </row>
    <row r="418" spans="7:18" s="6" customFormat="1" x14ac:dyDescent="0.25">
      <c r="G418" s="1"/>
      <c r="H418" s="1"/>
      <c r="I418" s="1"/>
      <c r="J418" s="1"/>
      <c r="K418" s="139"/>
      <c r="L418" s="1"/>
      <c r="M418" s="1"/>
      <c r="N418" s="1"/>
      <c r="O418" s="141"/>
      <c r="P418" s="1"/>
      <c r="Q418" s="283"/>
      <c r="R418" s="1"/>
    </row>
    <row r="419" spans="7:18" s="6" customFormat="1" x14ac:dyDescent="0.25">
      <c r="G419" s="1"/>
      <c r="H419" s="1"/>
      <c r="I419" s="1"/>
      <c r="J419" s="1"/>
      <c r="K419" s="139"/>
      <c r="L419" s="1"/>
      <c r="M419" s="1"/>
      <c r="N419" s="1"/>
      <c r="O419" s="141"/>
      <c r="P419" s="1"/>
      <c r="Q419" s="283"/>
      <c r="R419" s="1"/>
    </row>
    <row r="420" spans="7:18" s="6" customFormat="1" x14ac:dyDescent="0.25">
      <c r="G420" s="1"/>
      <c r="H420" s="1"/>
      <c r="I420" s="1"/>
      <c r="J420" s="1"/>
      <c r="K420" s="139"/>
      <c r="L420" s="1"/>
      <c r="M420" s="1"/>
      <c r="N420" s="1"/>
      <c r="O420" s="141"/>
      <c r="P420" s="1"/>
      <c r="Q420" s="283"/>
      <c r="R420" s="1"/>
    </row>
    <row r="421" spans="7:18" s="6" customFormat="1" x14ac:dyDescent="0.25">
      <c r="G421" s="1"/>
      <c r="H421" s="1"/>
      <c r="I421" s="1"/>
      <c r="J421" s="1"/>
      <c r="K421" s="139"/>
      <c r="L421" s="1"/>
      <c r="M421" s="1"/>
      <c r="N421" s="1"/>
      <c r="O421" s="141"/>
      <c r="P421" s="1"/>
      <c r="Q421" s="283"/>
      <c r="R421" s="1"/>
    </row>
    <row r="422" spans="7:18" s="6" customFormat="1" x14ac:dyDescent="0.25">
      <c r="G422" s="1"/>
      <c r="H422" s="1"/>
      <c r="I422" s="1"/>
      <c r="J422" s="1"/>
      <c r="K422" s="139"/>
      <c r="L422" s="1"/>
      <c r="M422" s="1"/>
      <c r="N422" s="1"/>
      <c r="O422" s="141"/>
      <c r="P422" s="1"/>
      <c r="Q422" s="283"/>
      <c r="R422" s="1"/>
    </row>
    <row r="423" spans="7:18" s="6" customFormat="1" x14ac:dyDescent="0.25">
      <c r="G423" s="1"/>
      <c r="H423" s="1"/>
      <c r="I423" s="1"/>
      <c r="J423" s="1"/>
      <c r="K423" s="139"/>
      <c r="L423" s="1"/>
      <c r="M423" s="1"/>
      <c r="N423" s="1"/>
      <c r="O423" s="141"/>
      <c r="P423" s="1"/>
      <c r="Q423" s="283"/>
      <c r="R423" s="1"/>
    </row>
    <row r="424" spans="7:18" s="6" customFormat="1" x14ac:dyDescent="0.25">
      <c r="G424" s="1"/>
      <c r="H424" s="1"/>
      <c r="I424" s="1"/>
      <c r="J424" s="1"/>
      <c r="K424" s="139"/>
      <c r="L424" s="1"/>
      <c r="M424" s="1"/>
      <c r="N424" s="1"/>
      <c r="O424" s="141"/>
      <c r="P424" s="1"/>
      <c r="Q424" s="283"/>
      <c r="R424" s="1"/>
    </row>
    <row r="425" spans="7:18" s="6" customFormat="1" x14ac:dyDescent="0.25">
      <c r="G425" s="1"/>
      <c r="H425" s="1"/>
      <c r="I425" s="1"/>
      <c r="J425" s="1"/>
      <c r="K425" s="139"/>
      <c r="L425" s="1"/>
      <c r="M425" s="1"/>
      <c r="N425" s="1"/>
      <c r="O425" s="141"/>
      <c r="P425" s="1"/>
      <c r="Q425" s="283"/>
      <c r="R425" s="1"/>
    </row>
    <row r="426" spans="7:18" s="6" customFormat="1" x14ac:dyDescent="0.25">
      <c r="G426" s="1"/>
      <c r="H426" s="1"/>
      <c r="I426" s="1"/>
      <c r="J426" s="1"/>
      <c r="K426" s="139"/>
      <c r="L426" s="1"/>
      <c r="M426" s="1"/>
      <c r="N426" s="1"/>
      <c r="O426" s="141"/>
      <c r="P426" s="1"/>
      <c r="Q426" s="283"/>
      <c r="R426" s="1"/>
    </row>
    <row r="427" spans="7:18" s="6" customFormat="1" x14ac:dyDescent="0.25">
      <c r="G427" s="1"/>
      <c r="H427" s="1"/>
      <c r="I427" s="1"/>
      <c r="J427" s="1"/>
      <c r="K427" s="139"/>
      <c r="L427" s="1"/>
      <c r="M427" s="1"/>
      <c r="N427" s="1"/>
      <c r="O427" s="141"/>
      <c r="P427" s="1"/>
      <c r="Q427" s="283"/>
      <c r="R427" s="1"/>
    </row>
    <row r="428" spans="7:18" s="6" customFormat="1" x14ac:dyDescent="0.25">
      <c r="G428" s="1"/>
      <c r="H428" s="1"/>
      <c r="I428" s="1"/>
      <c r="J428" s="1"/>
      <c r="K428" s="139"/>
      <c r="L428" s="1"/>
      <c r="M428" s="1"/>
      <c r="N428" s="1"/>
      <c r="O428" s="141"/>
      <c r="P428" s="1"/>
      <c r="Q428" s="283"/>
      <c r="R428" s="1"/>
    </row>
    <row r="429" spans="7:18" s="6" customFormat="1" x14ac:dyDescent="0.25">
      <c r="G429" s="1"/>
      <c r="H429" s="1"/>
      <c r="I429" s="1"/>
      <c r="J429" s="1"/>
      <c r="K429" s="139"/>
      <c r="L429" s="1"/>
      <c r="M429" s="1"/>
      <c r="N429" s="1"/>
      <c r="O429" s="141"/>
      <c r="P429" s="1"/>
      <c r="Q429" s="283"/>
      <c r="R429" s="1"/>
    </row>
    <row r="430" spans="7:18" s="6" customFormat="1" x14ac:dyDescent="0.25">
      <c r="G430" s="1"/>
      <c r="H430" s="1"/>
      <c r="I430" s="1"/>
      <c r="J430" s="1"/>
      <c r="K430" s="139"/>
      <c r="L430" s="1"/>
      <c r="M430" s="1"/>
      <c r="N430" s="1"/>
      <c r="O430" s="141"/>
      <c r="P430" s="1"/>
      <c r="Q430" s="283"/>
      <c r="R430" s="1"/>
    </row>
    <row r="431" spans="7:18" s="6" customFormat="1" x14ac:dyDescent="0.25">
      <c r="G431" s="1"/>
      <c r="H431" s="1"/>
      <c r="I431" s="1"/>
      <c r="J431" s="1"/>
      <c r="K431" s="139"/>
      <c r="L431" s="1"/>
      <c r="M431" s="1"/>
      <c r="N431" s="1"/>
      <c r="O431" s="141"/>
      <c r="P431" s="1"/>
      <c r="Q431" s="283"/>
      <c r="R431" s="1"/>
    </row>
    <row r="432" spans="7:18" s="6" customFormat="1" x14ac:dyDescent="0.25">
      <c r="G432" s="1"/>
      <c r="H432" s="1"/>
      <c r="I432" s="1"/>
      <c r="J432" s="1"/>
      <c r="K432" s="139"/>
      <c r="L432" s="1"/>
      <c r="M432" s="1"/>
      <c r="N432" s="1"/>
      <c r="O432" s="141"/>
      <c r="P432" s="1"/>
      <c r="Q432" s="283"/>
      <c r="R432" s="1"/>
    </row>
    <row r="433" spans="2:18" s="6" customFormat="1" x14ac:dyDescent="0.25">
      <c r="G433" s="1"/>
      <c r="H433" s="1"/>
      <c r="I433" s="1"/>
      <c r="J433" s="1"/>
      <c r="K433" s="139"/>
      <c r="L433" s="1"/>
      <c r="M433" s="1"/>
      <c r="N433" s="1"/>
      <c r="O433" s="141"/>
      <c r="P433" s="1"/>
      <c r="Q433" s="283"/>
      <c r="R433" s="1"/>
    </row>
    <row r="434" spans="2:18" s="6" customFormat="1" x14ac:dyDescent="0.25">
      <c r="G434" s="1"/>
      <c r="H434" s="1"/>
      <c r="I434" s="1"/>
      <c r="J434" s="1"/>
      <c r="K434" s="139"/>
      <c r="L434" s="1"/>
      <c r="M434" s="1"/>
      <c r="N434" s="1"/>
      <c r="O434" s="141"/>
      <c r="P434" s="1"/>
      <c r="Q434" s="283"/>
      <c r="R434" s="1"/>
    </row>
    <row r="435" spans="2:18" s="6" customFormat="1" x14ac:dyDescent="0.25">
      <c r="G435" s="1"/>
      <c r="H435" s="1"/>
      <c r="I435" s="1"/>
      <c r="J435" s="1"/>
      <c r="K435" s="139"/>
      <c r="L435" s="1"/>
      <c r="M435" s="1"/>
      <c r="N435" s="1"/>
      <c r="O435" s="141"/>
      <c r="P435" s="1"/>
      <c r="Q435" s="283"/>
      <c r="R435" s="1"/>
    </row>
    <row r="436" spans="2:18" s="6" customFormat="1" x14ac:dyDescent="0.25">
      <c r="G436" s="1"/>
      <c r="H436" s="1"/>
      <c r="I436" s="1"/>
      <c r="J436" s="1"/>
      <c r="K436" s="139"/>
      <c r="L436" s="1"/>
      <c r="M436" s="1"/>
      <c r="N436" s="1"/>
      <c r="O436" s="141"/>
      <c r="P436" s="1"/>
      <c r="Q436" s="283"/>
      <c r="R436" s="1"/>
    </row>
    <row r="437" spans="2:18" s="6" customFormat="1" x14ac:dyDescent="0.25">
      <c r="G437" s="1"/>
      <c r="H437" s="1"/>
      <c r="I437" s="1"/>
      <c r="J437" s="1"/>
      <c r="K437" s="139"/>
      <c r="L437" s="1"/>
      <c r="M437" s="1"/>
      <c r="N437" s="1"/>
      <c r="O437" s="141"/>
      <c r="P437" s="1"/>
      <c r="Q437" s="283"/>
      <c r="R437" s="1"/>
    </row>
    <row r="438" spans="2:18" s="6" customFormat="1" x14ac:dyDescent="0.25">
      <c r="G438" s="1"/>
      <c r="H438" s="1"/>
      <c r="I438" s="1"/>
      <c r="J438" s="1"/>
      <c r="K438" s="139"/>
      <c r="L438" s="1"/>
      <c r="M438" s="1"/>
      <c r="N438" s="1"/>
      <c r="O438" s="141"/>
      <c r="P438" s="1"/>
      <c r="Q438" s="283"/>
      <c r="R438" s="1"/>
    </row>
    <row r="439" spans="2:18" s="6" customFormat="1" x14ac:dyDescent="0.25">
      <c r="G439" s="1"/>
      <c r="H439" s="1"/>
      <c r="I439" s="1"/>
      <c r="J439" s="1"/>
      <c r="K439" s="139"/>
      <c r="L439" s="1"/>
      <c r="M439" s="1"/>
      <c r="N439" s="1"/>
      <c r="O439" s="141"/>
      <c r="P439" s="1"/>
      <c r="Q439" s="283"/>
      <c r="R439" s="1"/>
    </row>
    <row r="440" spans="2:18" s="6" customFormat="1" x14ac:dyDescent="0.25">
      <c r="G440" s="1"/>
      <c r="H440" s="1"/>
      <c r="I440" s="1"/>
      <c r="J440" s="1"/>
      <c r="K440" s="139"/>
      <c r="L440" s="1"/>
      <c r="M440" s="1"/>
      <c r="N440" s="1"/>
      <c r="O440" s="141"/>
      <c r="P440" s="1"/>
      <c r="Q440" s="283"/>
      <c r="R440" s="1"/>
    </row>
    <row r="441" spans="2:18" s="6" customFormat="1" x14ac:dyDescent="0.25">
      <c r="B441"/>
      <c r="C441"/>
      <c r="D441"/>
      <c r="E441"/>
      <c r="F441"/>
      <c r="G441" s="1"/>
      <c r="H441" s="1"/>
      <c r="I441" s="1"/>
      <c r="J441" s="1"/>
      <c r="K441" s="139"/>
      <c r="L441" s="1"/>
      <c r="M441" s="1"/>
      <c r="N441" s="1"/>
      <c r="O441" s="141"/>
      <c r="P441" s="1"/>
      <c r="Q441" s="283"/>
      <c r="R441" s="1"/>
    </row>
  </sheetData>
  <dataValidations count="2">
    <dataValidation type="list" allowBlank="1" showInputMessage="1" showErrorMessage="1" sqref="G63:G89 JC42:JC55 SY42:SY55 ACU42:ACU55 AMQ42:AMQ55 AWM42:AWM55 BGI42:BGI55 BQE42:BQE55 CAA42:CAA55 CJW42:CJW55 CTS42:CTS55 DDO42:DDO55 DNK42:DNK55 DXG42:DXG55 EHC42:EHC55 EQY42:EQY55 FAU42:FAU55 FKQ42:FKQ55 FUM42:FUM55 GEI42:GEI55 GOE42:GOE55 GYA42:GYA55 HHW42:HHW55 HRS42:HRS55 IBO42:IBO55 ILK42:ILK55 IVG42:IVG55 JFC42:JFC55 JOY42:JOY55 JYU42:JYU55 KIQ42:KIQ55 KSM42:KSM55 LCI42:LCI55 LME42:LME55 LWA42:LWA55 MFW42:MFW55 MPS42:MPS55 MZO42:MZO55 NJK42:NJK55 NTG42:NTG55 ODC42:ODC55 OMY42:OMY55 OWU42:OWU55 PGQ42:PGQ55 PQM42:PQM55 QAI42:QAI55 QKE42:QKE55 QUA42:QUA55 RDW42:RDW55 RNS42:RNS55 RXO42:RXO55 SHK42:SHK55 SRG42:SRG55 TBC42:TBC55 TKY42:TKY55 TUU42:TUU55 UEQ42:UEQ55 UOM42:UOM55 UYI42:UYI55 VIE42:VIE55 VSA42:VSA55 WBW42:WBW55 WLS42:WLS55 WVO42:WVO55 G114:G277 G27:G55 G9:G23">
      <formula1>CodigoActividad</formula1>
    </dataValidation>
    <dataValidation type="list" allowBlank="1" showInputMessage="1" showErrorMessage="1" sqref="JN42:JN55 TJ42:TJ55 ADF42:ADF55 ANB42:ANB55 AWX42:AWX55 BGT42:BGT55 BQP42:BQP55 CAL42:CAL55 CKH42:CKH55 CUD42:CUD55 DDZ42:DDZ55 DNV42:DNV55 DXR42:DXR55 EHN42:EHN55 ERJ42:ERJ55 FBF42:FBF55 FLB42:FLB55 FUX42:FUX55 GET42:GET55 GOP42:GOP55 GYL42:GYL55 HIH42:HIH55 HSD42:HSD55 IBZ42:IBZ55 ILV42:ILV55 IVR42:IVR55 JFN42:JFN55 JPJ42:JPJ55 JZF42:JZF55 KJB42:KJB55 KSX42:KSX55 LCT42:LCT55 LMP42:LMP55 LWL42:LWL55 MGH42:MGH55 MQD42:MQD55 MZZ42:MZZ55 NJV42:NJV55 NTR42:NTR55 ODN42:ODN55 ONJ42:ONJ55 OXF42:OXF55 PHB42:PHB55 PQX42:PQX55 QAT42:QAT55 QKP42:QKP55 QUL42:QUL55 REH42:REH55 ROD42:ROD55 RXZ42:RXZ55 SHV42:SHV55 SRR42:SRR55 TBN42:TBN55 TLJ42:TLJ55 TVF42:TVF55 UFB42:UFB55 UOX42:UOX55 UYT42:UYT55 VIP42:VIP55 VSL42:VSL55 WCH42:WCH55 WMD42:WMD55 WVZ42:WVZ55 R9:R277">
      <formula1>lsFuentesFinanciamiento</formula1>
    </dataValidation>
  </dataValidations>
  <pageMargins left="0.94488188976377963" right="0.15748031496062992" top="0.9055118110236221" bottom="0.74803149606299213" header="0.31496062992125984" footer="0.31496062992125984"/>
  <pageSetup scale="75" orientation="landscape" r:id="rId1"/>
  <drawing r:id="rId2"/>
  <legacyDrawing r:id="rId3"/>
  <controls>
    <mc:AlternateContent xmlns:mc="http://schemas.openxmlformats.org/markup-compatibility/2006">
      <mc:Choice Requires="x14">
        <control shapeId="10449" r:id="rId4" name="CommandButton1">
          <controlPr defaultSize="0" autoLine="0" r:id="rId5">
            <anchor moveWithCells="1">
              <from>
                <xdr:col>6</xdr:col>
                <xdr:colOff>95250</xdr:colOff>
                <xdr:row>5</xdr:row>
                <xdr:rowOff>76200</xdr:rowOff>
              </from>
              <to>
                <xdr:col>7</xdr:col>
                <xdr:colOff>381000</xdr:colOff>
                <xdr:row>6</xdr:row>
                <xdr:rowOff>161925</xdr:rowOff>
              </to>
            </anchor>
          </controlPr>
        </control>
      </mc:Choice>
      <mc:Fallback>
        <control shapeId="10449" r:id="rId4" name="CommandButton1"/>
      </mc:Fallback>
    </mc:AlternateContent>
  </controls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Y197"/>
  <sheetViews>
    <sheetView workbookViewId="0"/>
  </sheetViews>
  <sheetFormatPr baseColWidth="10" defaultColWidth="11.42578125" defaultRowHeight="15" x14ac:dyDescent="0.25"/>
  <cols>
    <col min="1" max="2" width="24.140625" style="4" customWidth="1"/>
    <col min="3" max="3" width="13.85546875" style="4" bestFit="1" customWidth="1"/>
    <col min="4" max="4" width="13.85546875" style="4" customWidth="1"/>
    <col min="5" max="5" width="22.140625" style="4" customWidth="1"/>
    <col min="6" max="6" width="20.5703125" style="4" customWidth="1"/>
    <col min="7" max="7" width="16.85546875" style="4" customWidth="1"/>
    <col min="8" max="8" width="15.28515625" style="4" customWidth="1"/>
    <col min="9" max="9" width="16.140625" style="4" customWidth="1"/>
    <col min="10" max="10" width="18.85546875" style="4" customWidth="1"/>
    <col min="11" max="11" width="18.7109375" style="4" customWidth="1"/>
    <col min="12" max="13" width="11.42578125" style="9"/>
    <col min="14" max="14" width="19.140625" style="9" bestFit="1" customWidth="1"/>
    <col min="15" max="15" width="24.140625" style="9" bestFit="1" customWidth="1"/>
    <col min="16" max="16" width="11.42578125" style="9"/>
    <col min="17" max="24" width="11.42578125" style="7"/>
    <col min="26" max="16384" width="11.42578125" style="3"/>
  </cols>
  <sheetData>
    <row r="1" spans="1:25" s="159" customFormat="1" x14ac:dyDescent="0.25">
      <c r="A1" s="156" t="s">
        <v>612</v>
      </c>
      <c r="B1" s="156"/>
      <c r="C1" s="156" t="s">
        <v>613</v>
      </c>
      <c r="D1" s="156"/>
      <c r="E1" s="156" t="s">
        <v>729</v>
      </c>
      <c r="F1" s="156" t="s">
        <v>612</v>
      </c>
      <c r="G1" s="157"/>
      <c r="H1" s="157"/>
      <c r="I1" s="158"/>
      <c r="J1" s="158"/>
      <c r="K1" s="158"/>
      <c r="Q1" s="7"/>
      <c r="R1" s="7"/>
      <c r="S1" s="7"/>
      <c r="T1" s="7"/>
      <c r="U1" s="7"/>
      <c r="V1" s="7"/>
      <c r="W1" s="7"/>
      <c r="X1" s="7"/>
      <c r="Y1" s="7"/>
    </row>
    <row r="2" spans="1:25" s="159" customFormat="1" x14ac:dyDescent="0.25">
      <c r="A2" s="9" t="s">
        <v>734</v>
      </c>
      <c r="B2" s="9" t="s">
        <v>786</v>
      </c>
      <c r="C2" s="9" t="s">
        <v>611</v>
      </c>
      <c r="D2" s="9"/>
      <c r="E2" s="157" t="s">
        <v>92</v>
      </c>
      <c r="F2" s="9" t="s">
        <v>734</v>
      </c>
      <c r="G2" s="157"/>
      <c r="H2" s="157"/>
      <c r="I2" s="158"/>
      <c r="J2" s="158"/>
      <c r="K2" s="158"/>
      <c r="Q2" s="7"/>
      <c r="R2" s="7"/>
      <c r="S2" s="7"/>
      <c r="T2" s="7"/>
      <c r="U2" s="7"/>
      <c r="V2" s="7"/>
      <c r="W2" s="7"/>
      <c r="X2" s="7"/>
      <c r="Y2" s="7"/>
    </row>
    <row r="3" spans="1:25" s="159" customFormat="1" x14ac:dyDescent="0.25">
      <c r="A3" s="9" t="s">
        <v>751</v>
      </c>
      <c r="B3" s="9" t="s">
        <v>600</v>
      </c>
      <c r="C3" s="9" t="s">
        <v>610</v>
      </c>
      <c r="D3" s="9"/>
      <c r="E3" s="157" t="s">
        <v>92</v>
      </c>
      <c r="F3" s="9" t="s">
        <v>735</v>
      </c>
      <c r="G3" s="157"/>
      <c r="H3" s="157"/>
      <c r="I3" s="158"/>
      <c r="J3" s="158"/>
      <c r="K3" s="158"/>
      <c r="Q3" s="7"/>
      <c r="R3" s="7"/>
      <c r="S3" s="7"/>
      <c r="T3" s="7"/>
      <c r="U3" s="7"/>
      <c r="V3" s="7"/>
      <c r="W3" s="7"/>
      <c r="X3" s="7"/>
      <c r="Y3" s="7"/>
    </row>
    <row r="4" spans="1:25" s="159" customFormat="1" x14ac:dyDescent="0.25">
      <c r="A4" s="9" t="s">
        <v>751</v>
      </c>
      <c r="B4" s="9" t="s">
        <v>600</v>
      </c>
      <c r="C4" s="9" t="s">
        <v>609</v>
      </c>
      <c r="D4" s="9"/>
      <c r="E4" s="157" t="s">
        <v>92</v>
      </c>
      <c r="F4" s="9" t="s">
        <v>736</v>
      </c>
      <c r="G4" s="157"/>
      <c r="H4" s="157"/>
      <c r="I4" s="158"/>
      <c r="J4" s="158"/>
      <c r="K4" s="158"/>
      <c r="Q4" s="7"/>
      <c r="R4" s="7"/>
      <c r="S4" s="7"/>
      <c r="T4" s="7"/>
      <c r="U4" s="7"/>
      <c r="V4" s="7"/>
      <c r="W4" s="7"/>
      <c r="X4" s="7"/>
      <c r="Y4" s="7"/>
    </row>
    <row r="5" spans="1:25" s="159" customFormat="1" x14ac:dyDescent="0.25">
      <c r="A5" s="9" t="s">
        <v>751</v>
      </c>
      <c r="B5" s="9" t="s">
        <v>600</v>
      </c>
      <c r="C5" s="9" t="s">
        <v>608</v>
      </c>
      <c r="D5" s="9"/>
      <c r="E5" s="157" t="s">
        <v>93</v>
      </c>
      <c r="F5" s="9" t="s">
        <v>737</v>
      </c>
      <c r="G5" s="157"/>
      <c r="H5" s="157"/>
      <c r="I5" s="158"/>
      <c r="J5" s="158"/>
      <c r="K5" s="158"/>
      <c r="Q5" s="7"/>
      <c r="R5" s="7"/>
      <c r="S5" s="7"/>
      <c r="T5" s="7"/>
      <c r="U5" s="7"/>
      <c r="V5" s="7"/>
      <c r="W5" s="7"/>
      <c r="X5" s="7"/>
      <c r="Y5" s="7"/>
    </row>
    <row r="6" spans="1:25" s="159" customFormat="1" x14ac:dyDescent="0.25">
      <c r="A6" s="9" t="s">
        <v>751</v>
      </c>
      <c r="B6" s="9" t="s">
        <v>600</v>
      </c>
      <c r="C6" s="9" t="s">
        <v>607</v>
      </c>
      <c r="D6" s="9"/>
      <c r="E6" s="157" t="s">
        <v>93</v>
      </c>
      <c r="F6" s="9" t="s">
        <v>761</v>
      </c>
      <c r="G6" s="157"/>
      <c r="H6" s="157"/>
      <c r="I6" s="158"/>
      <c r="J6" s="158"/>
      <c r="K6" s="158"/>
      <c r="Q6" s="7"/>
      <c r="R6" s="7"/>
      <c r="S6" s="7"/>
      <c r="T6" s="7"/>
      <c r="U6" s="7"/>
      <c r="V6" s="7"/>
      <c r="W6" s="7"/>
      <c r="X6" s="7"/>
      <c r="Y6" s="7"/>
    </row>
    <row r="7" spans="1:25" s="159" customFormat="1" x14ac:dyDescent="0.25">
      <c r="A7" s="9" t="s">
        <v>751</v>
      </c>
      <c r="B7" s="9" t="s">
        <v>600</v>
      </c>
      <c r="C7" s="9" t="s">
        <v>606</v>
      </c>
      <c r="D7" s="9"/>
      <c r="E7" s="157" t="s">
        <v>93</v>
      </c>
      <c r="F7" s="9" t="s">
        <v>762</v>
      </c>
      <c r="G7" s="157"/>
      <c r="H7" s="157"/>
      <c r="I7" s="158"/>
      <c r="J7" s="158"/>
      <c r="K7" s="158"/>
      <c r="Q7" s="7"/>
      <c r="R7" s="7"/>
      <c r="S7" s="7"/>
      <c r="T7" s="7"/>
      <c r="U7" s="7"/>
      <c r="V7" s="7"/>
      <c r="W7" s="7"/>
      <c r="X7" s="7"/>
      <c r="Y7" s="7"/>
    </row>
    <row r="8" spans="1:25" s="159" customFormat="1" x14ac:dyDescent="0.25">
      <c r="A8" s="9" t="s">
        <v>751</v>
      </c>
      <c r="B8" s="9" t="s">
        <v>600</v>
      </c>
      <c r="C8" s="9" t="s">
        <v>605</v>
      </c>
      <c r="D8" s="9"/>
      <c r="E8" s="157" t="s">
        <v>94</v>
      </c>
      <c r="F8" s="9" t="s">
        <v>738</v>
      </c>
      <c r="G8" s="157"/>
      <c r="H8" s="157"/>
      <c r="I8" s="158"/>
      <c r="J8" s="158"/>
      <c r="K8" s="158"/>
      <c r="Q8" s="7"/>
      <c r="R8" s="7"/>
      <c r="S8" s="7"/>
      <c r="T8" s="7"/>
      <c r="U8" s="7"/>
      <c r="V8" s="7"/>
      <c r="W8" s="7"/>
      <c r="X8" s="7"/>
      <c r="Y8" s="7"/>
    </row>
    <row r="9" spans="1:25" s="159" customFormat="1" x14ac:dyDescent="0.25">
      <c r="A9" s="9" t="s">
        <v>751</v>
      </c>
      <c r="B9" s="9" t="s">
        <v>600</v>
      </c>
      <c r="C9" s="9" t="s">
        <v>604</v>
      </c>
      <c r="D9" s="9"/>
      <c r="E9" s="157" t="s">
        <v>94</v>
      </c>
      <c r="F9" s="9" t="s">
        <v>739</v>
      </c>
      <c r="G9" s="157"/>
      <c r="H9" s="157"/>
      <c r="I9" s="158"/>
      <c r="J9" s="158"/>
      <c r="K9" s="158"/>
      <c r="Q9" s="7"/>
      <c r="R9" s="7"/>
      <c r="S9" s="7"/>
      <c r="T9" s="7"/>
      <c r="U9" s="7"/>
      <c r="V9" s="7"/>
      <c r="W9" s="7"/>
      <c r="X9" s="7"/>
      <c r="Y9" s="7"/>
    </row>
    <row r="10" spans="1:25" s="159" customFormat="1" x14ac:dyDescent="0.25">
      <c r="A10" s="9" t="s">
        <v>751</v>
      </c>
      <c r="B10" s="9" t="s">
        <v>600</v>
      </c>
      <c r="C10" s="9" t="s">
        <v>603</v>
      </c>
      <c r="D10" s="9"/>
      <c r="E10" s="157" t="s">
        <v>94</v>
      </c>
      <c r="F10" s="9" t="s">
        <v>740</v>
      </c>
      <c r="G10" s="157"/>
      <c r="H10" s="157"/>
      <c r="I10" s="158"/>
      <c r="J10" s="158"/>
      <c r="K10" s="158"/>
      <c r="Q10" s="7"/>
      <c r="R10" s="7"/>
      <c r="S10" s="7"/>
      <c r="T10" s="7"/>
      <c r="U10" s="7"/>
      <c r="V10" s="7"/>
      <c r="W10" s="7"/>
      <c r="X10" s="7"/>
      <c r="Y10" s="7"/>
    </row>
    <row r="11" spans="1:25" s="159" customFormat="1" x14ac:dyDescent="0.25">
      <c r="A11" s="9" t="s">
        <v>751</v>
      </c>
      <c r="B11" s="9" t="s">
        <v>600</v>
      </c>
      <c r="C11" s="9" t="s">
        <v>601</v>
      </c>
      <c r="D11" s="9"/>
      <c r="E11" s="157" t="s">
        <v>95</v>
      </c>
      <c r="F11" s="9" t="s">
        <v>741</v>
      </c>
      <c r="G11" s="157"/>
      <c r="H11" s="157"/>
      <c r="I11" s="158"/>
      <c r="J11" s="158"/>
      <c r="K11" s="158"/>
      <c r="Q11" s="7"/>
      <c r="R11" s="7"/>
      <c r="S11" s="7"/>
      <c r="T11" s="7"/>
      <c r="U11" s="7"/>
      <c r="V11" s="7"/>
      <c r="W11" s="7"/>
      <c r="X11" s="7"/>
      <c r="Y11" s="7"/>
    </row>
    <row r="12" spans="1:25" s="159" customFormat="1" x14ac:dyDescent="0.25">
      <c r="A12" s="9" t="s">
        <v>751</v>
      </c>
      <c r="B12" s="9" t="s">
        <v>600</v>
      </c>
      <c r="C12" s="9" t="s">
        <v>599</v>
      </c>
      <c r="D12" s="9"/>
      <c r="E12" s="157" t="s">
        <v>95</v>
      </c>
      <c r="F12" s="9" t="s">
        <v>742</v>
      </c>
      <c r="G12" s="157"/>
      <c r="H12" s="158"/>
      <c r="I12" s="158"/>
      <c r="J12" s="158"/>
      <c r="K12" s="158"/>
      <c r="Q12" s="7"/>
      <c r="R12" s="7"/>
      <c r="S12" s="7"/>
      <c r="T12" s="7"/>
      <c r="U12" s="7"/>
      <c r="V12" s="7"/>
      <c r="W12" s="7"/>
      <c r="X12" s="7"/>
      <c r="Y12" s="7"/>
    </row>
    <row r="13" spans="1:25" s="159" customFormat="1" x14ac:dyDescent="0.25">
      <c r="A13" s="9" t="s">
        <v>743</v>
      </c>
      <c r="B13" s="9" t="s">
        <v>593</v>
      </c>
      <c r="C13" s="9" t="s">
        <v>598</v>
      </c>
      <c r="D13" s="9"/>
      <c r="E13" s="157" t="s">
        <v>95</v>
      </c>
      <c r="F13" s="9" t="s">
        <v>759</v>
      </c>
      <c r="G13" s="157"/>
      <c r="H13" s="158"/>
      <c r="I13" s="158"/>
      <c r="J13" s="158"/>
      <c r="K13" s="158"/>
      <c r="Q13" s="7"/>
      <c r="R13" s="7"/>
      <c r="S13" s="7"/>
      <c r="T13" s="7"/>
      <c r="U13" s="7"/>
      <c r="V13" s="7"/>
      <c r="W13" s="7"/>
      <c r="X13" s="7"/>
      <c r="Y13" s="7"/>
    </row>
    <row r="14" spans="1:25" s="159" customFormat="1" x14ac:dyDescent="0.25">
      <c r="A14" s="9" t="s">
        <v>743</v>
      </c>
      <c r="B14" s="9" t="s">
        <v>593</v>
      </c>
      <c r="C14" s="9" t="s">
        <v>596</v>
      </c>
      <c r="D14" s="9"/>
      <c r="E14" s="157" t="s">
        <v>95</v>
      </c>
      <c r="F14" s="9" t="s">
        <v>760</v>
      </c>
      <c r="G14" s="157"/>
      <c r="H14" s="158"/>
      <c r="I14" s="158"/>
      <c r="J14" s="158"/>
      <c r="K14" s="158"/>
      <c r="Q14" s="7"/>
      <c r="R14" s="7"/>
      <c r="S14" s="7"/>
      <c r="T14" s="7"/>
      <c r="U14" s="7"/>
      <c r="V14" s="7"/>
      <c r="W14" s="7"/>
      <c r="X14" s="7"/>
      <c r="Y14" s="7"/>
    </row>
    <row r="15" spans="1:25" s="159" customFormat="1" x14ac:dyDescent="0.25">
      <c r="A15" s="9" t="s">
        <v>743</v>
      </c>
      <c r="B15" s="9" t="s">
        <v>593</v>
      </c>
      <c r="C15" s="9" t="s">
        <v>595</v>
      </c>
      <c r="D15" s="9"/>
      <c r="E15" s="157" t="s">
        <v>96</v>
      </c>
      <c r="F15" s="9" t="s">
        <v>743</v>
      </c>
      <c r="G15" s="157"/>
      <c r="H15" s="158"/>
      <c r="I15" s="158"/>
      <c r="J15" s="158"/>
      <c r="K15" s="158"/>
      <c r="Q15" s="7"/>
      <c r="R15" s="7"/>
      <c r="S15" s="7"/>
      <c r="T15" s="7"/>
      <c r="U15" s="7"/>
      <c r="V15" s="7"/>
      <c r="W15" s="7"/>
      <c r="X15" s="7"/>
      <c r="Y15" s="7"/>
    </row>
    <row r="16" spans="1:25" s="159" customFormat="1" x14ac:dyDescent="0.25">
      <c r="A16" s="9" t="s">
        <v>743</v>
      </c>
      <c r="B16" s="9" t="s">
        <v>593</v>
      </c>
      <c r="C16" s="9" t="s">
        <v>594</v>
      </c>
      <c r="D16" s="9"/>
      <c r="E16" s="157" t="s">
        <v>96</v>
      </c>
      <c r="F16" s="9" t="s">
        <v>744</v>
      </c>
      <c r="G16" s="157"/>
      <c r="H16" s="158"/>
      <c r="I16" s="158"/>
      <c r="J16" s="158"/>
      <c r="K16" s="158"/>
      <c r="Q16" s="7"/>
      <c r="R16" s="7"/>
      <c r="S16" s="7"/>
      <c r="T16" s="7"/>
      <c r="U16" s="7"/>
      <c r="V16" s="7"/>
      <c r="W16" s="7"/>
      <c r="X16" s="7"/>
      <c r="Y16" s="7"/>
    </row>
    <row r="17" spans="1:25" s="159" customFormat="1" x14ac:dyDescent="0.25">
      <c r="A17" s="9" t="s">
        <v>743</v>
      </c>
      <c r="B17" s="9" t="s">
        <v>593</v>
      </c>
      <c r="C17" s="9" t="s">
        <v>592</v>
      </c>
      <c r="D17" s="9"/>
      <c r="E17" s="157" t="s">
        <v>96</v>
      </c>
      <c r="F17" s="9" t="s">
        <v>745</v>
      </c>
      <c r="G17" s="157"/>
      <c r="H17" s="158"/>
      <c r="I17" s="158"/>
      <c r="J17" s="158"/>
      <c r="K17" s="158"/>
      <c r="Q17" s="7"/>
      <c r="R17" s="7"/>
      <c r="S17" s="7"/>
      <c r="T17" s="7"/>
      <c r="U17" s="7"/>
      <c r="V17" s="7"/>
      <c r="W17" s="7"/>
      <c r="X17" s="7"/>
      <c r="Y17" s="7"/>
    </row>
    <row r="18" spans="1:25" s="159" customFormat="1" x14ac:dyDescent="0.25">
      <c r="A18" s="9" t="s">
        <v>744</v>
      </c>
      <c r="B18" s="9" t="s">
        <v>578</v>
      </c>
      <c r="C18" s="9" t="s">
        <v>591</v>
      </c>
      <c r="D18" s="9"/>
      <c r="E18" s="157" t="s">
        <v>96</v>
      </c>
      <c r="F18" s="9" t="s">
        <v>746</v>
      </c>
      <c r="G18" s="157"/>
      <c r="H18" s="158"/>
      <c r="I18" s="158"/>
      <c r="J18" s="158"/>
      <c r="K18" s="158"/>
      <c r="Q18" s="7"/>
      <c r="R18" s="7"/>
      <c r="S18" s="7"/>
      <c r="T18" s="7"/>
      <c r="U18" s="7"/>
      <c r="V18" s="7"/>
      <c r="W18" s="7"/>
      <c r="X18" s="7"/>
      <c r="Y18" s="7"/>
    </row>
    <row r="19" spans="1:25" s="159" customFormat="1" x14ac:dyDescent="0.25">
      <c r="A19" s="9" t="s">
        <v>744</v>
      </c>
      <c r="B19" s="9" t="s">
        <v>578</v>
      </c>
      <c r="C19" s="9" t="s">
        <v>590</v>
      </c>
      <c r="D19" s="9"/>
      <c r="E19" s="157" t="s">
        <v>97</v>
      </c>
      <c r="F19" s="9" t="s">
        <v>747</v>
      </c>
      <c r="G19" s="157"/>
      <c r="H19" s="158"/>
      <c r="I19" s="158"/>
      <c r="J19" s="158"/>
      <c r="K19" s="158"/>
      <c r="Q19" s="7"/>
      <c r="R19" s="7"/>
      <c r="S19" s="7"/>
      <c r="T19" s="7"/>
      <c r="U19" s="7"/>
      <c r="V19" s="7"/>
      <c r="W19" s="7"/>
      <c r="X19" s="7"/>
      <c r="Y19" s="7"/>
    </row>
    <row r="20" spans="1:25" s="159" customFormat="1" x14ac:dyDescent="0.25">
      <c r="A20" s="9" t="s">
        <v>744</v>
      </c>
      <c r="B20" s="9" t="s">
        <v>578</v>
      </c>
      <c r="C20" s="9" t="s">
        <v>588</v>
      </c>
      <c r="D20" s="9"/>
      <c r="E20" s="157" t="s">
        <v>97</v>
      </c>
      <c r="F20" s="9" t="s">
        <v>748</v>
      </c>
      <c r="G20" s="157"/>
      <c r="H20" s="158"/>
      <c r="I20" s="158"/>
      <c r="J20" s="158"/>
      <c r="K20" s="158"/>
      <c r="Q20" s="7"/>
      <c r="R20" s="7"/>
      <c r="S20" s="7"/>
      <c r="T20" s="7"/>
      <c r="U20" s="7"/>
      <c r="V20" s="7"/>
      <c r="W20" s="7"/>
      <c r="X20" s="7"/>
      <c r="Y20" s="7"/>
    </row>
    <row r="21" spans="1:25" s="159" customFormat="1" x14ac:dyDescent="0.25">
      <c r="A21" s="9" t="s">
        <v>744</v>
      </c>
      <c r="B21" s="9" t="s">
        <v>578</v>
      </c>
      <c r="C21" s="9" t="s">
        <v>587</v>
      </c>
      <c r="D21" s="9"/>
      <c r="E21" s="157" t="s">
        <v>97</v>
      </c>
      <c r="F21" s="9" t="s">
        <v>749</v>
      </c>
      <c r="G21" s="157"/>
      <c r="H21" s="158"/>
      <c r="I21" s="158"/>
      <c r="J21" s="158"/>
      <c r="K21" s="158"/>
      <c r="Q21" s="7"/>
      <c r="R21" s="7"/>
      <c r="S21" s="7"/>
      <c r="T21" s="7"/>
      <c r="U21" s="7"/>
      <c r="V21" s="7"/>
      <c r="W21" s="7"/>
      <c r="X21" s="7"/>
      <c r="Y21" s="7"/>
    </row>
    <row r="22" spans="1:25" s="159" customFormat="1" x14ac:dyDescent="0.25">
      <c r="A22" s="9" t="s">
        <v>744</v>
      </c>
      <c r="B22" s="9" t="s">
        <v>578</v>
      </c>
      <c r="C22" s="9" t="s">
        <v>585</v>
      </c>
      <c r="D22" s="9"/>
      <c r="E22" s="157" t="s">
        <v>97</v>
      </c>
      <c r="F22" s="9" t="s">
        <v>750</v>
      </c>
      <c r="G22" s="157"/>
      <c r="H22" s="158"/>
      <c r="I22" s="158"/>
      <c r="J22" s="158"/>
      <c r="K22" s="158"/>
      <c r="Q22" s="7"/>
      <c r="R22" s="7"/>
      <c r="S22" s="7"/>
      <c r="T22" s="7"/>
      <c r="U22" s="7"/>
      <c r="V22" s="7"/>
      <c r="W22" s="7"/>
      <c r="X22" s="7"/>
      <c r="Y22" s="7"/>
    </row>
    <row r="23" spans="1:25" s="159" customFormat="1" x14ac:dyDescent="0.25">
      <c r="A23" s="9" t="s">
        <v>744</v>
      </c>
      <c r="B23" s="9" t="s">
        <v>578</v>
      </c>
      <c r="C23" s="9" t="s">
        <v>583</v>
      </c>
      <c r="D23" s="9"/>
      <c r="E23" s="157" t="s">
        <v>97</v>
      </c>
      <c r="F23" s="9" t="s">
        <v>763</v>
      </c>
      <c r="G23" s="157"/>
      <c r="H23" s="158"/>
      <c r="I23" s="158"/>
      <c r="J23" s="158"/>
      <c r="K23" s="158"/>
      <c r="Q23" s="7"/>
      <c r="R23" s="7"/>
      <c r="S23" s="7"/>
      <c r="T23" s="7"/>
      <c r="U23" s="7"/>
      <c r="V23" s="7"/>
      <c r="W23" s="7"/>
      <c r="X23" s="7"/>
      <c r="Y23" s="7"/>
    </row>
    <row r="24" spans="1:25" s="159" customFormat="1" x14ac:dyDescent="0.25">
      <c r="A24" s="9" t="s">
        <v>744</v>
      </c>
      <c r="B24" s="9" t="s">
        <v>578</v>
      </c>
      <c r="C24" s="9" t="s">
        <v>582</v>
      </c>
      <c r="D24" s="9"/>
      <c r="E24" s="157" t="s">
        <v>98</v>
      </c>
      <c r="F24" s="9" t="s">
        <v>751</v>
      </c>
      <c r="G24" s="157"/>
      <c r="H24" s="158"/>
      <c r="I24" s="158"/>
      <c r="J24" s="158"/>
      <c r="K24" s="158"/>
      <c r="Q24" s="7"/>
      <c r="R24" s="7"/>
      <c r="S24" s="7"/>
      <c r="T24" s="7"/>
      <c r="U24" s="7"/>
      <c r="V24" s="7"/>
      <c r="W24" s="7"/>
      <c r="X24" s="7"/>
      <c r="Y24" s="7"/>
    </row>
    <row r="25" spans="1:25" s="159" customFormat="1" x14ac:dyDescent="0.25">
      <c r="A25" s="9" t="s">
        <v>744</v>
      </c>
      <c r="B25" s="9" t="s">
        <v>578</v>
      </c>
      <c r="C25" s="9" t="s">
        <v>581</v>
      </c>
      <c r="D25" s="9"/>
      <c r="E25" s="157" t="s">
        <v>98</v>
      </c>
      <c r="F25" s="9" t="s">
        <v>758</v>
      </c>
      <c r="G25" s="157"/>
      <c r="H25" s="158"/>
      <c r="I25" s="158"/>
      <c r="J25" s="158"/>
      <c r="K25" s="158"/>
      <c r="Q25" s="7"/>
      <c r="R25" s="7"/>
      <c r="S25" s="7"/>
      <c r="T25" s="7"/>
      <c r="U25" s="7"/>
      <c r="V25" s="7"/>
      <c r="W25" s="7"/>
      <c r="X25" s="7"/>
      <c r="Y25" s="7"/>
    </row>
    <row r="26" spans="1:25" s="159" customFormat="1" x14ac:dyDescent="0.25">
      <c r="A26" s="9" t="s">
        <v>744</v>
      </c>
      <c r="B26" s="9" t="s">
        <v>578</v>
      </c>
      <c r="C26" s="9" t="s">
        <v>580</v>
      </c>
      <c r="D26" s="9"/>
      <c r="E26" s="157" t="s">
        <v>98</v>
      </c>
      <c r="F26" s="9" t="s">
        <v>752</v>
      </c>
      <c r="G26" s="157"/>
      <c r="H26" s="158"/>
      <c r="I26" s="158"/>
      <c r="J26" s="158"/>
      <c r="K26" s="158"/>
      <c r="Q26" s="7"/>
      <c r="R26" s="7"/>
      <c r="S26" s="7"/>
      <c r="T26" s="7"/>
      <c r="U26" s="7"/>
      <c r="V26" s="7"/>
      <c r="W26" s="7"/>
      <c r="X26" s="7"/>
      <c r="Y26" s="7"/>
    </row>
    <row r="27" spans="1:25" s="159" customFormat="1" x14ac:dyDescent="0.25">
      <c r="A27" s="9" t="s">
        <v>744</v>
      </c>
      <c r="B27" s="9" t="s">
        <v>578</v>
      </c>
      <c r="C27" s="9" t="s">
        <v>579</v>
      </c>
      <c r="D27" s="9"/>
      <c r="E27" s="157" t="s">
        <v>99</v>
      </c>
      <c r="F27" s="9" t="s">
        <v>757</v>
      </c>
      <c r="G27" s="157"/>
      <c r="H27" s="158"/>
      <c r="I27" s="158"/>
      <c r="J27" s="158"/>
      <c r="K27" s="158"/>
      <c r="Q27" s="7"/>
      <c r="R27" s="7"/>
      <c r="S27" s="7"/>
      <c r="T27" s="7"/>
      <c r="U27" s="7"/>
      <c r="V27" s="7"/>
      <c r="W27" s="7"/>
      <c r="X27" s="7"/>
      <c r="Y27" s="7"/>
    </row>
    <row r="28" spans="1:25" s="159" customFormat="1" x14ac:dyDescent="0.25">
      <c r="A28" s="9" t="s">
        <v>744</v>
      </c>
      <c r="B28" s="9" t="s">
        <v>578</v>
      </c>
      <c r="C28" s="9" t="s">
        <v>577</v>
      </c>
      <c r="D28" s="9"/>
      <c r="E28" s="157" t="s">
        <v>99</v>
      </c>
      <c r="F28" s="9" t="s">
        <v>753</v>
      </c>
      <c r="G28" s="157"/>
      <c r="H28" s="158"/>
      <c r="I28" s="158"/>
      <c r="J28" s="158"/>
      <c r="K28" s="158"/>
      <c r="Q28" s="7"/>
      <c r="R28" s="7"/>
      <c r="S28" s="7"/>
      <c r="T28" s="7"/>
      <c r="U28" s="7"/>
      <c r="V28" s="7"/>
      <c r="W28" s="7"/>
      <c r="X28" s="7"/>
      <c r="Y28" s="7"/>
    </row>
    <row r="29" spans="1:25" s="159" customFormat="1" x14ac:dyDescent="0.25">
      <c r="A29" s="9" t="s">
        <v>757</v>
      </c>
      <c r="B29" s="9" t="s">
        <v>766</v>
      </c>
      <c r="C29" s="9" t="s">
        <v>576</v>
      </c>
      <c r="D29" s="9"/>
      <c r="E29" s="157" t="s">
        <v>99</v>
      </c>
      <c r="F29" s="9" t="s">
        <v>765</v>
      </c>
      <c r="G29" s="157"/>
      <c r="H29" s="158"/>
      <c r="I29" s="158"/>
      <c r="J29" s="158"/>
      <c r="K29" s="158"/>
      <c r="Q29" s="7"/>
      <c r="R29" s="7"/>
      <c r="S29" s="7"/>
      <c r="T29" s="7"/>
      <c r="U29" s="7"/>
      <c r="V29" s="7"/>
      <c r="W29" s="7"/>
      <c r="X29" s="7"/>
      <c r="Y29" s="7"/>
    </row>
    <row r="30" spans="1:25" s="159" customFormat="1" x14ac:dyDescent="0.25">
      <c r="A30" s="9" t="s">
        <v>757</v>
      </c>
      <c r="B30" s="9" t="s">
        <v>766</v>
      </c>
      <c r="C30" s="9" t="s">
        <v>575</v>
      </c>
      <c r="D30" s="9"/>
      <c r="E30" s="157" t="s">
        <v>99</v>
      </c>
      <c r="F30" s="9" t="s">
        <v>754</v>
      </c>
      <c r="G30" s="157"/>
      <c r="H30" s="158"/>
      <c r="I30" s="158"/>
      <c r="J30" s="158"/>
      <c r="K30" s="158"/>
      <c r="Q30" s="7"/>
      <c r="R30" s="7"/>
      <c r="S30" s="7"/>
      <c r="T30" s="7"/>
      <c r="U30" s="7"/>
      <c r="V30" s="7"/>
      <c r="W30" s="7"/>
      <c r="X30" s="7"/>
      <c r="Y30" s="7"/>
    </row>
    <row r="31" spans="1:25" s="159" customFormat="1" x14ac:dyDescent="0.25">
      <c r="A31" s="9" t="s">
        <v>757</v>
      </c>
      <c r="B31" s="9" t="s">
        <v>766</v>
      </c>
      <c r="C31" s="9" t="s">
        <v>573</v>
      </c>
      <c r="D31" s="9"/>
      <c r="E31" s="157" t="s">
        <v>100</v>
      </c>
      <c r="F31" s="9" t="s">
        <v>755</v>
      </c>
      <c r="G31" s="157"/>
      <c r="H31" s="158"/>
      <c r="I31" s="158"/>
      <c r="J31" s="158"/>
      <c r="K31" s="158"/>
      <c r="Q31" s="7"/>
      <c r="R31" s="7"/>
      <c r="S31" s="7"/>
      <c r="T31" s="7"/>
      <c r="U31" s="7"/>
      <c r="V31" s="7"/>
      <c r="W31" s="7"/>
      <c r="X31" s="7"/>
      <c r="Y31" s="7"/>
    </row>
    <row r="32" spans="1:25" s="159" customFormat="1" x14ac:dyDescent="0.25">
      <c r="A32" s="9" t="s">
        <v>757</v>
      </c>
      <c r="B32" s="9" t="s">
        <v>766</v>
      </c>
      <c r="C32" s="9" t="s">
        <v>572</v>
      </c>
      <c r="D32" s="9"/>
      <c r="E32" s="157" t="s">
        <v>100</v>
      </c>
      <c r="F32" s="9" t="s">
        <v>756</v>
      </c>
      <c r="G32" s="157"/>
      <c r="H32" s="158"/>
      <c r="I32" s="158"/>
      <c r="J32" s="158"/>
      <c r="K32" s="158"/>
      <c r="Q32" s="7"/>
      <c r="R32" s="7"/>
      <c r="S32" s="7"/>
      <c r="T32" s="7"/>
      <c r="U32" s="7"/>
      <c r="V32" s="7"/>
      <c r="W32" s="7"/>
      <c r="X32" s="7"/>
      <c r="Y32" s="7"/>
    </row>
    <row r="33" spans="1:25" s="159" customFormat="1" x14ac:dyDescent="0.25">
      <c r="A33" s="9" t="s">
        <v>757</v>
      </c>
      <c r="B33" s="9" t="s">
        <v>766</v>
      </c>
      <c r="C33" s="9" t="s">
        <v>571</v>
      </c>
      <c r="D33" s="9"/>
      <c r="E33" s="157" t="s">
        <v>100</v>
      </c>
      <c r="F33" s="9" t="s">
        <v>764</v>
      </c>
      <c r="G33" s="157"/>
      <c r="H33" s="158"/>
      <c r="I33" s="158"/>
      <c r="J33" s="158"/>
      <c r="K33" s="158"/>
      <c r="Q33" s="7"/>
      <c r="R33" s="7"/>
      <c r="S33" s="7"/>
      <c r="T33" s="7"/>
      <c r="U33" s="7"/>
      <c r="V33" s="7"/>
      <c r="W33" s="7"/>
      <c r="X33" s="7"/>
      <c r="Y33" s="7"/>
    </row>
    <row r="34" spans="1:25" s="159" customFormat="1" x14ac:dyDescent="0.25">
      <c r="A34" s="9" t="s">
        <v>741</v>
      </c>
      <c r="B34" s="9" t="s">
        <v>563</v>
      </c>
      <c r="C34" s="9" t="s">
        <v>569</v>
      </c>
      <c r="D34" s="9"/>
      <c r="E34" s="9"/>
      <c r="F34" s="9"/>
      <c r="G34" s="157"/>
      <c r="H34" s="158"/>
      <c r="I34" s="158"/>
      <c r="J34" s="158"/>
      <c r="K34" s="158"/>
      <c r="Q34" s="7"/>
      <c r="R34" s="7"/>
      <c r="S34" s="7"/>
      <c r="T34" s="7"/>
      <c r="U34" s="7"/>
      <c r="V34" s="7"/>
      <c r="W34" s="7"/>
      <c r="X34" s="7"/>
      <c r="Y34" s="7"/>
    </row>
    <row r="35" spans="1:25" s="159" customFormat="1" x14ac:dyDescent="0.25">
      <c r="A35" s="9" t="s">
        <v>741</v>
      </c>
      <c r="B35" s="9" t="s">
        <v>563</v>
      </c>
      <c r="C35" s="9" t="s">
        <v>568</v>
      </c>
      <c r="D35" s="9"/>
      <c r="E35" s="9"/>
      <c r="F35" s="9"/>
      <c r="G35" s="157"/>
      <c r="H35" s="158"/>
      <c r="I35" s="158"/>
      <c r="J35" s="158"/>
      <c r="K35" s="158"/>
      <c r="Q35" s="7"/>
      <c r="R35" s="7"/>
      <c r="S35" s="7"/>
      <c r="T35" s="7"/>
      <c r="U35" s="7"/>
      <c r="V35" s="7"/>
      <c r="W35" s="7"/>
      <c r="X35" s="7"/>
      <c r="Y35" s="7"/>
    </row>
    <row r="36" spans="1:25" s="159" customFormat="1" x14ac:dyDescent="0.25">
      <c r="A36" s="9" t="s">
        <v>741</v>
      </c>
      <c r="B36" s="9" t="s">
        <v>563</v>
      </c>
      <c r="C36" s="9" t="s">
        <v>567</v>
      </c>
      <c r="D36" s="9"/>
      <c r="E36" s="9"/>
      <c r="F36" s="9"/>
      <c r="G36" s="157"/>
      <c r="H36" s="158"/>
      <c r="I36" s="158"/>
      <c r="J36" s="158"/>
      <c r="K36" s="158"/>
      <c r="Q36" s="7"/>
      <c r="R36" s="7"/>
      <c r="S36" s="7"/>
      <c r="T36" s="7"/>
      <c r="U36" s="7"/>
      <c r="V36" s="7"/>
      <c r="W36" s="7"/>
      <c r="X36" s="7"/>
      <c r="Y36" s="7"/>
    </row>
    <row r="37" spans="1:25" s="159" customFormat="1" x14ac:dyDescent="0.25">
      <c r="A37" s="9" t="s">
        <v>741</v>
      </c>
      <c r="B37" s="9" t="s">
        <v>563</v>
      </c>
      <c r="C37" s="9" t="s">
        <v>566</v>
      </c>
      <c r="D37" s="9"/>
      <c r="E37" s="9"/>
      <c r="F37" s="9"/>
      <c r="G37" s="157"/>
      <c r="H37" s="158"/>
      <c r="I37" s="158"/>
      <c r="J37" s="158"/>
      <c r="K37" s="158"/>
      <c r="Q37" s="7"/>
      <c r="R37" s="7"/>
      <c r="S37" s="7"/>
      <c r="T37" s="7"/>
      <c r="U37" s="7"/>
      <c r="V37" s="7"/>
      <c r="W37" s="7"/>
      <c r="X37" s="7"/>
      <c r="Y37" s="7"/>
    </row>
    <row r="38" spans="1:25" s="159" customFormat="1" x14ac:dyDescent="0.25">
      <c r="A38" s="9" t="s">
        <v>741</v>
      </c>
      <c r="B38" s="9" t="s">
        <v>563</v>
      </c>
      <c r="C38" s="9" t="s">
        <v>565</v>
      </c>
      <c r="D38" s="9"/>
      <c r="E38" s="9"/>
      <c r="F38" s="9"/>
      <c r="G38" s="157"/>
      <c r="H38" s="158"/>
      <c r="I38" s="158"/>
      <c r="J38" s="158"/>
      <c r="K38" s="158"/>
      <c r="Q38" s="7"/>
      <c r="R38" s="7"/>
      <c r="S38" s="7"/>
      <c r="T38" s="7"/>
      <c r="U38" s="7"/>
      <c r="V38" s="7"/>
      <c r="W38" s="7"/>
      <c r="X38" s="7"/>
      <c r="Y38" s="7"/>
    </row>
    <row r="39" spans="1:25" s="159" customFormat="1" x14ac:dyDescent="0.25">
      <c r="A39" s="9" t="s">
        <v>741</v>
      </c>
      <c r="B39" s="9" t="s">
        <v>563</v>
      </c>
      <c r="C39" s="9" t="s">
        <v>564</v>
      </c>
      <c r="D39" s="9"/>
      <c r="E39" s="9"/>
      <c r="F39" s="9"/>
      <c r="G39" s="157"/>
      <c r="H39" s="158"/>
      <c r="I39" s="158"/>
      <c r="J39" s="158"/>
      <c r="K39" s="158"/>
      <c r="Q39" s="7"/>
      <c r="R39" s="7"/>
      <c r="S39" s="7"/>
      <c r="T39" s="7"/>
      <c r="U39" s="7"/>
      <c r="V39" s="7"/>
      <c r="W39" s="7"/>
      <c r="X39" s="7"/>
      <c r="Y39" s="7"/>
    </row>
    <row r="40" spans="1:25" s="159" customFormat="1" x14ac:dyDescent="0.25">
      <c r="A40" s="9" t="s">
        <v>741</v>
      </c>
      <c r="B40" s="9" t="s">
        <v>563</v>
      </c>
      <c r="C40" s="9" t="s">
        <v>562</v>
      </c>
      <c r="D40" s="9"/>
      <c r="E40" s="9"/>
      <c r="F40" s="9"/>
      <c r="G40" s="157"/>
      <c r="H40" s="158"/>
      <c r="I40" s="158"/>
      <c r="J40" s="158"/>
      <c r="K40" s="158"/>
      <c r="Q40" s="7"/>
      <c r="R40" s="7"/>
      <c r="S40" s="7"/>
      <c r="T40" s="7"/>
      <c r="U40" s="7"/>
      <c r="V40" s="7"/>
      <c r="W40" s="7"/>
      <c r="X40" s="7"/>
      <c r="Y40" s="7"/>
    </row>
    <row r="41" spans="1:25" s="159" customFormat="1" x14ac:dyDescent="0.25">
      <c r="A41" s="9" t="s">
        <v>747</v>
      </c>
      <c r="B41" s="9" t="s">
        <v>767</v>
      </c>
      <c r="C41" s="9" t="s">
        <v>561</v>
      </c>
      <c r="D41" s="9"/>
      <c r="E41" s="9"/>
      <c r="F41" s="9"/>
      <c r="G41" s="157"/>
      <c r="H41" s="158"/>
      <c r="I41" s="158"/>
      <c r="J41" s="158"/>
      <c r="K41" s="158"/>
      <c r="Q41" s="7"/>
      <c r="R41" s="7"/>
      <c r="S41" s="7"/>
      <c r="T41" s="7"/>
      <c r="U41" s="7"/>
      <c r="V41" s="7"/>
      <c r="W41" s="7"/>
      <c r="X41" s="7"/>
      <c r="Y41" s="7"/>
    </row>
    <row r="42" spans="1:25" s="159" customFormat="1" x14ac:dyDescent="0.25">
      <c r="A42" s="9" t="s">
        <v>747</v>
      </c>
      <c r="B42" s="9" t="s">
        <v>767</v>
      </c>
      <c r="C42" s="9" t="s">
        <v>614</v>
      </c>
      <c r="D42" s="9"/>
      <c r="E42" s="9"/>
      <c r="F42" s="9"/>
      <c r="G42" s="157"/>
      <c r="H42" s="158"/>
      <c r="I42" s="158"/>
      <c r="J42" s="158"/>
      <c r="K42" s="158"/>
      <c r="Q42" s="7"/>
      <c r="R42" s="7"/>
      <c r="S42" s="7"/>
      <c r="T42" s="7"/>
      <c r="U42" s="7"/>
      <c r="V42" s="7"/>
      <c r="W42" s="7"/>
      <c r="X42" s="7"/>
      <c r="Y42" s="7"/>
    </row>
    <row r="43" spans="1:25" s="159" customFormat="1" x14ac:dyDescent="0.25">
      <c r="A43" s="9" t="s">
        <v>758</v>
      </c>
      <c r="B43" s="9" t="s">
        <v>768</v>
      </c>
      <c r="C43" s="9" t="s">
        <v>615</v>
      </c>
      <c r="D43" s="9"/>
      <c r="E43" s="9"/>
      <c r="F43" s="9"/>
      <c r="G43" s="157"/>
      <c r="H43" s="158"/>
      <c r="I43" s="158"/>
      <c r="J43" s="158"/>
      <c r="K43" s="158"/>
      <c r="Q43" s="7"/>
      <c r="R43" s="7"/>
      <c r="S43" s="7"/>
      <c r="T43" s="7"/>
      <c r="U43" s="7"/>
      <c r="V43" s="7"/>
      <c r="W43" s="7"/>
      <c r="X43" s="7"/>
      <c r="Y43" s="7"/>
    </row>
    <row r="44" spans="1:25" s="159" customFormat="1" x14ac:dyDescent="0.25">
      <c r="A44" s="9" t="s">
        <v>758</v>
      </c>
      <c r="B44" s="9" t="s">
        <v>768</v>
      </c>
      <c r="C44" s="9" t="s">
        <v>616</v>
      </c>
      <c r="D44" s="9"/>
      <c r="E44" s="9"/>
      <c r="F44" s="9"/>
      <c r="G44" s="157"/>
      <c r="H44" s="158"/>
      <c r="I44" s="158"/>
      <c r="J44" s="158"/>
      <c r="K44" s="158"/>
      <c r="Q44" s="7"/>
      <c r="R44" s="7"/>
      <c r="S44" s="7"/>
      <c r="T44" s="7"/>
      <c r="U44" s="7"/>
      <c r="V44" s="7"/>
      <c r="W44" s="7"/>
      <c r="X44" s="7"/>
      <c r="Y44" s="7"/>
    </row>
    <row r="45" spans="1:25" s="159" customFormat="1" x14ac:dyDescent="0.25">
      <c r="A45" s="9" t="s">
        <v>758</v>
      </c>
      <c r="B45" s="9" t="s">
        <v>768</v>
      </c>
      <c r="C45" s="9" t="s">
        <v>617</v>
      </c>
      <c r="D45" s="9"/>
      <c r="E45" s="9"/>
      <c r="F45" s="9"/>
      <c r="G45" s="157"/>
      <c r="H45" s="158"/>
      <c r="I45" s="158"/>
      <c r="J45" s="158"/>
      <c r="K45" s="158"/>
      <c r="Q45" s="7"/>
      <c r="R45" s="7"/>
      <c r="S45" s="7"/>
      <c r="T45" s="7"/>
      <c r="U45" s="7"/>
      <c r="V45" s="7"/>
      <c r="W45" s="7"/>
      <c r="X45" s="7"/>
      <c r="Y45" s="7"/>
    </row>
    <row r="46" spans="1:25" s="159" customFormat="1" x14ac:dyDescent="0.25">
      <c r="A46" s="9" t="s">
        <v>758</v>
      </c>
      <c r="B46" s="9" t="s">
        <v>768</v>
      </c>
      <c r="C46" s="9" t="s">
        <v>618</v>
      </c>
      <c r="D46" s="9"/>
      <c r="E46" s="9"/>
      <c r="F46" s="9"/>
      <c r="G46" s="157"/>
      <c r="H46" s="158"/>
      <c r="I46" s="158"/>
      <c r="J46" s="158"/>
      <c r="K46" s="158"/>
      <c r="Q46" s="7"/>
      <c r="R46" s="7"/>
      <c r="S46" s="7"/>
      <c r="T46" s="7"/>
      <c r="U46" s="7"/>
      <c r="V46" s="7"/>
      <c r="W46" s="7"/>
      <c r="X46" s="7"/>
      <c r="Y46" s="7"/>
    </row>
    <row r="47" spans="1:25" s="159" customFormat="1" x14ac:dyDescent="0.25">
      <c r="A47" s="9" t="s">
        <v>758</v>
      </c>
      <c r="B47" s="9" t="s">
        <v>768</v>
      </c>
      <c r="C47" s="9" t="s">
        <v>619</v>
      </c>
      <c r="D47" s="9"/>
      <c r="E47" s="9"/>
      <c r="F47" s="9"/>
      <c r="G47" s="157"/>
      <c r="H47" s="158"/>
      <c r="I47" s="158"/>
      <c r="J47" s="158"/>
      <c r="K47" s="158"/>
      <c r="Q47" s="7"/>
      <c r="R47" s="7"/>
      <c r="S47" s="7"/>
      <c r="T47" s="7"/>
      <c r="U47" s="7"/>
      <c r="V47" s="7"/>
      <c r="W47" s="7"/>
      <c r="X47" s="7"/>
      <c r="Y47" s="7"/>
    </row>
    <row r="48" spans="1:25" s="159" customFormat="1" x14ac:dyDescent="0.25">
      <c r="A48" s="9" t="s">
        <v>758</v>
      </c>
      <c r="B48" s="9" t="s">
        <v>768</v>
      </c>
      <c r="C48" s="9" t="s">
        <v>620</v>
      </c>
      <c r="D48" s="9"/>
      <c r="E48" s="9"/>
      <c r="F48" s="9"/>
      <c r="G48" s="157"/>
      <c r="H48" s="158"/>
      <c r="I48" s="158"/>
      <c r="J48" s="158"/>
      <c r="K48" s="158"/>
      <c r="Q48" s="7"/>
      <c r="R48" s="7"/>
      <c r="S48" s="7"/>
      <c r="T48" s="7"/>
      <c r="U48" s="7"/>
      <c r="V48" s="7"/>
      <c r="W48" s="7"/>
      <c r="X48" s="7"/>
      <c r="Y48" s="7"/>
    </row>
    <row r="49" spans="1:25" s="159" customFormat="1" x14ac:dyDescent="0.25">
      <c r="A49" s="9" t="s">
        <v>738</v>
      </c>
      <c r="B49" s="9" t="s">
        <v>602</v>
      </c>
      <c r="C49" s="9" t="s">
        <v>621</v>
      </c>
      <c r="D49" s="9"/>
      <c r="E49" s="9"/>
      <c r="F49" s="9"/>
      <c r="G49" s="157"/>
      <c r="H49" s="158"/>
      <c r="I49" s="158"/>
      <c r="J49" s="158"/>
      <c r="K49" s="158"/>
      <c r="Q49" s="7"/>
      <c r="R49" s="7"/>
      <c r="S49" s="7"/>
      <c r="T49" s="7"/>
      <c r="U49" s="7"/>
      <c r="V49" s="7"/>
      <c r="W49" s="7"/>
      <c r="X49" s="7"/>
      <c r="Y49" s="7"/>
    </row>
    <row r="50" spans="1:25" s="159" customFormat="1" x14ac:dyDescent="0.25">
      <c r="A50" s="9" t="s">
        <v>738</v>
      </c>
      <c r="B50" s="9" t="s">
        <v>602</v>
      </c>
      <c r="C50" s="9" t="s">
        <v>622</v>
      </c>
      <c r="D50" s="9"/>
      <c r="E50" s="9"/>
      <c r="F50" s="9"/>
      <c r="G50" s="157"/>
      <c r="H50" s="158"/>
      <c r="I50" s="158"/>
      <c r="J50" s="158"/>
      <c r="K50" s="158"/>
      <c r="Q50" s="7"/>
      <c r="R50" s="7"/>
      <c r="S50" s="7"/>
      <c r="T50" s="7"/>
      <c r="U50" s="7"/>
      <c r="V50" s="7"/>
      <c r="W50" s="7"/>
      <c r="X50" s="7"/>
      <c r="Y50" s="7"/>
    </row>
    <row r="51" spans="1:25" s="159" customFormat="1" x14ac:dyDescent="0.25">
      <c r="A51" s="9" t="s">
        <v>738</v>
      </c>
      <c r="B51" s="9" t="s">
        <v>602</v>
      </c>
      <c r="C51" s="9" t="s">
        <v>623</v>
      </c>
      <c r="D51" s="9"/>
      <c r="E51" s="9"/>
      <c r="F51" s="9"/>
      <c r="G51" s="157"/>
      <c r="H51" s="158"/>
      <c r="I51" s="158"/>
      <c r="J51" s="158"/>
      <c r="K51" s="158"/>
      <c r="Q51" s="7"/>
      <c r="R51" s="7"/>
      <c r="S51" s="7"/>
      <c r="T51" s="7"/>
      <c r="U51" s="7"/>
      <c r="V51" s="7"/>
      <c r="W51" s="7"/>
      <c r="X51" s="7"/>
      <c r="Y51" s="7"/>
    </row>
    <row r="52" spans="1:25" s="159" customFormat="1" x14ac:dyDescent="0.25">
      <c r="A52" s="9" t="s">
        <v>738</v>
      </c>
      <c r="B52" s="9" t="s">
        <v>602</v>
      </c>
      <c r="C52" s="9" t="s">
        <v>624</v>
      </c>
      <c r="D52" s="9"/>
      <c r="E52" s="9"/>
      <c r="F52" s="9"/>
      <c r="G52" s="157"/>
      <c r="H52" s="158"/>
      <c r="I52" s="158"/>
      <c r="J52" s="158"/>
      <c r="K52" s="158"/>
      <c r="Q52" s="7"/>
      <c r="R52" s="7"/>
      <c r="S52" s="7"/>
      <c r="T52" s="7"/>
      <c r="U52" s="7"/>
      <c r="V52" s="7"/>
      <c r="W52" s="7"/>
      <c r="X52" s="7"/>
      <c r="Y52" s="7"/>
    </row>
    <row r="53" spans="1:25" s="159" customFormat="1" x14ac:dyDescent="0.25">
      <c r="A53" s="9" t="s">
        <v>748</v>
      </c>
      <c r="B53" s="9" t="s">
        <v>769</v>
      </c>
      <c r="C53" s="9" t="s">
        <v>625</v>
      </c>
      <c r="D53" s="9"/>
      <c r="E53" s="9"/>
      <c r="F53" s="9"/>
      <c r="G53" s="157"/>
      <c r="H53" s="158"/>
      <c r="I53" s="158"/>
      <c r="J53" s="158"/>
      <c r="K53" s="158"/>
      <c r="Q53" s="7"/>
      <c r="R53" s="7"/>
      <c r="S53" s="7"/>
      <c r="T53" s="7"/>
      <c r="U53" s="7"/>
      <c r="V53" s="7"/>
      <c r="W53" s="7"/>
      <c r="X53" s="7"/>
      <c r="Y53" s="7"/>
    </row>
    <row r="54" spans="1:25" s="159" customFormat="1" x14ac:dyDescent="0.25">
      <c r="A54" s="9" t="s">
        <v>748</v>
      </c>
      <c r="B54" s="9" t="s">
        <v>769</v>
      </c>
      <c r="C54" s="9" t="s">
        <v>626</v>
      </c>
      <c r="D54" s="9"/>
      <c r="E54" s="9"/>
      <c r="F54" s="9"/>
      <c r="G54" s="157"/>
      <c r="H54" s="158"/>
      <c r="I54" s="158"/>
      <c r="J54" s="158"/>
      <c r="K54" s="158"/>
      <c r="Q54" s="7"/>
      <c r="R54" s="7"/>
      <c r="S54" s="7"/>
      <c r="T54" s="7"/>
      <c r="U54" s="7"/>
      <c r="V54" s="7"/>
      <c r="W54" s="7"/>
      <c r="X54" s="7"/>
      <c r="Y54" s="7"/>
    </row>
    <row r="55" spans="1:25" s="159" customFormat="1" x14ac:dyDescent="0.25">
      <c r="A55" s="9" t="s">
        <v>748</v>
      </c>
      <c r="B55" s="9" t="s">
        <v>769</v>
      </c>
      <c r="C55" s="9" t="s">
        <v>627</v>
      </c>
      <c r="D55" s="9"/>
      <c r="E55" s="9"/>
      <c r="F55" s="9"/>
      <c r="G55" s="157"/>
      <c r="H55" s="158"/>
      <c r="I55" s="158"/>
      <c r="J55" s="158"/>
      <c r="K55" s="158"/>
      <c r="Q55" s="7"/>
      <c r="R55" s="7"/>
      <c r="S55" s="7"/>
      <c r="T55" s="7"/>
      <c r="U55" s="7"/>
      <c r="V55" s="7"/>
      <c r="W55" s="7"/>
      <c r="X55" s="7"/>
      <c r="Y55" s="7"/>
    </row>
    <row r="56" spans="1:25" s="159" customFormat="1" x14ac:dyDescent="0.25">
      <c r="A56" s="9" t="s">
        <v>742</v>
      </c>
      <c r="B56" s="9" t="s">
        <v>770</v>
      </c>
      <c r="C56" s="9" t="s">
        <v>628</v>
      </c>
      <c r="D56" s="9"/>
      <c r="E56" s="9"/>
      <c r="F56" s="9"/>
      <c r="G56" s="157"/>
      <c r="H56" s="158"/>
      <c r="I56" s="158"/>
      <c r="J56" s="158"/>
      <c r="K56" s="158"/>
      <c r="Q56" s="7"/>
      <c r="R56" s="7"/>
      <c r="S56" s="7"/>
      <c r="T56" s="7"/>
      <c r="U56" s="7"/>
      <c r="V56" s="7"/>
      <c r="W56" s="7"/>
      <c r="X56" s="7"/>
      <c r="Y56" s="7"/>
    </row>
    <row r="57" spans="1:25" s="159" customFormat="1" x14ac:dyDescent="0.25">
      <c r="A57" s="9" t="s">
        <v>742</v>
      </c>
      <c r="B57" s="9" t="s">
        <v>770</v>
      </c>
      <c r="C57" s="9" t="s">
        <v>629</v>
      </c>
      <c r="D57" s="9"/>
      <c r="E57" s="9"/>
      <c r="F57" s="9"/>
      <c r="G57" s="157"/>
      <c r="H57" s="158"/>
      <c r="I57" s="158"/>
      <c r="J57" s="158"/>
      <c r="K57" s="158"/>
      <c r="Q57" s="7"/>
      <c r="R57" s="7"/>
      <c r="S57" s="7"/>
      <c r="T57" s="7"/>
      <c r="U57" s="7"/>
      <c r="V57" s="7"/>
      <c r="W57" s="7"/>
      <c r="X57" s="7"/>
      <c r="Y57" s="7"/>
    </row>
    <row r="58" spans="1:25" s="159" customFormat="1" x14ac:dyDescent="0.25">
      <c r="A58" s="9" t="s">
        <v>742</v>
      </c>
      <c r="B58" s="9" t="s">
        <v>770</v>
      </c>
      <c r="C58" s="9" t="s">
        <v>630</v>
      </c>
      <c r="D58" s="9"/>
      <c r="E58" s="9"/>
      <c r="F58" s="9"/>
      <c r="G58" s="157"/>
      <c r="H58" s="158"/>
      <c r="I58" s="158"/>
      <c r="J58" s="158"/>
      <c r="K58" s="158"/>
      <c r="Q58" s="7"/>
      <c r="R58" s="7"/>
      <c r="S58" s="7"/>
      <c r="T58" s="7"/>
      <c r="U58" s="7"/>
      <c r="V58" s="7"/>
      <c r="W58" s="7"/>
      <c r="X58" s="7"/>
      <c r="Y58" s="7"/>
    </row>
    <row r="59" spans="1:25" s="159" customFormat="1" x14ac:dyDescent="0.25">
      <c r="A59" s="9" t="s">
        <v>745</v>
      </c>
      <c r="B59" s="9" t="s">
        <v>597</v>
      </c>
      <c r="C59" s="9" t="s">
        <v>631</v>
      </c>
      <c r="D59" s="9"/>
      <c r="E59" s="9"/>
      <c r="F59" s="9"/>
      <c r="G59" s="157"/>
      <c r="H59" s="158"/>
      <c r="I59" s="158"/>
      <c r="J59" s="158"/>
      <c r="K59" s="158"/>
      <c r="Q59" s="7"/>
      <c r="R59" s="7"/>
      <c r="S59" s="7"/>
      <c r="T59" s="7"/>
      <c r="U59" s="7"/>
      <c r="V59" s="7"/>
      <c r="W59" s="7"/>
      <c r="X59" s="7"/>
      <c r="Y59" s="7"/>
    </row>
    <row r="60" spans="1:25" s="159" customFormat="1" x14ac:dyDescent="0.25">
      <c r="A60" s="9" t="s">
        <v>745</v>
      </c>
      <c r="B60" s="9" t="s">
        <v>597</v>
      </c>
      <c r="C60" s="9" t="s">
        <v>632</v>
      </c>
      <c r="D60" s="9"/>
      <c r="E60" s="9"/>
      <c r="F60" s="9"/>
      <c r="G60" s="157"/>
      <c r="H60" s="158"/>
      <c r="I60" s="158"/>
      <c r="J60" s="158"/>
      <c r="K60" s="158"/>
      <c r="Q60" s="7"/>
      <c r="R60" s="7"/>
      <c r="S60" s="7"/>
      <c r="T60" s="7"/>
      <c r="U60" s="7"/>
      <c r="V60" s="7"/>
      <c r="W60" s="7"/>
      <c r="X60" s="7"/>
      <c r="Y60" s="7"/>
    </row>
    <row r="61" spans="1:25" s="159" customFormat="1" x14ac:dyDescent="0.25">
      <c r="A61" s="9" t="s">
        <v>745</v>
      </c>
      <c r="B61" s="9" t="s">
        <v>597</v>
      </c>
      <c r="C61" s="9" t="s">
        <v>633</v>
      </c>
      <c r="D61" s="9"/>
      <c r="E61" s="9"/>
      <c r="F61" s="9"/>
      <c r="G61" s="157"/>
      <c r="H61" s="158"/>
      <c r="I61" s="158"/>
      <c r="J61" s="158"/>
      <c r="K61" s="158"/>
      <c r="Q61" s="7"/>
      <c r="R61" s="7"/>
      <c r="S61" s="7"/>
      <c r="T61" s="7"/>
      <c r="U61" s="7"/>
      <c r="V61" s="7"/>
      <c r="W61" s="7"/>
      <c r="X61" s="7"/>
      <c r="Y61" s="7"/>
    </row>
    <row r="62" spans="1:25" s="159" customFormat="1" x14ac:dyDescent="0.25">
      <c r="A62" s="9" t="s">
        <v>745</v>
      </c>
      <c r="B62" s="9" t="s">
        <v>597</v>
      </c>
      <c r="C62" s="9" t="s">
        <v>634</v>
      </c>
      <c r="D62" s="9"/>
      <c r="E62" s="9"/>
      <c r="F62" s="9"/>
      <c r="G62" s="157"/>
      <c r="H62" s="158"/>
      <c r="I62" s="158"/>
      <c r="J62" s="158"/>
      <c r="K62" s="158"/>
      <c r="Q62" s="7"/>
      <c r="R62" s="7"/>
      <c r="S62" s="7"/>
      <c r="T62" s="7"/>
      <c r="U62" s="7"/>
      <c r="V62" s="7"/>
      <c r="W62" s="7"/>
      <c r="X62" s="7"/>
      <c r="Y62" s="7"/>
    </row>
    <row r="63" spans="1:25" s="159" customFormat="1" x14ac:dyDescent="0.25">
      <c r="A63" s="9" t="s">
        <v>745</v>
      </c>
      <c r="B63" s="9" t="s">
        <v>597</v>
      </c>
      <c r="C63" s="9" t="s">
        <v>635</v>
      </c>
      <c r="D63" s="9"/>
      <c r="E63" s="9"/>
      <c r="F63" s="9"/>
      <c r="G63" s="157"/>
      <c r="H63" s="158"/>
      <c r="I63" s="158"/>
      <c r="J63" s="158"/>
      <c r="K63" s="158"/>
      <c r="Q63" s="7"/>
      <c r="R63" s="7"/>
      <c r="S63" s="7"/>
      <c r="T63" s="7"/>
      <c r="U63" s="7"/>
      <c r="V63" s="7"/>
      <c r="W63" s="7"/>
      <c r="X63" s="7"/>
      <c r="Y63" s="7"/>
    </row>
    <row r="64" spans="1:25" s="159" customFormat="1" x14ac:dyDescent="0.25">
      <c r="A64" s="9" t="s">
        <v>745</v>
      </c>
      <c r="B64" s="9" t="s">
        <v>597</v>
      </c>
      <c r="C64" s="9" t="s">
        <v>636</v>
      </c>
      <c r="D64" s="9"/>
      <c r="E64" s="9"/>
      <c r="F64" s="9"/>
      <c r="G64" s="157"/>
      <c r="H64" s="158"/>
      <c r="I64" s="158"/>
      <c r="J64" s="158"/>
      <c r="K64" s="158"/>
      <c r="Q64" s="7"/>
      <c r="R64" s="7"/>
      <c r="S64" s="7"/>
      <c r="T64" s="7"/>
      <c r="U64" s="7"/>
      <c r="V64" s="7"/>
      <c r="W64" s="7"/>
      <c r="X64" s="7"/>
      <c r="Y64" s="7"/>
    </row>
    <row r="65" spans="1:25" s="159" customFormat="1" x14ac:dyDescent="0.25">
      <c r="A65" s="9" t="s">
        <v>749</v>
      </c>
      <c r="B65" s="9" t="s">
        <v>771</v>
      </c>
      <c r="C65" s="9" t="s">
        <v>637</v>
      </c>
      <c r="D65" s="9"/>
      <c r="E65" s="9"/>
      <c r="F65" s="9"/>
      <c r="G65" s="157"/>
      <c r="H65" s="158"/>
      <c r="I65" s="158"/>
      <c r="J65" s="158"/>
      <c r="K65" s="158"/>
      <c r="Q65" s="7"/>
      <c r="R65" s="7"/>
      <c r="S65" s="7"/>
      <c r="T65" s="7"/>
      <c r="U65" s="7"/>
      <c r="V65" s="7"/>
      <c r="W65" s="7"/>
      <c r="X65" s="7"/>
      <c r="Y65" s="7"/>
    </row>
    <row r="66" spans="1:25" s="159" customFormat="1" x14ac:dyDescent="0.25">
      <c r="A66" s="9" t="s">
        <v>749</v>
      </c>
      <c r="B66" s="9" t="s">
        <v>771</v>
      </c>
      <c r="C66" s="9" t="s">
        <v>638</v>
      </c>
      <c r="D66" s="9"/>
      <c r="E66" s="9"/>
      <c r="F66" s="9"/>
      <c r="G66" s="157"/>
      <c r="H66" s="158"/>
      <c r="I66" s="158"/>
      <c r="J66" s="158"/>
      <c r="K66" s="158"/>
      <c r="Q66" s="7"/>
      <c r="R66" s="7"/>
      <c r="S66" s="7"/>
      <c r="T66" s="7"/>
      <c r="U66" s="7"/>
      <c r="V66" s="7"/>
      <c r="W66" s="7"/>
      <c r="X66" s="7"/>
      <c r="Y66" s="7"/>
    </row>
    <row r="67" spans="1:25" s="159" customFormat="1" x14ac:dyDescent="0.25">
      <c r="A67" s="9" t="s">
        <v>750</v>
      </c>
      <c r="B67" s="9" t="s">
        <v>772</v>
      </c>
      <c r="C67" s="9" t="s">
        <v>639</v>
      </c>
      <c r="D67" s="9"/>
      <c r="E67" s="9"/>
      <c r="F67" s="9"/>
      <c r="G67" s="157"/>
      <c r="H67" s="158"/>
      <c r="I67" s="158"/>
      <c r="J67" s="158"/>
      <c r="K67" s="158"/>
      <c r="Q67" s="7"/>
      <c r="R67" s="7"/>
      <c r="S67" s="7"/>
      <c r="T67" s="7"/>
      <c r="U67" s="7"/>
      <c r="V67" s="7"/>
      <c r="W67" s="7"/>
      <c r="X67" s="7"/>
      <c r="Y67" s="7"/>
    </row>
    <row r="68" spans="1:25" s="159" customFormat="1" x14ac:dyDescent="0.25">
      <c r="A68" s="9" t="s">
        <v>750</v>
      </c>
      <c r="B68" s="9" t="s">
        <v>772</v>
      </c>
      <c r="C68" s="9" t="s">
        <v>640</v>
      </c>
      <c r="D68" s="9"/>
      <c r="E68" s="9"/>
      <c r="F68" s="9"/>
      <c r="G68" s="157"/>
      <c r="H68" s="158"/>
      <c r="I68" s="158"/>
      <c r="J68" s="158"/>
      <c r="K68" s="158"/>
      <c r="Q68" s="7"/>
      <c r="R68" s="7"/>
      <c r="S68" s="7"/>
      <c r="T68" s="7"/>
      <c r="U68" s="7"/>
      <c r="V68" s="7"/>
      <c r="W68" s="7"/>
      <c r="X68" s="7"/>
      <c r="Y68" s="7"/>
    </row>
    <row r="69" spans="1:25" s="159" customFormat="1" x14ac:dyDescent="0.25">
      <c r="A69" s="9" t="s">
        <v>750</v>
      </c>
      <c r="B69" s="9" t="s">
        <v>772</v>
      </c>
      <c r="C69" s="9" t="s">
        <v>641</v>
      </c>
      <c r="D69" s="9"/>
      <c r="E69" s="9"/>
      <c r="F69" s="9"/>
      <c r="G69" s="157"/>
      <c r="H69" s="158"/>
      <c r="I69" s="158"/>
      <c r="J69" s="158"/>
      <c r="K69" s="158"/>
      <c r="Q69" s="7"/>
      <c r="R69" s="7"/>
      <c r="S69" s="7"/>
      <c r="T69" s="7"/>
      <c r="U69" s="7"/>
      <c r="V69" s="7"/>
      <c r="W69" s="7"/>
      <c r="X69" s="7"/>
      <c r="Y69" s="7"/>
    </row>
    <row r="70" spans="1:25" s="159" customFormat="1" x14ac:dyDescent="0.25">
      <c r="A70" s="9" t="s">
        <v>755</v>
      </c>
      <c r="B70" s="9" t="s">
        <v>773</v>
      </c>
      <c r="C70" s="9" t="s">
        <v>642</v>
      </c>
      <c r="D70" s="9"/>
      <c r="E70" s="9"/>
      <c r="F70" s="9"/>
      <c r="G70" s="157"/>
      <c r="H70" s="158"/>
      <c r="I70" s="158"/>
      <c r="J70" s="158"/>
      <c r="K70" s="158"/>
      <c r="Q70" s="7"/>
      <c r="R70" s="7"/>
      <c r="S70" s="7"/>
      <c r="T70" s="7"/>
      <c r="U70" s="7"/>
      <c r="V70" s="7"/>
      <c r="W70" s="7"/>
      <c r="X70" s="7"/>
      <c r="Y70" s="7"/>
    </row>
    <row r="71" spans="1:25" s="159" customFormat="1" x14ac:dyDescent="0.25">
      <c r="A71" s="9" t="s">
        <v>755</v>
      </c>
      <c r="B71" s="9" t="s">
        <v>773</v>
      </c>
      <c r="C71" s="9" t="s">
        <v>643</v>
      </c>
      <c r="D71" s="9"/>
      <c r="E71" s="9"/>
      <c r="F71" s="9"/>
      <c r="G71" s="157"/>
      <c r="H71" s="158"/>
      <c r="I71" s="158"/>
      <c r="J71" s="158"/>
      <c r="K71" s="158"/>
      <c r="Q71" s="7"/>
      <c r="R71" s="7"/>
      <c r="S71" s="7"/>
      <c r="T71" s="7"/>
      <c r="U71" s="7"/>
      <c r="V71" s="7"/>
      <c r="W71" s="7"/>
      <c r="X71" s="7"/>
      <c r="Y71" s="7"/>
    </row>
    <row r="72" spans="1:25" s="159" customFormat="1" x14ac:dyDescent="0.25">
      <c r="A72" s="9" t="s">
        <v>755</v>
      </c>
      <c r="B72" s="9" t="s">
        <v>773</v>
      </c>
      <c r="C72" s="9" t="s">
        <v>644</v>
      </c>
      <c r="D72" s="9"/>
      <c r="E72" s="9"/>
      <c r="F72" s="9"/>
      <c r="G72" s="157"/>
      <c r="H72" s="158"/>
      <c r="I72" s="158"/>
      <c r="J72" s="158"/>
      <c r="K72" s="158"/>
      <c r="Q72" s="7"/>
      <c r="R72" s="7"/>
      <c r="S72" s="7"/>
      <c r="T72" s="7"/>
      <c r="U72" s="7"/>
      <c r="V72" s="7"/>
      <c r="W72" s="7"/>
      <c r="X72" s="7"/>
      <c r="Y72" s="7"/>
    </row>
    <row r="73" spans="1:25" s="159" customFormat="1" x14ac:dyDescent="0.25">
      <c r="A73" s="9" t="s">
        <v>755</v>
      </c>
      <c r="B73" s="9" t="s">
        <v>773</v>
      </c>
      <c r="C73" s="9" t="s">
        <v>645</v>
      </c>
      <c r="D73" s="9"/>
      <c r="E73" s="9"/>
      <c r="F73" s="9"/>
      <c r="G73" s="157"/>
      <c r="H73" s="158"/>
      <c r="I73" s="158"/>
      <c r="J73" s="158"/>
      <c r="K73" s="158"/>
      <c r="Q73" s="7"/>
      <c r="R73" s="7"/>
      <c r="S73" s="7"/>
      <c r="T73" s="7"/>
      <c r="U73" s="7"/>
      <c r="V73" s="7"/>
      <c r="W73" s="7"/>
      <c r="X73" s="7"/>
      <c r="Y73" s="7"/>
    </row>
    <row r="74" spans="1:25" s="159" customFormat="1" x14ac:dyDescent="0.25">
      <c r="A74" s="9" t="s">
        <v>759</v>
      </c>
      <c r="B74" s="9" t="s">
        <v>775</v>
      </c>
      <c r="C74" s="9" t="s">
        <v>646</v>
      </c>
      <c r="D74" s="9"/>
      <c r="E74" s="9"/>
      <c r="F74" s="9"/>
      <c r="G74" s="157"/>
      <c r="H74" s="158"/>
      <c r="I74" s="158"/>
      <c r="J74" s="158"/>
      <c r="K74" s="158"/>
      <c r="Q74" s="7"/>
      <c r="R74" s="7"/>
      <c r="S74" s="7"/>
      <c r="T74" s="7"/>
      <c r="U74" s="7"/>
      <c r="V74" s="7"/>
      <c r="W74" s="7"/>
      <c r="X74" s="7"/>
      <c r="Y74" s="7"/>
    </row>
    <row r="75" spans="1:25" s="159" customFormat="1" x14ac:dyDescent="0.25">
      <c r="A75" s="9" t="s">
        <v>759</v>
      </c>
      <c r="B75" s="9" t="s">
        <v>775</v>
      </c>
      <c r="C75" s="9" t="s">
        <v>647</v>
      </c>
      <c r="D75" s="9"/>
      <c r="E75" s="9"/>
      <c r="F75" s="9"/>
      <c r="G75" s="157"/>
      <c r="H75" s="158"/>
      <c r="I75" s="158"/>
      <c r="J75" s="158"/>
      <c r="K75" s="158"/>
      <c r="Q75" s="7"/>
      <c r="R75" s="7"/>
      <c r="S75" s="7"/>
      <c r="T75" s="7"/>
      <c r="U75" s="7"/>
      <c r="V75" s="7"/>
      <c r="W75" s="7"/>
      <c r="X75" s="7"/>
      <c r="Y75" s="7"/>
    </row>
    <row r="76" spans="1:25" s="159" customFormat="1" x14ac:dyDescent="0.25">
      <c r="A76" s="9" t="s">
        <v>759</v>
      </c>
      <c r="B76" s="9" t="s">
        <v>775</v>
      </c>
      <c r="C76" s="9" t="s">
        <v>648</v>
      </c>
      <c r="D76" s="9"/>
      <c r="E76" s="9"/>
      <c r="F76" s="9"/>
      <c r="G76" s="157"/>
      <c r="H76" s="158"/>
      <c r="I76" s="158"/>
      <c r="J76" s="158"/>
      <c r="K76" s="158"/>
      <c r="Q76" s="7"/>
      <c r="R76" s="7"/>
      <c r="S76" s="7"/>
      <c r="T76" s="7"/>
      <c r="U76" s="7"/>
      <c r="V76" s="7"/>
      <c r="W76" s="7"/>
      <c r="X76" s="7"/>
      <c r="Y76" s="7"/>
    </row>
    <row r="77" spans="1:25" s="159" customFormat="1" x14ac:dyDescent="0.25">
      <c r="A77" s="9" t="s">
        <v>759</v>
      </c>
      <c r="B77" s="9" t="s">
        <v>775</v>
      </c>
      <c r="C77" s="9" t="s">
        <v>649</v>
      </c>
      <c r="D77" s="9"/>
      <c r="E77" s="9"/>
      <c r="F77" s="9"/>
      <c r="G77" s="157"/>
      <c r="H77" s="158"/>
      <c r="I77" s="158"/>
      <c r="J77" s="158"/>
      <c r="K77" s="158"/>
      <c r="Q77" s="7"/>
      <c r="R77" s="7"/>
      <c r="S77" s="7"/>
      <c r="T77" s="7"/>
      <c r="U77" s="7"/>
      <c r="V77" s="7"/>
      <c r="W77" s="7"/>
      <c r="X77" s="7"/>
      <c r="Y77" s="7"/>
    </row>
    <row r="78" spans="1:25" s="159" customFormat="1" x14ac:dyDescent="0.25">
      <c r="A78" s="9" t="s">
        <v>756</v>
      </c>
      <c r="B78" s="9" t="s">
        <v>776</v>
      </c>
      <c r="C78" s="9" t="s">
        <v>650</v>
      </c>
      <c r="D78" s="9"/>
      <c r="E78" s="9"/>
      <c r="F78" s="9"/>
      <c r="G78" s="157"/>
      <c r="H78" s="158"/>
      <c r="I78" s="158"/>
      <c r="J78" s="158"/>
      <c r="K78" s="158"/>
      <c r="Q78" s="7"/>
      <c r="R78" s="7"/>
      <c r="S78" s="7"/>
      <c r="T78" s="7"/>
      <c r="U78" s="7"/>
      <c r="V78" s="7"/>
      <c r="W78" s="7"/>
      <c r="X78" s="7"/>
      <c r="Y78" s="7"/>
    </row>
    <row r="79" spans="1:25" s="159" customFormat="1" x14ac:dyDescent="0.25">
      <c r="A79" s="9" t="s">
        <v>756</v>
      </c>
      <c r="B79" s="9" t="s">
        <v>776</v>
      </c>
      <c r="C79" s="9" t="s">
        <v>651</v>
      </c>
      <c r="D79" s="9"/>
      <c r="E79" s="9"/>
      <c r="F79" s="9"/>
      <c r="G79" s="157"/>
      <c r="H79" s="158"/>
      <c r="I79" s="158"/>
      <c r="J79" s="158"/>
      <c r="K79" s="158"/>
      <c r="Q79" s="7"/>
      <c r="R79" s="7"/>
      <c r="S79" s="7"/>
      <c r="T79" s="7"/>
      <c r="U79" s="7"/>
      <c r="V79" s="7"/>
      <c r="W79" s="7"/>
      <c r="X79" s="7"/>
      <c r="Y79" s="7"/>
    </row>
    <row r="80" spans="1:25" s="159" customFormat="1" x14ac:dyDescent="0.25">
      <c r="A80" s="9" t="s">
        <v>756</v>
      </c>
      <c r="B80" s="9" t="s">
        <v>776</v>
      </c>
      <c r="C80" s="9" t="s">
        <v>652</v>
      </c>
      <c r="D80" s="9"/>
      <c r="E80" s="9"/>
      <c r="F80" s="9"/>
      <c r="G80" s="157"/>
      <c r="H80" s="158"/>
      <c r="I80" s="158"/>
      <c r="J80" s="158"/>
      <c r="K80" s="158"/>
      <c r="Q80" s="7"/>
      <c r="R80" s="7"/>
      <c r="S80" s="7"/>
      <c r="T80" s="7"/>
      <c r="U80" s="7"/>
      <c r="V80" s="7"/>
      <c r="W80" s="7"/>
      <c r="X80" s="7"/>
      <c r="Y80" s="7"/>
    </row>
    <row r="81" spans="1:25" s="159" customFormat="1" x14ac:dyDescent="0.25">
      <c r="A81" s="9" t="s">
        <v>753</v>
      </c>
      <c r="B81" s="9" t="s">
        <v>589</v>
      </c>
      <c r="C81" s="9" t="s">
        <v>653</v>
      </c>
      <c r="D81" s="9"/>
      <c r="E81" s="9"/>
      <c r="F81" s="9"/>
      <c r="G81" s="157"/>
      <c r="H81" s="158"/>
      <c r="I81" s="158"/>
      <c r="J81" s="158"/>
      <c r="K81" s="158"/>
      <c r="Q81" s="7"/>
      <c r="R81" s="7"/>
      <c r="S81" s="7"/>
      <c r="T81" s="7"/>
      <c r="U81" s="7"/>
      <c r="V81" s="7"/>
      <c r="W81" s="7"/>
      <c r="X81" s="7"/>
      <c r="Y81" s="7"/>
    </row>
    <row r="82" spans="1:25" s="159" customFormat="1" x14ac:dyDescent="0.25">
      <c r="A82" s="9" t="s">
        <v>753</v>
      </c>
      <c r="B82" s="9" t="s">
        <v>589</v>
      </c>
      <c r="C82" s="9" t="s">
        <v>654</v>
      </c>
      <c r="D82" s="9"/>
      <c r="E82" s="9"/>
      <c r="F82" s="9"/>
      <c r="G82" s="157"/>
      <c r="H82" s="158"/>
      <c r="I82" s="158"/>
      <c r="J82" s="158"/>
      <c r="K82" s="158"/>
      <c r="Q82" s="7"/>
      <c r="R82" s="7"/>
      <c r="S82" s="7"/>
      <c r="T82" s="7"/>
      <c r="U82" s="7"/>
      <c r="V82" s="7"/>
      <c r="W82" s="7"/>
      <c r="X82" s="7"/>
      <c r="Y82" s="7"/>
    </row>
    <row r="83" spans="1:25" s="159" customFormat="1" x14ac:dyDescent="0.25">
      <c r="A83" s="9" t="s">
        <v>753</v>
      </c>
      <c r="B83" s="9" t="s">
        <v>589</v>
      </c>
      <c r="C83" s="9" t="s">
        <v>655</v>
      </c>
      <c r="D83" s="9"/>
      <c r="E83" s="9"/>
      <c r="F83" s="9"/>
      <c r="G83" s="157"/>
      <c r="H83" s="158"/>
      <c r="I83" s="158"/>
      <c r="J83" s="158"/>
      <c r="K83" s="158"/>
      <c r="Q83" s="7"/>
      <c r="R83" s="7"/>
      <c r="S83" s="7"/>
      <c r="T83" s="7"/>
      <c r="U83" s="7"/>
      <c r="V83" s="7"/>
      <c r="W83" s="7"/>
      <c r="X83" s="7"/>
      <c r="Y83" s="7"/>
    </row>
    <row r="84" spans="1:25" s="159" customFormat="1" x14ac:dyDescent="0.25">
      <c r="A84" s="9" t="s">
        <v>753</v>
      </c>
      <c r="B84" s="9" t="s">
        <v>589</v>
      </c>
      <c r="C84" s="9" t="s">
        <v>656</v>
      </c>
      <c r="D84" s="9"/>
      <c r="E84" s="9"/>
      <c r="F84" s="9"/>
      <c r="G84" s="157"/>
      <c r="H84" s="158"/>
      <c r="I84" s="158"/>
      <c r="J84" s="158"/>
      <c r="K84" s="158"/>
      <c r="Q84" s="7"/>
      <c r="R84" s="7"/>
      <c r="S84" s="7"/>
      <c r="T84" s="7"/>
      <c r="U84" s="7"/>
      <c r="V84" s="7"/>
      <c r="W84" s="7"/>
      <c r="X84" s="7"/>
      <c r="Y84" s="7"/>
    </row>
    <row r="85" spans="1:25" s="159" customFormat="1" x14ac:dyDescent="0.25">
      <c r="A85" s="9" t="s">
        <v>753</v>
      </c>
      <c r="B85" s="9" t="s">
        <v>589</v>
      </c>
      <c r="C85" s="9" t="s">
        <v>657</v>
      </c>
      <c r="D85" s="9"/>
      <c r="E85" s="9"/>
      <c r="F85" s="9"/>
      <c r="G85" s="157"/>
      <c r="H85" s="158"/>
      <c r="I85" s="158"/>
      <c r="J85" s="158"/>
      <c r="K85" s="158"/>
      <c r="Q85" s="7"/>
      <c r="R85" s="7"/>
      <c r="S85" s="7"/>
      <c r="T85" s="7"/>
      <c r="U85" s="7"/>
      <c r="V85" s="7"/>
      <c r="W85" s="7"/>
      <c r="X85" s="7"/>
      <c r="Y85" s="7"/>
    </row>
    <row r="86" spans="1:25" s="159" customFormat="1" x14ac:dyDescent="0.25">
      <c r="A86" s="9" t="s">
        <v>753</v>
      </c>
      <c r="B86" s="9" t="s">
        <v>589</v>
      </c>
      <c r="C86" s="9" t="s">
        <v>658</v>
      </c>
      <c r="D86" s="9"/>
      <c r="E86" s="9"/>
      <c r="F86" s="9"/>
      <c r="G86" s="157"/>
      <c r="H86" s="158"/>
      <c r="I86" s="158"/>
      <c r="J86" s="158"/>
      <c r="K86" s="158"/>
      <c r="Q86" s="7"/>
      <c r="R86" s="7"/>
      <c r="S86" s="7"/>
      <c r="T86" s="7"/>
      <c r="U86" s="7"/>
      <c r="V86" s="7"/>
      <c r="W86" s="7"/>
      <c r="X86" s="7"/>
      <c r="Y86" s="7"/>
    </row>
    <row r="87" spans="1:25" s="159" customFormat="1" x14ac:dyDescent="0.25">
      <c r="A87" s="9" t="s">
        <v>735</v>
      </c>
      <c r="B87" s="9" t="s">
        <v>774</v>
      </c>
      <c r="C87" s="9" t="s">
        <v>659</v>
      </c>
      <c r="D87" s="9"/>
      <c r="E87" s="9"/>
      <c r="F87" s="9"/>
      <c r="G87" s="157"/>
      <c r="H87" s="158"/>
      <c r="I87" s="158"/>
      <c r="J87" s="158"/>
      <c r="K87" s="158"/>
      <c r="Q87" s="7"/>
      <c r="R87" s="7"/>
      <c r="S87" s="7"/>
      <c r="T87" s="7"/>
      <c r="U87" s="7"/>
      <c r="V87" s="7"/>
      <c r="W87" s="7"/>
      <c r="X87" s="7"/>
      <c r="Y87" s="7"/>
    </row>
    <row r="88" spans="1:25" s="159" customFormat="1" x14ac:dyDescent="0.25">
      <c r="A88" s="9" t="s">
        <v>735</v>
      </c>
      <c r="B88" s="9" t="s">
        <v>774</v>
      </c>
      <c r="C88" s="9" t="s">
        <v>660</v>
      </c>
      <c r="D88" s="9"/>
      <c r="E88" s="9"/>
      <c r="F88" s="9"/>
      <c r="G88" s="157"/>
      <c r="H88" s="158"/>
      <c r="I88" s="158"/>
      <c r="J88" s="158"/>
      <c r="K88" s="158"/>
      <c r="Q88" s="7"/>
      <c r="R88" s="7"/>
      <c r="S88" s="7"/>
      <c r="T88" s="7"/>
      <c r="U88" s="7"/>
      <c r="V88" s="7"/>
      <c r="W88" s="7"/>
      <c r="X88" s="7"/>
      <c r="Y88" s="7"/>
    </row>
    <row r="89" spans="1:25" s="159" customFormat="1" x14ac:dyDescent="0.25">
      <c r="A89" s="9" t="s">
        <v>735</v>
      </c>
      <c r="B89" s="9" t="s">
        <v>774</v>
      </c>
      <c r="C89" s="9" t="s">
        <v>661</v>
      </c>
      <c r="D89" s="9"/>
      <c r="E89" s="9"/>
      <c r="F89" s="9"/>
      <c r="G89" s="157"/>
      <c r="H89" s="158"/>
      <c r="I89" s="158"/>
      <c r="J89" s="158"/>
      <c r="K89" s="158"/>
      <c r="Q89" s="7"/>
      <c r="R89" s="7"/>
      <c r="S89" s="7"/>
      <c r="T89" s="7"/>
      <c r="U89" s="7"/>
      <c r="V89" s="7"/>
      <c r="W89" s="7"/>
      <c r="X89" s="7"/>
      <c r="Y89" s="7"/>
    </row>
    <row r="90" spans="1:25" s="159" customFormat="1" x14ac:dyDescent="0.25">
      <c r="A90" s="9" t="s">
        <v>735</v>
      </c>
      <c r="B90" s="9" t="s">
        <v>774</v>
      </c>
      <c r="C90" s="9" t="s">
        <v>662</v>
      </c>
      <c r="D90" s="9"/>
      <c r="E90" s="9"/>
      <c r="F90" s="9"/>
      <c r="G90" s="157"/>
      <c r="H90" s="158"/>
      <c r="I90" s="158"/>
      <c r="J90" s="158"/>
      <c r="K90" s="158"/>
      <c r="Q90" s="7"/>
      <c r="R90" s="7"/>
      <c r="S90" s="7"/>
      <c r="T90" s="7"/>
      <c r="U90" s="7"/>
      <c r="V90" s="7"/>
      <c r="W90" s="7"/>
      <c r="X90" s="7"/>
      <c r="Y90" s="7"/>
    </row>
    <row r="91" spans="1:25" s="159" customFormat="1" x14ac:dyDescent="0.25">
      <c r="A91" s="9" t="s">
        <v>735</v>
      </c>
      <c r="B91" s="9" t="s">
        <v>774</v>
      </c>
      <c r="C91" s="9" t="s">
        <v>663</v>
      </c>
      <c r="D91" s="9"/>
      <c r="E91" s="9"/>
      <c r="F91" s="9"/>
      <c r="G91" s="157"/>
      <c r="H91" s="158"/>
      <c r="I91" s="158"/>
      <c r="J91" s="158"/>
      <c r="K91" s="158"/>
      <c r="Q91" s="7"/>
      <c r="R91" s="7"/>
      <c r="S91" s="7"/>
      <c r="T91" s="7"/>
      <c r="U91" s="7"/>
      <c r="V91" s="7"/>
      <c r="W91" s="7"/>
      <c r="X91" s="7"/>
      <c r="Y91" s="7"/>
    </row>
    <row r="92" spans="1:25" s="159" customFormat="1" x14ac:dyDescent="0.25">
      <c r="A92" s="9" t="s">
        <v>746</v>
      </c>
      <c r="B92" s="9" t="s">
        <v>586</v>
      </c>
      <c r="C92" s="9" t="s">
        <v>664</v>
      </c>
      <c r="D92" s="9"/>
      <c r="E92" s="9"/>
      <c r="F92" s="9"/>
      <c r="G92" s="157"/>
      <c r="H92" s="158"/>
      <c r="I92" s="158"/>
      <c r="J92" s="158"/>
      <c r="K92" s="158"/>
      <c r="Q92" s="7"/>
      <c r="R92" s="7"/>
      <c r="S92" s="7"/>
      <c r="T92" s="7"/>
      <c r="U92" s="7"/>
      <c r="V92" s="7"/>
      <c r="W92" s="7"/>
      <c r="X92" s="7"/>
      <c r="Y92" s="7"/>
    </row>
    <row r="93" spans="1:25" s="159" customFormat="1" x14ac:dyDescent="0.25">
      <c r="A93" s="9" t="s">
        <v>746</v>
      </c>
      <c r="B93" s="9" t="s">
        <v>586</v>
      </c>
      <c r="C93" s="9" t="s">
        <v>665</v>
      </c>
      <c r="D93" s="9"/>
      <c r="E93" s="9"/>
      <c r="F93" s="9"/>
      <c r="G93" s="157"/>
      <c r="H93" s="158"/>
      <c r="I93" s="158"/>
      <c r="J93" s="158"/>
      <c r="K93" s="158"/>
      <c r="Q93" s="7"/>
      <c r="R93" s="7"/>
      <c r="S93" s="7"/>
      <c r="T93" s="7"/>
      <c r="U93" s="7"/>
      <c r="V93" s="7"/>
      <c r="W93" s="7"/>
      <c r="X93" s="7"/>
      <c r="Y93" s="7"/>
    </row>
    <row r="94" spans="1:25" s="159" customFormat="1" x14ac:dyDescent="0.25">
      <c r="A94" s="9" t="s">
        <v>737</v>
      </c>
      <c r="B94" s="9" t="s">
        <v>584</v>
      </c>
      <c r="C94" s="9" t="s">
        <v>666</v>
      </c>
      <c r="D94" s="9"/>
      <c r="E94" s="9"/>
      <c r="F94" s="9"/>
      <c r="G94" s="157"/>
      <c r="H94" s="158"/>
      <c r="I94" s="158"/>
      <c r="J94" s="158"/>
      <c r="K94" s="158"/>
      <c r="Q94" s="7"/>
      <c r="R94" s="7"/>
      <c r="S94" s="7"/>
      <c r="T94" s="7"/>
      <c r="U94" s="7"/>
      <c r="V94" s="7"/>
      <c r="W94" s="7"/>
      <c r="X94" s="7"/>
      <c r="Y94" s="7"/>
    </row>
    <row r="95" spans="1:25" s="159" customFormat="1" x14ac:dyDescent="0.25">
      <c r="A95" s="9" t="s">
        <v>737</v>
      </c>
      <c r="B95" s="9" t="s">
        <v>584</v>
      </c>
      <c r="C95" s="9" t="s">
        <v>667</v>
      </c>
      <c r="D95" s="9"/>
      <c r="E95" s="9"/>
      <c r="F95" s="9"/>
      <c r="G95" s="157"/>
      <c r="H95" s="158"/>
      <c r="I95" s="158"/>
      <c r="J95" s="158"/>
      <c r="K95" s="158"/>
      <c r="Q95" s="7"/>
      <c r="R95" s="7"/>
      <c r="S95" s="7"/>
      <c r="T95" s="7"/>
      <c r="U95" s="7"/>
      <c r="V95" s="7"/>
      <c r="W95" s="7"/>
      <c r="X95" s="7"/>
      <c r="Y95" s="7"/>
    </row>
    <row r="96" spans="1:25" s="159" customFormat="1" x14ac:dyDescent="0.25">
      <c r="A96" s="9" t="s">
        <v>739</v>
      </c>
      <c r="B96" s="9" t="s">
        <v>777</v>
      </c>
      <c r="C96" s="9" t="s">
        <v>668</v>
      </c>
      <c r="D96" s="9"/>
      <c r="E96" s="9"/>
      <c r="F96" s="9"/>
      <c r="G96" s="157"/>
      <c r="H96" s="158"/>
      <c r="I96" s="158"/>
      <c r="J96" s="158"/>
      <c r="K96" s="158"/>
      <c r="Q96" s="7"/>
      <c r="R96" s="7"/>
      <c r="S96" s="7"/>
      <c r="T96" s="7"/>
      <c r="U96" s="7"/>
      <c r="V96" s="7"/>
      <c r="W96" s="7"/>
      <c r="X96" s="7"/>
      <c r="Y96" s="7"/>
    </row>
    <row r="97" spans="1:25" s="159" customFormat="1" x14ac:dyDescent="0.25">
      <c r="A97" s="9" t="s">
        <v>739</v>
      </c>
      <c r="B97" s="9" t="s">
        <v>777</v>
      </c>
      <c r="C97" s="9" t="s">
        <v>669</v>
      </c>
      <c r="D97" s="9"/>
      <c r="E97" s="9"/>
      <c r="F97" s="9"/>
      <c r="G97" s="157"/>
      <c r="H97" s="158"/>
      <c r="I97" s="158"/>
      <c r="J97" s="158"/>
      <c r="K97" s="158"/>
      <c r="Q97" s="7"/>
      <c r="R97" s="7"/>
      <c r="S97" s="7"/>
      <c r="T97" s="7"/>
      <c r="U97" s="7"/>
      <c r="V97" s="7"/>
      <c r="W97" s="7"/>
      <c r="X97" s="7"/>
      <c r="Y97" s="7"/>
    </row>
    <row r="98" spans="1:25" s="159" customFormat="1" x14ac:dyDescent="0.25">
      <c r="A98" s="9" t="s">
        <v>739</v>
      </c>
      <c r="B98" s="9" t="s">
        <v>777</v>
      </c>
      <c r="C98" s="9" t="s">
        <v>670</v>
      </c>
      <c r="D98" s="9"/>
      <c r="E98" s="9"/>
      <c r="F98" s="9"/>
      <c r="G98" s="157"/>
      <c r="H98" s="158"/>
      <c r="I98" s="158"/>
      <c r="J98" s="158"/>
      <c r="K98" s="158"/>
      <c r="Q98" s="7"/>
      <c r="R98" s="7"/>
      <c r="S98" s="7"/>
      <c r="T98" s="7"/>
      <c r="U98" s="7"/>
      <c r="V98" s="7"/>
      <c r="W98" s="7"/>
      <c r="X98" s="7"/>
      <c r="Y98" s="7"/>
    </row>
    <row r="99" spans="1:25" s="159" customFormat="1" x14ac:dyDescent="0.25">
      <c r="A99" s="9" t="s">
        <v>739</v>
      </c>
      <c r="B99" s="9" t="s">
        <v>777</v>
      </c>
      <c r="C99" s="9" t="s">
        <v>671</v>
      </c>
      <c r="D99" s="9"/>
      <c r="E99" s="9"/>
      <c r="F99" s="9"/>
      <c r="G99" s="157"/>
      <c r="H99" s="158"/>
      <c r="I99" s="158"/>
      <c r="J99" s="158"/>
      <c r="K99" s="158"/>
      <c r="Q99" s="7"/>
      <c r="R99" s="7"/>
      <c r="S99" s="7"/>
      <c r="T99" s="7"/>
      <c r="U99" s="7"/>
      <c r="V99" s="7"/>
      <c r="W99" s="7"/>
      <c r="X99" s="7"/>
      <c r="Y99" s="7"/>
    </row>
    <row r="100" spans="1:25" s="159" customFormat="1" x14ac:dyDescent="0.25">
      <c r="A100" s="9" t="s">
        <v>739</v>
      </c>
      <c r="B100" s="9" t="s">
        <v>777</v>
      </c>
      <c r="C100" s="9" t="s">
        <v>672</v>
      </c>
      <c r="D100" s="9"/>
      <c r="E100" s="9"/>
      <c r="F100" s="9"/>
      <c r="G100" s="157"/>
      <c r="H100" s="158"/>
      <c r="I100" s="158"/>
      <c r="J100" s="158"/>
      <c r="K100" s="158"/>
      <c r="Q100" s="7"/>
      <c r="R100" s="7"/>
      <c r="S100" s="7"/>
      <c r="T100" s="7"/>
      <c r="U100" s="7"/>
      <c r="V100" s="7"/>
      <c r="W100" s="7"/>
      <c r="X100" s="7"/>
      <c r="Y100" s="7"/>
    </row>
    <row r="101" spans="1:25" s="159" customFormat="1" x14ac:dyDescent="0.25">
      <c r="A101" s="9" t="s">
        <v>739</v>
      </c>
      <c r="B101" s="9" t="s">
        <v>777</v>
      </c>
      <c r="C101" s="9" t="s">
        <v>673</v>
      </c>
      <c r="D101" s="9"/>
      <c r="E101" s="9"/>
      <c r="F101" s="9"/>
      <c r="G101" s="157"/>
      <c r="H101" s="158"/>
      <c r="I101" s="158"/>
      <c r="J101" s="158"/>
      <c r="K101" s="158"/>
      <c r="Q101" s="7"/>
      <c r="R101" s="7"/>
      <c r="S101" s="7"/>
      <c r="T101" s="7"/>
      <c r="U101" s="7"/>
      <c r="V101" s="7"/>
      <c r="W101" s="7"/>
      <c r="X101" s="7"/>
      <c r="Y101" s="7"/>
    </row>
    <row r="102" spans="1:25" s="159" customFormat="1" x14ac:dyDescent="0.25">
      <c r="A102" s="9" t="s">
        <v>739</v>
      </c>
      <c r="B102" s="9" t="s">
        <v>777</v>
      </c>
      <c r="C102" s="9" t="s">
        <v>674</v>
      </c>
      <c r="D102" s="9"/>
      <c r="E102" s="9"/>
      <c r="F102" s="9"/>
      <c r="G102" s="157"/>
      <c r="H102" s="158"/>
      <c r="I102" s="158"/>
      <c r="J102" s="158"/>
      <c r="K102" s="158"/>
      <c r="Q102" s="7"/>
      <c r="R102" s="7"/>
      <c r="S102" s="7"/>
      <c r="T102" s="7"/>
      <c r="U102" s="7"/>
      <c r="V102" s="7"/>
      <c r="W102" s="7"/>
      <c r="X102" s="7"/>
      <c r="Y102" s="7"/>
    </row>
    <row r="103" spans="1:25" s="159" customFormat="1" x14ac:dyDescent="0.25">
      <c r="A103" s="9" t="s">
        <v>739</v>
      </c>
      <c r="B103" s="9" t="s">
        <v>777</v>
      </c>
      <c r="C103" s="9" t="s">
        <v>675</v>
      </c>
      <c r="D103" s="9"/>
      <c r="E103" s="9"/>
      <c r="F103" s="9"/>
      <c r="G103" s="157"/>
      <c r="H103" s="158"/>
      <c r="I103" s="158"/>
      <c r="J103" s="158"/>
      <c r="K103" s="158"/>
      <c r="Q103" s="7"/>
      <c r="R103" s="7"/>
      <c r="S103" s="7"/>
      <c r="T103" s="7"/>
      <c r="U103" s="7"/>
      <c r="V103" s="7"/>
      <c r="W103" s="7"/>
      <c r="X103" s="7"/>
      <c r="Y103" s="7"/>
    </row>
    <row r="104" spans="1:25" s="159" customFormat="1" x14ac:dyDescent="0.25">
      <c r="A104" s="9" t="s">
        <v>739</v>
      </c>
      <c r="B104" s="9" t="s">
        <v>777</v>
      </c>
      <c r="C104" s="9" t="s">
        <v>676</v>
      </c>
      <c r="D104" s="9"/>
      <c r="E104" s="9"/>
      <c r="F104" s="9"/>
      <c r="G104" s="157"/>
      <c r="H104" s="158"/>
      <c r="I104" s="158"/>
      <c r="J104" s="158"/>
      <c r="K104" s="158"/>
      <c r="Q104" s="7"/>
      <c r="R104" s="7"/>
      <c r="S104" s="7"/>
      <c r="T104" s="7"/>
      <c r="U104" s="7"/>
      <c r="V104" s="7"/>
      <c r="W104" s="7"/>
      <c r="X104" s="7"/>
      <c r="Y104" s="7"/>
    </row>
    <row r="105" spans="1:25" s="159" customFormat="1" x14ac:dyDescent="0.25">
      <c r="A105" s="9" t="s">
        <v>760</v>
      </c>
      <c r="B105" s="9" t="s">
        <v>778</v>
      </c>
      <c r="C105" s="9" t="s">
        <v>677</v>
      </c>
      <c r="D105" s="9"/>
      <c r="E105" s="9"/>
      <c r="F105" s="9"/>
      <c r="G105" s="157"/>
      <c r="H105" s="158"/>
      <c r="I105" s="158"/>
      <c r="J105" s="158"/>
      <c r="K105" s="158"/>
      <c r="Q105" s="7"/>
      <c r="R105" s="7"/>
      <c r="S105" s="7"/>
      <c r="T105" s="7"/>
      <c r="U105" s="7"/>
      <c r="V105" s="7"/>
      <c r="W105" s="7"/>
      <c r="X105" s="7"/>
      <c r="Y105" s="7"/>
    </row>
    <row r="106" spans="1:25" s="159" customFormat="1" x14ac:dyDescent="0.25">
      <c r="A106" s="9" t="s">
        <v>760</v>
      </c>
      <c r="B106" s="9" t="s">
        <v>778</v>
      </c>
      <c r="C106" s="9" t="s">
        <v>678</v>
      </c>
      <c r="D106" s="9"/>
      <c r="E106" s="9"/>
      <c r="F106" s="9"/>
      <c r="G106" s="157"/>
      <c r="H106" s="158"/>
      <c r="I106" s="158"/>
      <c r="J106" s="158"/>
      <c r="K106" s="158"/>
      <c r="Q106" s="7"/>
      <c r="R106" s="7"/>
      <c r="S106" s="7"/>
      <c r="T106" s="7"/>
      <c r="U106" s="7"/>
      <c r="V106" s="7"/>
      <c r="W106" s="7"/>
      <c r="X106" s="7"/>
      <c r="Y106" s="7"/>
    </row>
    <row r="107" spans="1:25" s="159" customFormat="1" x14ac:dyDescent="0.25">
      <c r="A107" s="9" t="s">
        <v>760</v>
      </c>
      <c r="B107" s="9" t="s">
        <v>778</v>
      </c>
      <c r="C107" s="9" t="s">
        <v>679</v>
      </c>
      <c r="D107" s="9"/>
      <c r="E107" s="9"/>
      <c r="F107" s="9"/>
      <c r="G107" s="157"/>
      <c r="H107" s="158"/>
      <c r="I107" s="158"/>
      <c r="J107" s="158"/>
      <c r="K107" s="158"/>
      <c r="Q107" s="7"/>
      <c r="R107" s="7"/>
      <c r="S107" s="7"/>
      <c r="T107" s="7"/>
      <c r="U107" s="7"/>
      <c r="V107" s="7"/>
      <c r="W107" s="7"/>
      <c r="X107" s="7"/>
      <c r="Y107" s="7"/>
    </row>
    <row r="108" spans="1:25" s="159" customFormat="1" x14ac:dyDescent="0.25">
      <c r="A108" s="9" t="s">
        <v>761</v>
      </c>
      <c r="B108" s="9" t="s">
        <v>779</v>
      </c>
      <c r="C108" s="9" t="s">
        <v>680</v>
      </c>
      <c r="D108" s="9"/>
      <c r="E108" s="9"/>
      <c r="F108" s="9"/>
      <c r="G108" s="157"/>
      <c r="H108" s="158"/>
      <c r="I108" s="158"/>
      <c r="J108" s="158"/>
      <c r="K108" s="158"/>
      <c r="Q108" s="7"/>
      <c r="R108" s="7"/>
      <c r="S108" s="7"/>
      <c r="T108" s="7"/>
      <c r="U108" s="7"/>
      <c r="V108" s="7"/>
      <c r="W108" s="7"/>
      <c r="X108" s="7"/>
      <c r="Y108" s="7"/>
    </row>
    <row r="109" spans="1:25" s="159" customFormat="1" x14ac:dyDescent="0.25">
      <c r="A109" s="9" t="s">
        <v>761</v>
      </c>
      <c r="B109" s="9" t="s">
        <v>779</v>
      </c>
      <c r="C109" s="9" t="s">
        <v>681</v>
      </c>
      <c r="D109" s="9"/>
      <c r="E109" s="9"/>
      <c r="F109" s="9"/>
      <c r="G109" s="157"/>
      <c r="H109" s="158"/>
      <c r="I109" s="158"/>
      <c r="J109" s="158"/>
      <c r="K109" s="158"/>
      <c r="Q109" s="7"/>
      <c r="R109" s="7"/>
      <c r="S109" s="7"/>
      <c r="T109" s="7"/>
      <c r="U109" s="7"/>
      <c r="V109" s="7"/>
      <c r="W109" s="7"/>
      <c r="X109" s="7"/>
      <c r="Y109" s="7"/>
    </row>
    <row r="110" spans="1:25" s="159" customFormat="1" x14ac:dyDescent="0.25">
      <c r="A110" s="9" t="s">
        <v>761</v>
      </c>
      <c r="B110" s="9" t="s">
        <v>779</v>
      </c>
      <c r="C110" s="9" t="s">
        <v>682</v>
      </c>
      <c r="D110" s="9"/>
      <c r="E110" s="9"/>
      <c r="F110" s="9"/>
      <c r="G110" s="157"/>
      <c r="H110" s="158"/>
      <c r="I110" s="158"/>
      <c r="J110" s="158"/>
      <c r="K110" s="158"/>
      <c r="Q110" s="7"/>
      <c r="R110" s="7"/>
      <c r="S110" s="7"/>
      <c r="T110" s="7"/>
      <c r="U110" s="7"/>
      <c r="V110" s="7"/>
      <c r="W110" s="7"/>
      <c r="X110" s="7"/>
      <c r="Y110" s="7"/>
    </row>
    <row r="111" spans="1:25" s="159" customFormat="1" x14ac:dyDescent="0.25">
      <c r="A111" s="9" t="s">
        <v>761</v>
      </c>
      <c r="B111" s="9" t="s">
        <v>779</v>
      </c>
      <c r="C111" s="9" t="s">
        <v>683</v>
      </c>
      <c r="D111" s="9"/>
      <c r="E111" s="9"/>
      <c r="F111" s="9"/>
      <c r="G111" s="157"/>
      <c r="H111" s="158"/>
      <c r="I111" s="158"/>
      <c r="J111" s="158"/>
      <c r="K111" s="158"/>
      <c r="Q111" s="7"/>
      <c r="R111" s="7"/>
      <c r="S111" s="7"/>
      <c r="T111" s="7"/>
      <c r="U111" s="7"/>
      <c r="V111" s="7"/>
      <c r="W111" s="7"/>
      <c r="X111" s="7"/>
      <c r="Y111" s="7"/>
    </row>
    <row r="112" spans="1:25" s="159" customFormat="1" x14ac:dyDescent="0.25">
      <c r="A112" s="9" t="s">
        <v>761</v>
      </c>
      <c r="B112" s="9" t="s">
        <v>779</v>
      </c>
      <c r="C112" s="9" t="s">
        <v>684</v>
      </c>
      <c r="D112" s="9"/>
      <c r="E112" s="9"/>
      <c r="F112" s="9"/>
      <c r="G112" s="157"/>
      <c r="H112" s="158"/>
      <c r="I112" s="158"/>
      <c r="J112" s="158"/>
      <c r="K112" s="158"/>
      <c r="Q112" s="7"/>
      <c r="R112" s="7"/>
      <c r="S112" s="7"/>
      <c r="T112" s="7"/>
      <c r="U112" s="7"/>
      <c r="V112" s="7"/>
      <c r="W112" s="7"/>
      <c r="X112" s="7"/>
      <c r="Y112" s="7"/>
    </row>
    <row r="113" spans="1:25" s="159" customFormat="1" x14ac:dyDescent="0.25">
      <c r="A113" s="9" t="s">
        <v>761</v>
      </c>
      <c r="B113" s="9" t="s">
        <v>779</v>
      </c>
      <c r="C113" s="9" t="s">
        <v>685</v>
      </c>
      <c r="D113" s="9"/>
      <c r="E113" s="9"/>
      <c r="F113" s="9"/>
      <c r="G113" s="157"/>
      <c r="H113" s="158"/>
      <c r="I113" s="158"/>
      <c r="J113" s="158"/>
      <c r="K113" s="158"/>
      <c r="Q113" s="7"/>
      <c r="R113" s="7"/>
      <c r="S113" s="7"/>
      <c r="T113" s="7"/>
      <c r="U113" s="7"/>
      <c r="V113" s="7"/>
      <c r="W113" s="7"/>
      <c r="X113" s="7"/>
      <c r="Y113" s="7"/>
    </row>
    <row r="114" spans="1:25" s="159" customFormat="1" x14ac:dyDescent="0.25">
      <c r="A114" s="9" t="s">
        <v>761</v>
      </c>
      <c r="B114" s="9" t="s">
        <v>779</v>
      </c>
      <c r="C114" s="9" t="s">
        <v>686</v>
      </c>
      <c r="D114" s="9"/>
      <c r="E114" s="9"/>
      <c r="F114" s="9"/>
      <c r="G114" s="157"/>
      <c r="H114" s="158"/>
      <c r="I114" s="158"/>
      <c r="J114" s="158"/>
      <c r="K114" s="158"/>
      <c r="Q114" s="7"/>
      <c r="R114" s="7"/>
      <c r="S114" s="7"/>
      <c r="T114" s="7"/>
      <c r="U114" s="7"/>
      <c r="V114" s="7"/>
      <c r="W114" s="7"/>
      <c r="X114" s="7"/>
      <c r="Y114" s="7"/>
    </row>
    <row r="115" spans="1:25" s="159" customFormat="1" x14ac:dyDescent="0.25">
      <c r="A115" s="9" t="s">
        <v>761</v>
      </c>
      <c r="B115" s="9" t="s">
        <v>779</v>
      </c>
      <c r="C115" s="9" t="s">
        <v>687</v>
      </c>
      <c r="D115" s="9"/>
      <c r="E115" s="9"/>
      <c r="F115" s="9"/>
      <c r="G115" s="157"/>
      <c r="H115" s="158"/>
      <c r="I115" s="158"/>
      <c r="J115" s="158"/>
      <c r="K115" s="158"/>
      <c r="Q115" s="7"/>
      <c r="R115" s="7"/>
      <c r="S115" s="7"/>
      <c r="T115" s="7"/>
      <c r="U115" s="7"/>
      <c r="V115" s="7"/>
      <c r="W115" s="7"/>
      <c r="X115" s="7"/>
      <c r="Y115" s="7"/>
    </row>
    <row r="116" spans="1:25" s="159" customFormat="1" x14ac:dyDescent="0.25">
      <c r="A116" s="9" t="s">
        <v>762</v>
      </c>
      <c r="B116" s="9" t="s">
        <v>780</v>
      </c>
      <c r="C116" s="9" t="s">
        <v>688</v>
      </c>
      <c r="D116" s="9"/>
      <c r="E116" s="9"/>
      <c r="F116" s="9"/>
      <c r="G116" s="157"/>
      <c r="H116" s="158"/>
      <c r="I116" s="158"/>
      <c r="J116" s="158"/>
      <c r="K116" s="158"/>
      <c r="Q116" s="7"/>
      <c r="R116" s="7"/>
      <c r="S116" s="7"/>
      <c r="T116" s="7"/>
      <c r="U116" s="7"/>
      <c r="V116" s="7"/>
      <c r="W116" s="7"/>
      <c r="X116" s="7"/>
      <c r="Y116" s="7"/>
    </row>
    <row r="117" spans="1:25" s="159" customFormat="1" x14ac:dyDescent="0.25">
      <c r="A117" s="9" t="s">
        <v>762</v>
      </c>
      <c r="B117" s="9" t="s">
        <v>780</v>
      </c>
      <c r="C117" s="9" t="s">
        <v>689</v>
      </c>
      <c r="D117" s="9"/>
      <c r="E117" s="9"/>
      <c r="F117" s="9"/>
      <c r="G117" s="157"/>
      <c r="H117" s="158"/>
      <c r="I117" s="158"/>
      <c r="J117" s="158"/>
      <c r="K117" s="158"/>
      <c r="Q117" s="7"/>
      <c r="R117" s="7"/>
      <c r="S117" s="7"/>
      <c r="T117" s="7"/>
      <c r="U117" s="7"/>
      <c r="V117" s="7"/>
      <c r="W117" s="7"/>
      <c r="X117" s="7"/>
      <c r="Y117" s="7"/>
    </row>
    <row r="118" spans="1:25" s="159" customFormat="1" x14ac:dyDescent="0.25">
      <c r="A118" s="9" t="s">
        <v>762</v>
      </c>
      <c r="B118" s="9" t="s">
        <v>780</v>
      </c>
      <c r="C118" s="9" t="s">
        <v>690</v>
      </c>
      <c r="D118" s="9"/>
      <c r="E118" s="9"/>
      <c r="F118" s="9"/>
      <c r="G118" s="157"/>
      <c r="H118" s="158"/>
      <c r="I118" s="158"/>
      <c r="J118" s="158"/>
      <c r="K118" s="158"/>
      <c r="Q118" s="7"/>
      <c r="R118" s="7"/>
      <c r="S118" s="7"/>
      <c r="T118" s="7"/>
      <c r="U118" s="7"/>
      <c r="V118" s="7"/>
      <c r="W118" s="7"/>
      <c r="X118" s="7"/>
      <c r="Y118" s="7"/>
    </row>
    <row r="119" spans="1:25" s="159" customFormat="1" x14ac:dyDescent="0.25">
      <c r="A119" s="9" t="s">
        <v>752</v>
      </c>
      <c r="B119" s="9" t="s">
        <v>781</v>
      </c>
      <c r="C119" s="9" t="s">
        <v>691</v>
      </c>
      <c r="D119" s="9"/>
      <c r="E119" s="9"/>
      <c r="F119" s="9"/>
      <c r="G119" s="157"/>
      <c r="H119" s="158"/>
      <c r="I119" s="158"/>
      <c r="J119" s="158"/>
      <c r="K119" s="158"/>
      <c r="Q119" s="7"/>
      <c r="R119" s="7"/>
      <c r="S119" s="7"/>
      <c r="T119" s="7"/>
      <c r="U119" s="7"/>
      <c r="V119" s="7"/>
      <c r="W119" s="7"/>
      <c r="X119" s="7"/>
      <c r="Y119" s="7"/>
    </row>
    <row r="120" spans="1:25" s="159" customFormat="1" x14ac:dyDescent="0.25">
      <c r="A120" s="9" t="s">
        <v>752</v>
      </c>
      <c r="B120" s="9" t="s">
        <v>781</v>
      </c>
      <c r="C120" s="9" t="s">
        <v>692</v>
      </c>
      <c r="D120" s="9"/>
      <c r="E120" s="9"/>
      <c r="F120" s="9"/>
      <c r="G120" s="157"/>
      <c r="H120" s="158"/>
      <c r="I120" s="158"/>
      <c r="J120" s="158"/>
      <c r="K120" s="158"/>
      <c r="Q120" s="7"/>
      <c r="R120" s="7"/>
      <c r="S120" s="7"/>
      <c r="T120" s="7"/>
      <c r="U120" s="7"/>
      <c r="V120" s="7"/>
      <c r="W120" s="7"/>
      <c r="X120" s="7"/>
      <c r="Y120" s="7"/>
    </row>
    <row r="121" spans="1:25" s="159" customFormat="1" x14ac:dyDescent="0.25">
      <c r="A121" s="9" t="s">
        <v>752</v>
      </c>
      <c r="B121" s="9" t="s">
        <v>781</v>
      </c>
      <c r="C121" s="9" t="s">
        <v>693</v>
      </c>
      <c r="D121" s="9"/>
      <c r="E121" s="9"/>
      <c r="F121" s="9"/>
      <c r="G121" s="157"/>
      <c r="H121" s="158"/>
      <c r="I121" s="158"/>
      <c r="J121" s="158"/>
      <c r="K121" s="158"/>
      <c r="Q121" s="7"/>
      <c r="R121" s="7"/>
      <c r="S121" s="7"/>
      <c r="T121" s="7"/>
      <c r="U121" s="7"/>
      <c r="V121" s="7"/>
      <c r="W121" s="7"/>
      <c r="X121" s="7"/>
      <c r="Y121" s="7"/>
    </row>
    <row r="122" spans="1:25" s="159" customFormat="1" x14ac:dyDescent="0.25">
      <c r="A122" s="9" t="s">
        <v>752</v>
      </c>
      <c r="B122" s="9" t="s">
        <v>781</v>
      </c>
      <c r="C122" s="9" t="s">
        <v>694</v>
      </c>
      <c r="D122" s="9"/>
      <c r="E122" s="9"/>
      <c r="F122" s="9"/>
      <c r="G122" s="157"/>
      <c r="H122" s="158"/>
      <c r="I122" s="158"/>
      <c r="J122" s="158"/>
      <c r="K122" s="158"/>
      <c r="Q122" s="7"/>
      <c r="R122" s="7"/>
      <c r="S122" s="7"/>
      <c r="T122" s="7"/>
      <c r="U122" s="7"/>
      <c r="V122" s="7"/>
      <c r="W122" s="7"/>
      <c r="X122" s="7"/>
      <c r="Y122" s="7"/>
    </row>
    <row r="123" spans="1:25" s="159" customFormat="1" x14ac:dyDescent="0.25">
      <c r="A123" s="9" t="s">
        <v>752</v>
      </c>
      <c r="B123" s="9" t="s">
        <v>781</v>
      </c>
      <c r="C123" s="9" t="s">
        <v>695</v>
      </c>
      <c r="D123" s="9"/>
      <c r="E123" s="9"/>
      <c r="F123" s="9"/>
      <c r="G123" s="157"/>
      <c r="H123" s="158"/>
      <c r="I123" s="158"/>
      <c r="J123" s="158"/>
      <c r="K123" s="158"/>
      <c r="Q123" s="7"/>
      <c r="R123" s="7"/>
      <c r="S123" s="7"/>
      <c r="T123" s="7"/>
      <c r="U123" s="7"/>
      <c r="V123" s="7"/>
      <c r="W123" s="7"/>
      <c r="X123" s="7"/>
      <c r="Y123" s="7"/>
    </row>
    <row r="124" spans="1:25" s="159" customFormat="1" x14ac:dyDescent="0.25">
      <c r="A124" s="9" t="s">
        <v>752</v>
      </c>
      <c r="B124" s="9" t="s">
        <v>781</v>
      </c>
      <c r="C124" s="9" t="s">
        <v>696</v>
      </c>
      <c r="D124" s="9"/>
      <c r="E124" s="9"/>
      <c r="F124" s="9"/>
      <c r="G124" s="157"/>
      <c r="H124" s="158"/>
      <c r="I124" s="158"/>
      <c r="J124" s="158"/>
      <c r="K124" s="158"/>
      <c r="Q124" s="7"/>
      <c r="R124" s="7"/>
      <c r="S124" s="7"/>
      <c r="T124" s="7"/>
      <c r="U124" s="7"/>
      <c r="V124" s="7"/>
      <c r="W124" s="7"/>
      <c r="X124" s="7"/>
      <c r="Y124" s="7"/>
    </row>
    <row r="125" spans="1:25" s="159" customFormat="1" x14ac:dyDescent="0.25">
      <c r="A125" s="9" t="s">
        <v>763</v>
      </c>
      <c r="B125" s="9" t="s">
        <v>782</v>
      </c>
      <c r="C125" s="9" t="s">
        <v>697</v>
      </c>
      <c r="D125" s="9"/>
      <c r="E125" s="9"/>
      <c r="F125" s="9"/>
      <c r="G125" s="157"/>
      <c r="H125" s="158"/>
      <c r="I125" s="158"/>
      <c r="J125" s="158"/>
      <c r="K125" s="158"/>
      <c r="Q125" s="7"/>
      <c r="R125" s="7"/>
      <c r="S125" s="7"/>
      <c r="T125" s="7"/>
      <c r="U125" s="7"/>
      <c r="V125" s="7"/>
      <c r="W125" s="7"/>
      <c r="X125" s="7"/>
      <c r="Y125" s="7"/>
    </row>
    <row r="126" spans="1:25" s="159" customFormat="1" x14ac:dyDescent="0.25">
      <c r="A126" s="9" t="s">
        <v>763</v>
      </c>
      <c r="B126" s="9" t="s">
        <v>782</v>
      </c>
      <c r="C126" s="9" t="s">
        <v>698</v>
      </c>
      <c r="D126" s="9"/>
      <c r="E126" s="9"/>
      <c r="F126" s="9"/>
      <c r="G126" s="157"/>
      <c r="H126" s="158"/>
      <c r="I126" s="158"/>
      <c r="J126" s="158"/>
      <c r="K126" s="158"/>
      <c r="Q126" s="7"/>
      <c r="R126" s="7"/>
      <c r="S126" s="7"/>
      <c r="T126" s="7"/>
      <c r="U126" s="7"/>
      <c r="V126" s="7"/>
      <c r="W126" s="7"/>
      <c r="X126" s="7"/>
      <c r="Y126" s="7"/>
    </row>
    <row r="127" spans="1:25" s="159" customFormat="1" x14ac:dyDescent="0.25">
      <c r="A127" s="9" t="s">
        <v>763</v>
      </c>
      <c r="B127" s="9" t="s">
        <v>782</v>
      </c>
      <c r="C127" s="9" t="s">
        <v>699</v>
      </c>
      <c r="D127" s="9"/>
      <c r="E127" s="9"/>
      <c r="F127" s="9"/>
      <c r="G127" s="157"/>
      <c r="H127" s="158"/>
      <c r="I127" s="158"/>
      <c r="J127" s="158"/>
      <c r="K127" s="158"/>
      <c r="Q127" s="7"/>
      <c r="R127" s="7"/>
      <c r="S127" s="7"/>
      <c r="T127" s="7"/>
      <c r="U127" s="7"/>
      <c r="V127" s="7"/>
      <c r="W127" s="7"/>
      <c r="X127" s="7"/>
      <c r="Y127" s="7"/>
    </row>
    <row r="128" spans="1:25" s="159" customFormat="1" x14ac:dyDescent="0.25">
      <c r="A128" s="9" t="s">
        <v>763</v>
      </c>
      <c r="B128" s="9" t="s">
        <v>782</v>
      </c>
      <c r="C128" s="9" t="s">
        <v>700</v>
      </c>
      <c r="D128" s="9"/>
      <c r="E128" s="9"/>
      <c r="F128" s="9"/>
      <c r="G128" s="157"/>
      <c r="H128" s="158"/>
      <c r="I128" s="158"/>
      <c r="J128" s="158"/>
      <c r="K128" s="158"/>
      <c r="Q128" s="7"/>
      <c r="R128" s="7"/>
      <c r="S128" s="7"/>
      <c r="T128" s="7"/>
      <c r="U128" s="7"/>
      <c r="V128" s="7"/>
      <c r="W128" s="7"/>
      <c r="X128" s="7"/>
      <c r="Y128" s="7"/>
    </row>
    <row r="129" spans="1:25" s="159" customFormat="1" x14ac:dyDescent="0.25">
      <c r="A129" s="9" t="s">
        <v>763</v>
      </c>
      <c r="B129" s="9" t="s">
        <v>782</v>
      </c>
      <c r="C129" s="9" t="s">
        <v>701</v>
      </c>
      <c r="D129" s="9"/>
      <c r="E129" s="9"/>
      <c r="F129" s="9"/>
      <c r="G129" s="157"/>
      <c r="H129" s="158"/>
      <c r="I129" s="158"/>
      <c r="J129" s="158"/>
      <c r="K129" s="158"/>
      <c r="Q129" s="7"/>
      <c r="R129" s="7"/>
      <c r="S129" s="7"/>
      <c r="T129" s="7"/>
      <c r="U129" s="7"/>
      <c r="V129" s="7"/>
      <c r="W129" s="7"/>
      <c r="X129" s="7"/>
      <c r="Y129" s="7"/>
    </row>
    <row r="130" spans="1:25" s="159" customFormat="1" x14ac:dyDescent="0.25">
      <c r="A130" s="9" t="s">
        <v>763</v>
      </c>
      <c r="B130" s="9" t="s">
        <v>782</v>
      </c>
      <c r="C130" s="9" t="s">
        <v>702</v>
      </c>
      <c r="D130" s="9"/>
      <c r="E130" s="9"/>
      <c r="F130" s="9"/>
      <c r="G130" s="157"/>
      <c r="H130" s="158"/>
      <c r="I130" s="158"/>
      <c r="J130" s="158"/>
      <c r="K130" s="158"/>
      <c r="Q130" s="7"/>
      <c r="R130" s="7"/>
      <c r="S130" s="7"/>
      <c r="T130" s="7"/>
      <c r="U130" s="7"/>
      <c r="V130" s="7"/>
      <c r="W130" s="7"/>
      <c r="X130" s="7"/>
      <c r="Y130" s="7"/>
    </row>
    <row r="131" spans="1:25" s="159" customFormat="1" x14ac:dyDescent="0.25">
      <c r="A131" s="9" t="s">
        <v>764</v>
      </c>
      <c r="B131" s="9" t="s">
        <v>783</v>
      </c>
      <c r="C131" s="9" t="s">
        <v>703</v>
      </c>
      <c r="D131" s="9"/>
      <c r="E131" s="9"/>
      <c r="F131" s="9"/>
      <c r="G131" s="157"/>
      <c r="H131" s="158"/>
      <c r="I131" s="158"/>
      <c r="J131" s="158"/>
      <c r="K131" s="158"/>
      <c r="Q131" s="7"/>
      <c r="R131" s="7"/>
      <c r="S131" s="7"/>
      <c r="T131" s="7"/>
      <c r="U131" s="7"/>
      <c r="V131" s="7"/>
      <c r="W131" s="7"/>
      <c r="X131" s="7"/>
      <c r="Y131" s="7"/>
    </row>
    <row r="132" spans="1:25" s="159" customFormat="1" x14ac:dyDescent="0.25">
      <c r="A132" s="9" t="s">
        <v>764</v>
      </c>
      <c r="B132" s="9" t="s">
        <v>783</v>
      </c>
      <c r="C132" s="9" t="s">
        <v>704</v>
      </c>
      <c r="D132" s="9"/>
      <c r="E132" s="9"/>
      <c r="F132" s="9"/>
      <c r="G132" s="157"/>
      <c r="H132" s="158"/>
      <c r="I132" s="158"/>
      <c r="J132" s="158"/>
      <c r="K132" s="158"/>
      <c r="Q132" s="7"/>
      <c r="R132" s="7"/>
      <c r="S132" s="7"/>
      <c r="T132" s="7"/>
      <c r="U132" s="7"/>
      <c r="V132" s="7"/>
      <c r="W132" s="7"/>
      <c r="X132" s="7"/>
      <c r="Y132" s="7"/>
    </row>
    <row r="133" spans="1:25" s="159" customFormat="1" x14ac:dyDescent="0.25">
      <c r="A133" s="9" t="s">
        <v>764</v>
      </c>
      <c r="B133" s="9" t="s">
        <v>783</v>
      </c>
      <c r="C133" s="9" t="s">
        <v>705</v>
      </c>
      <c r="D133" s="9"/>
      <c r="E133" s="9"/>
      <c r="F133" s="9"/>
      <c r="G133" s="157"/>
      <c r="H133" s="158"/>
      <c r="I133" s="158"/>
      <c r="J133" s="158"/>
      <c r="K133" s="158"/>
      <c r="Q133" s="7"/>
      <c r="R133" s="7"/>
      <c r="S133" s="7"/>
      <c r="T133" s="7"/>
      <c r="U133" s="7"/>
      <c r="V133" s="7"/>
      <c r="W133" s="7"/>
      <c r="X133" s="7"/>
      <c r="Y133" s="7"/>
    </row>
    <row r="134" spans="1:25" s="159" customFormat="1" x14ac:dyDescent="0.25">
      <c r="A134" s="9" t="s">
        <v>764</v>
      </c>
      <c r="B134" s="9" t="s">
        <v>783</v>
      </c>
      <c r="C134" s="9" t="s">
        <v>706</v>
      </c>
      <c r="D134" s="9"/>
      <c r="E134" s="9"/>
      <c r="F134" s="9"/>
      <c r="G134" s="157"/>
      <c r="H134" s="158"/>
      <c r="I134" s="158"/>
      <c r="J134" s="158"/>
      <c r="K134" s="158"/>
      <c r="Q134" s="7"/>
      <c r="R134" s="7"/>
      <c r="S134" s="7"/>
      <c r="T134" s="7"/>
      <c r="U134" s="7"/>
      <c r="V134" s="7"/>
      <c r="W134" s="7"/>
      <c r="X134" s="7"/>
      <c r="Y134" s="7"/>
    </row>
    <row r="135" spans="1:25" s="159" customFormat="1" x14ac:dyDescent="0.25">
      <c r="A135" s="9" t="s">
        <v>740</v>
      </c>
      <c r="B135" s="9" t="s">
        <v>574</v>
      </c>
      <c r="C135" s="9" t="s">
        <v>707</v>
      </c>
      <c r="D135" s="9"/>
      <c r="E135" s="9"/>
      <c r="F135" s="9"/>
      <c r="G135" s="157"/>
      <c r="H135" s="158"/>
      <c r="I135" s="158"/>
      <c r="J135" s="158"/>
      <c r="K135" s="158"/>
      <c r="Q135" s="7"/>
      <c r="R135" s="7"/>
      <c r="S135" s="7"/>
      <c r="T135" s="7"/>
      <c r="U135" s="7"/>
      <c r="V135" s="7"/>
      <c r="W135" s="7"/>
      <c r="X135" s="7"/>
      <c r="Y135" s="7"/>
    </row>
    <row r="136" spans="1:25" s="159" customFormat="1" x14ac:dyDescent="0.25">
      <c r="A136" s="9" t="s">
        <v>740</v>
      </c>
      <c r="B136" s="9" t="s">
        <v>574</v>
      </c>
      <c r="C136" s="9" t="s">
        <v>708</v>
      </c>
      <c r="D136" s="9"/>
      <c r="E136" s="9"/>
      <c r="F136" s="9"/>
      <c r="G136" s="157"/>
      <c r="H136" s="158"/>
      <c r="I136" s="158"/>
      <c r="J136" s="158"/>
      <c r="K136" s="158"/>
      <c r="Q136" s="7"/>
      <c r="R136" s="7"/>
      <c r="S136" s="7"/>
      <c r="T136" s="7"/>
      <c r="U136" s="7"/>
      <c r="V136" s="7"/>
      <c r="W136" s="7"/>
      <c r="X136" s="7"/>
      <c r="Y136" s="7"/>
    </row>
    <row r="137" spans="1:25" s="159" customFormat="1" x14ac:dyDescent="0.25">
      <c r="A137" s="9" t="s">
        <v>740</v>
      </c>
      <c r="B137" s="9" t="s">
        <v>574</v>
      </c>
      <c r="C137" s="9" t="s">
        <v>709</v>
      </c>
      <c r="D137" s="9"/>
      <c r="E137" s="9"/>
      <c r="F137" s="9"/>
      <c r="G137" s="157"/>
      <c r="H137" s="158"/>
      <c r="I137" s="158"/>
      <c r="J137" s="158"/>
      <c r="K137" s="158"/>
      <c r="Q137" s="7"/>
      <c r="R137" s="7"/>
      <c r="S137" s="7"/>
      <c r="T137" s="7"/>
      <c r="U137" s="7"/>
      <c r="V137" s="7"/>
      <c r="W137" s="7"/>
      <c r="X137" s="7"/>
      <c r="Y137" s="7"/>
    </row>
    <row r="138" spans="1:25" s="159" customFormat="1" x14ac:dyDescent="0.25">
      <c r="A138" s="9" t="s">
        <v>740</v>
      </c>
      <c r="B138" s="9" t="s">
        <v>574</v>
      </c>
      <c r="C138" s="9" t="s">
        <v>710</v>
      </c>
      <c r="D138" s="9"/>
      <c r="E138" s="9"/>
      <c r="F138" s="9"/>
      <c r="G138" s="157"/>
      <c r="H138" s="158"/>
      <c r="I138" s="158"/>
      <c r="J138" s="158"/>
      <c r="K138" s="158"/>
      <c r="Q138" s="7"/>
      <c r="R138" s="7"/>
      <c r="S138" s="7"/>
      <c r="T138" s="7"/>
      <c r="U138" s="7"/>
      <c r="V138" s="7"/>
      <c r="W138" s="7"/>
      <c r="X138" s="7"/>
      <c r="Y138" s="7"/>
    </row>
    <row r="139" spans="1:25" s="159" customFormat="1" x14ac:dyDescent="0.25">
      <c r="A139" s="9" t="s">
        <v>740</v>
      </c>
      <c r="B139" s="9" t="s">
        <v>574</v>
      </c>
      <c r="C139" s="9" t="s">
        <v>711</v>
      </c>
      <c r="D139" s="9"/>
      <c r="E139" s="9"/>
      <c r="F139" s="9"/>
      <c r="G139" s="157"/>
      <c r="H139" s="158"/>
      <c r="I139" s="158"/>
      <c r="J139" s="158"/>
      <c r="K139" s="158"/>
      <c r="Q139" s="7"/>
      <c r="R139" s="7"/>
      <c r="S139" s="7"/>
      <c r="T139" s="7"/>
      <c r="U139" s="7"/>
      <c r="V139" s="7"/>
      <c r="W139" s="7"/>
      <c r="X139" s="7"/>
      <c r="Y139" s="7"/>
    </row>
    <row r="140" spans="1:25" s="159" customFormat="1" x14ac:dyDescent="0.25">
      <c r="A140" s="9" t="s">
        <v>740</v>
      </c>
      <c r="B140" s="9" t="s">
        <v>574</v>
      </c>
      <c r="C140" s="9" t="s">
        <v>712</v>
      </c>
      <c r="D140" s="9"/>
      <c r="E140" s="9"/>
      <c r="F140" s="9"/>
      <c r="G140" s="157"/>
      <c r="H140" s="158"/>
      <c r="I140" s="158"/>
      <c r="J140" s="158"/>
      <c r="K140" s="158"/>
      <c r="Q140" s="7"/>
      <c r="R140" s="7"/>
      <c r="S140" s="7"/>
      <c r="T140" s="7"/>
      <c r="U140" s="7"/>
      <c r="V140" s="7"/>
      <c r="W140" s="7"/>
      <c r="X140" s="7"/>
      <c r="Y140" s="7"/>
    </row>
    <row r="141" spans="1:25" s="159" customFormat="1" x14ac:dyDescent="0.25">
      <c r="A141" s="9" t="s">
        <v>740</v>
      </c>
      <c r="B141" s="9" t="s">
        <v>574</v>
      </c>
      <c r="C141" s="9" t="s">
        <v>713</v>
      </c>
      <c r="D141" s="9"/>
      <c r="E141" s="9"/>
      <c r="F141" s="9"/>
      <c r="G141" s="157"/>
      <c r="H141" s="158"/>
      <c r="I141" s="158"/>
      <c r="J141" s="158"/>
      <c r="K141" s="158"/>
      <c r="Q141" s="7"/>
      <c r="R141" s="7"/>
      <c r="S141" s="7"/>
      <c r="T141" s="7"/>
      <c r="U141" s="7"/>
      <c r="V141" s="7"/>
      <c r="W141" s="7"/>
      <c r="X141" s="7"/>
      <c r="Y141" s="7"/>
    </row>
    <row r="142" spans="1:25" s="159" customFormat="1" x14ac:dyDescent="0.25">
      <c r="A142" s="9" t="s">
        <v>740</v>
      </c>
      <c r="B142" s="9" t="s">
        <v>574</v>
      </c>
      <c r="C142" s="9" t="s">
        <v>714</v>
      </c>
      <c r="D142" s="9"/>
      <c r="E142" s="9"/>
      <c r="F142" s="9"/>
      <c r="G142" s="157"/>
      <c r="H142" s="158"/>
      <c r="I142" s="158"/>
      <c r="J142" s="158"/>
      <c r="K142" s="158"/>
      <c r="Q142" s="7"/>
      <c r="R142" s="7"/>
      <c r="S142" s="7"/>
      <c r="T142" s="7"/>
      <c r="U142" s="7"/>
      <c r="V142" s="7"/>
      <c r="W142" s="7"/>
      <c r="X142" s="7"/>
      <c r="Y142" s="7"/>
    </row>
    <row r="143" spans="1:25" s="159" customFormat="1" x14ac:dyDescent="0.25">
      <c r="A143" s="9" t="s">
        <v>740</v>
      </c>
      <c r="B143" s="9" t="s">
        <v>574</v>
      </c>
      <c r="C143" s="9" t="s">
        <v>715</v>
      </c>
      <c r="D143" s="9"/>
      <c r="E143" s="9"/>
      <c r="F143" s="9"/>
      <c r="G143" s="157"/>
      <c r="H143" s="158"/>
      <c r="I143" s="158"/>
      <c r="J143" s="158"/>
      <c r="K143" s="158"/>
      <c r="Q143" s="7"/>
      <c r="R143" s="7"/>
      <c r="S143" s="7"/>
      <c r="T143" s="7"/>
      <c r="U143" s="7"/>
      <c r="V143" s="7"/>
      <c r="W143" s="7"/>
      <c r="X143" s="7"/>
      <c r="Y143" s="7"/>
    </row>
    <row r="144" spans="1:25" s="159" customFormat="1" x14ac:dyDescent="0.25">
      <c r="A144" s="9" t="s">
        <v>765</v>
      </c>
      <c r="B144" s="9" t="s">
        <v>784</v>
      </c>
      <c r="C144" s="9" t="s">
        <v>716</v>
      </c>
      <c r="D144" s="9"/>
      <c r="E144" s="9"/>
      <c r="F144" s="9"/>
      <c r="G144" s="157"/>
      <c r="H144" s="158"/>
      <c r="I144" s="158"/>
      <c r="J144" s="158"/>
      <c r="K144" s="158"/>
      <c r="Q144" s="7"/>
      <c r="R144" s="7"/>
      <c r="S144" s="7"/>
      <c r="T144" s="7"/>
      <c r="U144" s="7"/>
      <c r="V144" s="7"/>
      <c r="W144" s="7"/>
      <c r="X144" s="7"/>
      <c r="Y144" s="7"/>
    </row>
    <row r="145" spans="1:25" s="159" customFormat="1" x14ac:dyDescent="0.25">
      <c r="A145" s="9" t="s">
        <v>765</v>
      </c>
      <c r="B145" s="9" t="s">
        <v>784</v>
      </c>
      <c r="C145" s="9" t="s">
        <v>717</v>
      </c>
      <c r="D145" s="9"/>
      <c r="E145" s="9"/>
      <c r="F145" s="9"/>
      <c r="G145" s="157"/>
      <c r="H145" s="158"/>
      <c r="I145" s="158"/>
      <c r="J145" s="158"/>
      <c r="K145" s="158"/>
      <c r="Q145" s="7"/>
      <c r="R145" s="7"/>
      <c r="S145" s="7"/>
      <c r="T145" s="7"/>
      <c r="U145" s="7"/>
      <c r="V145" s="7"/>
      <c r="W145" s="7"/>
      <c r="X145" s="7"/>
      <c r="Y145" s="7"/>
    </row>
    <row r="146" spans="1:25" s="159" customFormat="1" x14ac:dyDescent="0.25">
      <c r="A146" s="9" t="s">
        <v>765</v>
      </c>
      <c r="B146" s="9" t="s">
        <v>784</v>
      </c>
      <c r="C146" s="9" t="s">
        <v>718</v>
      </c>
      <c r="D146" s="9"/>
      <c r="E146" s="9"/>
      <c r="F146" s="9"/>
      <c r="G146" s="157"/>
      <c r="H146" s="158"/>
      <c r="I146" s="158"/>
      <c r="J146" s="158"/>
      <c r="K146" s="158"/>
      <c r="Q146" s="7"/>
      <c r="R146" s="7"/>
      <c r="S146" s="7"/>
      <c r="T146" s="7"/>
      <c r="U146" s="7"/>
      <c r="V146" s="7"/>
      <c r="W146" s="7"/>
      <c r="X146" s="7"/>
      <c r="Y146" s="7"/>
    </row>
    <row r="147" spans="1:25" s="159" customFormat="1" x14ac:dyDescent="0.25">
      <c r="A147" s="9" t="s">
        <v>736</v>
      </c>
      <c r="B147" s="9" t="s">
        <v>785</v>
      </c>
      <c r="C147" s="9" t="s">
        <v>719</v>
      </c>
      <c r="D147" s="9"/>
      <c r="E147" s="9"/>
      <c r="F147" s="9"/>
      <c r="G147" s="157"/>
      <c r="H147" s="158"/>
      <c r="I147" s="158"/>
      <c r="J147" s="158"/>
      <c r="K147" s="158"/>
      <c r="Q147" s="7"/>
      <c r="R147" s="7"/>
      <c r="S147" s="7"/>
      <c r="T147" s="7"/>
      <c r="U147" s="7"/>
      <c r="V147" s="7"/>
      <c r="W147" s="7"/>
      <c r="X147" s="7"/>
      <c r="Y147" s="7"/>
    </row>
    <row r="148" spans="1:25" s="159" customFormat="1" x14ac:dyDescent="0.25">
      <c r="A148" s="9" t="s">
        <v>736</v>
      </c>
      <c r="B148" s="9" t="s">
        <v>785</v>
      </c>
      <c r="C148" s="9" t="s">
        <v>720</v>
      </c>
      <c r="D148" s="9"/>
      <c r="E148" s="9"/>
      <c r="F148" s="9"/>
      <c r="G148" s="157"/>
      <c r="H148" s="158"/>
      <c r="I148" s="158"/>
      <c r="J148" s="158"/>
      <c r="K148" s="158"/>
      <c r="Q148" s="7"/>
      <c r="R148" s="7"/>
      <c r="S148" s="7"/>
      <c r="T148" s="7"/>
      <c r="U148" s="7"/>
      <c r="V148" s="7"/>
      <c r="W148" s="7"/>
      <c r="X148" s="7"/>
      <c r="Y148" s="7"/>
    </row>
    <row r="149" spans="1:25" s="159" customFormat="1" x14ac:dyDescent="0.25">
      <c r="A149" s="9" t="s">
        <v>736</v>
      </c>
      <c r="B149" s="9" t="s">
        <v>785</v>
      </c>
      <c r="C149" s="9" t="s">
        <v>721</v>
      </c>
      <c r="D149" s="9"/>
      <c r="E149" s="9"/>
      <c r="F149" s="9"/>
      <c r="G149" s="157"/>
      <c r="H149" s="158"/>
      <c r="I149" s="158"/>
      <c r="J149" s="158"/>
      <c r="K149" s="158"/>
      <c r="Q149" s="7"/>
      <c r="R149" s="7"/>
      <c r="S149" s="7"/>
      <c r="T149" s="7"/>
      <c r="U149" s="7"/>
      <c r="V149" s="7"/>
      <c r="W149" s="7"/>
      <c r="X149" s="7"/>
      <c r="Y149" s="7"/>
    </row>
    <row r="150" spans="1:25" s="159" customFormat="1" x14ac:dyDescent="0.25">
      <c r="A150" s="9" t="s">
        <v>736</v>
      </c>
      <c r="B150" s="9" t="s">
        <v>785</v>
      </c>
      <c r="C150" s="9" t="s">
        <v>722</v>
      </c>
      <c r="D150" s="9"/>
      <c r="E150" s="9"/>
      <c r="F150" s="9"/>
      <c r="G150" s="157"/>
      <c r="H150" s="158"/>
      <c r="I150" s="158"/>
      <c r="J150" s="158"/>
      <c r="K150" s="158"/>
      <c r="Q150" s="7"/>
      <c r="R150" s="7"/>
      <c r="S150" s="7"/>
      <c r="T150" s="7"/>
      <c r="U150" s="7"/>
      <c r="V150" s="7"/>
      <c r="W150" s="7"/>
      <c r="X150" s="7"/>
      <c r="Y150" s="7"/>
    </row>
    <row r="151" spans="1:25" s="159" customFormat="1" x14ac:dyDescent="0.25">
      <c r="A151" s="9" t="s">
        <v>736</v>
      </c>
      <c r="B151" s="9" t="s">
        <v>785</v>
      </c>
      <c r="C151" s="9" t="s">
        <v>723</v>
      </c>
      <c r="D151" s="9"/>
      <c r="E151" s="9"/>
      <c r="F151" s="9"/>
      <c r="G151" s="157"/>
      <c r="H151" s="158"/>
      <c r="I151" s="158"/>
      <c r="J151" s="158"/>
      <c r="K151" s="158"/>
      <c r="Q151" s="7"/>
      <c r="R151" s="7"/>
      <c r="S151" s="7"/>
      <c r="T151" s="7"/>
      <c r="U151" s="7"/>
      <c r="V151" s="7"/>
      <c r="W151" s="7"/>
      <c r="X151" s="7"/>
      <c r="Y151" s="7"/>
    </row>
    <row r="152" spans="1:25" s="159" customFormat="1" x14ac:dyDescent="0.25">
      <c r="A152" s="9" t="s">
        <v>736</v>
      </c>
      <c r="B152" s="9" t="s">
        <v>785</v>
      </c>
      <c r="C152" s="9" t="s">
        <v>724</v>
      </c>
      <c r="D152" s="9"/>
      <c r="E152" s="9"/>
      <c r="F152" s="9"/>
      <c r="G152" s="157"/>
      <c r="H152" s="158"/>
      <c r="I152" s="158"/>
      <c r="J152" s="158"/>
      <c r="K152" s="158"/>
      <c r="Q152" s="7"/>
      <c r="R152" s="7"/>
      <c r="S152" s="7"/>
      <c r="T152" s="7"/>
      <c r="U152" s="7"/>
      <c r="V152" s="7"/>
      <c r="W152" s="7"/>
      <c r="X152" s="7"/>
      <c r="Y152" s="7"/>
    </row>
    <row r="153" spans="1:25" s="159" customFormat="1" x14ac:dyDescent="0.25">
      <c r="A153" s="9" t="s">
        <v>736</v>
      </c>
      <c r="B153" s="9" t="s">
        <v>785</v>
      </c>
      <c r="C153" s="9" t="s">
        <v>725</v>
      </c>
      <c r="D153" s="9"/>
      <c r="E153" s="9"/>
      <c r="F153" s="9"/>
      <c r="G153" s="157"/>
      <c r="H153" s="158"/>
      <c r="I153" s="158"/>
      <c r="J153" s="158"/>
      <c r="K153" s="158"/>
      <c r="Q153" s="7"/>
      <c r="R153" s="7"/>
      <c r="S153" s="7"/>
      <c r="T153" s="7"/>
      <c r="U153" s="7"/>
      <c r="V153" s="7"/>
      <c r="W153" s="7"/>
      <c r="X153" s="7"/>
      <c r="Y153" s="7"/>
    </row>
    <row r="154" spans="1:25" s="159" customFormat="1" x14ac:dyDescent="0.25">
      <c r="A154" s="9" t="s">
        <v>754</v>
      </c>
      <c r="B154" s="9" t="s">
        <v>570</v>
      </c>
      <c r="C154" s="9" t="s">
        <v>726</v>
      </c>
      <c r="D154" s="9"/>
      <c r="E154" s="9"/>
      <c r="F154" s="9"/>
      <c r="G154" s="157"/>
      <c r="H154" s="158"/>
      <c r="I154" s="158"/>
      <c r="J154" s="158"/>
      <c r="K154" s="158"/>
      <c r="Q154" s="7"/>
      <c r="R154" s="7"/>
      <c r="S154" s="7"/>
      <c r="T154" s="7"/>
      <c r="U154" s="7"/>
      <c r="V154" s="7"/>
      <c r="W154" s="7"/>
      <c r="X154" s="7"/>
      <c r="Y154" s="7"/>
    </row>
    <row r="155" spans="1:25" s="159" customFormat="1" x14ac:dyDescent="0.25">
      <c r="A155" s="9" t="s">
        <v>754</v>
      </c>
      <c r="B155" s="9" t="s">
        <v>570</v>
      </c>
      <c r="C155" s="9" t="s">
        <v>727</v>
      </c>
      <c r="D155" s="9"/>
      <c r="E155" s="9"/>
      <c r="F155" s="9"/>
      <c r="G155" s="157"/>
      <c r="H155" s="158"/>
      <c r="I155" s="158"/>
      <c r="J155" s="158"/>
      <c r="K155" s="158"/>
      <c r="Q155" s="7"/>
      <c r="R155" s="7"/>
      <c r="S155" s="7"/>
      <c r="T155" s="7"/>
      <c r="U155" s="7"/>
      <c r="V155" s="7"/>
      <c r="W155" s="7"/>
      <c r="X155" s="7"/>
      <c r="Y155" s="7"/>
    </row>
    <row r="156" spans="1:25" s="159" customFormat="1" x14ac:dyDescent="0.25">
      <c r="A156" s="9" t="s">
        <v>754</v>
      </c>
      <c r="B156" s="9" t="s">
        <v>570</v>
      </c>
      <c r="C156" s="9" t="s">
        <v>728</v>
      </c>
      <c r="D156" s="9"/>
      <c r="E156" s="9"/>
      <c r="F156" s="9"/>
      <c r="G156" s="157"/>
      <c r="H156" s="158"/>
      <c r="I156" s="158"/>
      <c r="J156" s="158"/>
      <c r="K156" s="158"/>
      <c r="Q156" s="7"/>
      <c r="R156" s="7"/>
      <c r="S156" s="7"/>
      <c r="T156" s="7"/>
      <c r="U156" s="7"/>
      <c r="V156" s="7"/>
      <c r="W156" s="7"/>
      <c r="X156" s="7"/>
      <c r="Y156" s="7"/>
    </row>
    <row r="157" spans="1:25" s="159" customFormat="1" x14ac:dyDescent="0.25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Q157" s="7"/>
      <c r="R157" s="7"/>
      <c r="S157" s="7"/>
      <c r="T157" s="7"/>
      <c r="U157" s="7"/>
      <c r="V157" s="7"/>
      <c r="W157" s="7"/>
      <c r="X157" s="7"/>
      <c r="Y157" s="7"/>
    </row>
    <row r="158" spans="1:25" s="159" customFormat="1" x14ac:dyDescent="0.25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Q158" s="7"/>
      <c r="R158" s="7"/>
      <c r="S158" s="7"/>
      <c r="T158" s="7"/>
      <c r="U158" s="7"/>
      <c r="V158" s="7"/>
      <c r="W158" s="7"/>
      <c r="X158" s="7"/>
      <c r="Y158" s="7"/>
    </row>
    <row r="159" spans="1:25" s="159" customFormat="1" x14ac:dyDescent="0.25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Q159" s="7"/>
      <c r="R159" s="7"/>
      <c r="S159" s="7"/>
      <c r="T159" s="7"/>
      <c r="U159" s="7"/>
      <c r="V159" s="7"/>
      <c r="W159" s="7"/>
      <c r="X159" s="7"/>
      <c r="Y159" s="7"/>
    </row>
    <row r="160" spans="1:25" s="159" customFormat="1" x14ac:dyDescent="0.25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Q160" s="7"/>
      <c r="R160" s="7"/>
      <c r="S160" s="7"/>
      <c r="T160" s="7"/>
      <c r="U160" s="7"/>
      <c r="V160" s="7"/>
      <c r="W160" s="7"/>
      <c r="X160" s="7"/>
      <c r="Y160" s="7"/>
    </row>
    <row r="161" spans="1:25" s="159" customFormat="1" x14ac:dyDescent="0.25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Q161" s="7"/>
      <c r="R161" s="7"/>
      <c r="S161" s="7"/>
      <c r="T161" s="7"/>
      <c r="U161" s="7"/>
      <c r="V161" s="7"/>
      <c r="W161" s="7"/>
      <c r="X161" s="7"/>
      <c r="Y161" s="7"/>
    </row>
    <row r="162" spans="1:25" s="159" customFormat="1" x14ac:dyDescent="0.25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Q162" s="7"/>
      <c r="R162" s="7"/>
      <c r="S162" s="7"/>
      <c r="T162" s="7"/>
      <c r="U162" s="7"/>
      <c r="V162" s="7"/>
      <c r="W162" s="7"/>
      <c r="X162" s="7"/>
      <c r="Y162" s="7"/>
    </row>
    <row r="163" spans="1:25" s="159" customFormat="1" x14ac:dyDescent="0.25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Q163" s="7"/>
      <c r="R163" s="7"/>
      <c r="S163" s="7"/>
      <c r="T163" s="7"/>
      <c r="U163" s="7"/>
      <c r="V163" s="7"/>
      <c r="W163" s="7"/>
      <c r="X163" s="7"/>
      <c r="Y163" s="7"/>
    </row>
    <row r="164" spans="1:25" s="159" customFormat="1" x14ac:dyDescent="0.25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Q164" s="7"/>
      <c r="R164" s="7"/>
      <c r="S164" s="7"/>
      <c r="T164" s="7"/>
      <c r="U164" s="7"/>
      <c r="V164" s="7"/>
      <c r="W164" s="7"/>
      <c r="X164" s="7"/>
      <c r="Y164" s="7"/>
    </row>
    <row r="165" spans="1:25" s="159" customFormat="1" x14ac:dyDescent="0.25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Q165" s="7"/>
      <c r="R165" s="7"/>
      <c r="S165" s="7"/>
      <c r="T165" s="7"/>
      <c r="U165" s="7"/>
      <c r="V165" s="7"/>
      <c r="W165" s="7"/>
      <c r="X165" s="7"/>
      <c r="Y165" s="7"/>
    </row>
    <row r="166" spans="1:25" s="159" customFormat="1" x14ac:dyDescent="0.25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Q166" s="7"/>
      <c r="R166" s="7"/>
      <c r="S166" s="7"/>
      <c r="T166" s="7"/>
      <c r="U166" s="7"/>
      <c r="V166" s="7"/>
      <c r="W166" s="7"/>
      <c r="X166" s="7"/>
      <c r="Y166" s="7"/>
    </row>
    <row r="167" spans="1:25" s="159" customFormat="1" x14ac:dyDescent="0.25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Q167" s="7"/>
      <c r="R167" s="7"/>
      <c r="S167" s="7"/>
      <c r="T167" s="7"/>
      <c r="U167" s="7"/>
      <c r="V167" s="7"/>
      <c r="W167" s="7"/>
      <c r="X167" s="7"/>
      <c r="Y167" s="7"/>
    </row>
    <row r="168" spans="1:25" s="159" customFormat="1" x14ac:dyDescent="0.25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Q168" s="7"/>
      <c r="R168" s="7"/>
      <c r="S168" s="7"/>
      <c r="T168" s="7"/>
      <c r="U168" s="7"/>
      <c r="V168" s="7"/>
      <c r="W168" s="7"/>
      <c r="X168" s="7"/>
      <c r="Y168" s="7"/>
    </row>
    <row r="169" spans="1:25" s="159" customFormat="1" x14ac:dyDescent="0.25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Q169" s="7"/>
      <c r="R169" s="7"/>
      <c r="S169" s="7"/>
      <c r="T169" s="7"/>
      <c r="U169" s="7"/>
      <c r="V169" s="7"/>
      <c r="W169" s="7"/>
      <c r="X169" s="7"/>
      <c r="Y169" s="7"/>
    </row>
    <row r="170" spans="1:25" s="159" customFormat="1" x14ac:dyDescent="0.25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Q170" s="7"/>
      <c r="R170" s="7"/>
      <c r="S170" s="7"/>
      <c r="T170" s="7"/>
      <c r="U170" s="7"/>
      <c r="V170" s="7"/>
      <c r="W170" s="7"/>
      <c r="X170" s="7"/>
      <c r="Y170" s="7"/>
    </row>
    <row r="171" spans="1:25" s="159" customFormat="1" x14ac:dyDescent="0.25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Q171" s="7"/>
      <c r="R171" s="7"/>
      <c r="S171" s="7"/>
      <c r="T171" s="7"/>
      <c r="U171" s="7"/>
      <c r="V171" s="7"/>
      <c r="W171" s="7"/>
      <c r="X171" s="7"/>
      <c r="Y171" s="7"/>
    </row>
    <row r="172" spans="1:25" s="159" customFormat="1" x14ac:dyDescent="0.25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Q172" s="7"/>
      <c r="R172" s="7"/>
      <c r="S172" s="7"/>
      <c r="T172" s="7"/>
      <c r="U172" s="7"/>
      <c r="V172" s="7"/>
      <c r="W172" s="7"/>
      <c r="X172" s="7"/>
      <c r="Y172" s="7"/>
    </row>
    <row r="173" spans="1:25" s="159" customFormat="1" x14ac:dyDescent="0.25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Q173" s="7"/>
      <c r="R173" s="7"/>
      <c r="S173" s="7"/>
      <c r="T173" s="7"/>
      <c r="U173" s="7"/>
      <c r="V173" s="7"/>
      <c r="W173" s="7"/>
      <c r="X173" s="7"/>
      <c r="Y173" s="7"/>
    </row>
    <row r="174" spans="1:25" s="159" customFormat="1" x14ac:dyDescent="0.25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Q174" s="7"/>
      <c r="R174" s="7"/>
      <c r="S174" s="7"/>
      <c r="T174" s="7"/>
      <c r="U174" s="7"/>
      <c r="V174" s="7"/>
      <c r="W174" s="7"/>
      <c r="X174" s="7"/>
      <c r="Y174" s="7"/>
    </row>
    <row r="175" spans="1:25" s="159" customFormat="1" x14ac:dyDescent="0.25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Q175" s="7"/>
      <c r="R175" s="7"/>
      <c r="S175" s="7"/>
      <c r="T175" s="7"/>
      <c r="U175" s="7"/>
      <c r="V175" s="7"/>
      <c r="W175" s="7"/>
      <c r="X175" s="7"/>
      <c r="Y175" s="7"/>
    </row>
    <row r="176" spans="1:25" s="159" customFormat="1" x14ac:dyDescent="0.25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Q176" s="7"/>
      <c r="R176" s="7"/>
      <c r="S176" s="7"/>
      <c r="T176" s="7"/>
      <c r="U176" s="7"/>
      <c r="V176" s="7"/>
      <c r="W176" s="7"/>
      <c r="X176" s="7"/>
      <c r="Y176" s="7"/>
    </row>
    <row r="177" spans="1:25" s="159" customFormat="1" x14ac:dyDescent="0.25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Q177" s="7"/>
      <c r="R177" s="7"/>
      <c r="S177" s="7"/>
      <c r="T177" s="7"/>
      <c r="U177" s="7"/>
      <c r="V177" s="7"/>
      <c r="W177" s="7"/>
      <c r="X177" s="7"/>
      <c r="Y177" s="7"/>
    </row>
    <row r="178" spans="1:25" s="159" customFormat="1" x14ac:dyDescent="0.25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Q178" s="7"/>
      <c r="R178" s="7"/>
      <c r="S178" s="7"/>
      <c r="T178" s="7"/>
      <c r="U178" s="7"/>
      <c r="V178" s="7"/>
      <c r="W178" s="7"/>
      <c r="X178" s="7"/>
      <c r="Y178" s="7"/>
    </row>
    <row r="179" spans="1:25" s="159" customFormat="1" x14ac:dyDescent="0.25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Q179" s="7"/>
      <c r="R179" s="7"/>
      <c r="S179" s="7"/>
      <c r="T179" s="7"/>
      <c r="U179" s="7"/>
      <c r="V179" s="7"/>
      <c r="W179" s="7"/>
      <c r="X179" s="7"/>
      <c r="Y179" s="7"/>
    </row>
    <row r="180" spans="1:25" s="159" customFormat="1" x14ac:dyDescent="0.25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Q180" s="7"/>
      <c r="R180" s="7"/>
      <c r="S180" s="7"/>
      <c r="T180" s="7"/>
      <c r="U180" s="7"/>
      <c r="V180" s="7"/>
      <c r="W180" s="7"/>
      <c r="X180" s="7"/>
      <c r="Y180" s="7"/>
    </row>
    <row r="181" spans="1:25" s="159" customFormat="1" x14ac:dyDescent="0.25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Q181" s="7"/>
      <c r="R181" s="7"/>
      <c r="S181" s="7"/>
      <c r="T181" s="7"/>
      <c r="U181" s="7"/>
      <c r="V181" s="7"/>
      <c r="W181" s="7"/>
      <c r="X181" s="7"/>
      <c r="Y181" s="7"/>
    </row>
    <row r="182" spans="1:25" s="159" customFormat="1" x14ac:dyDescent="0.25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Q182" s="7"/>
      <c r="R182" s="7"/>
      <c r="S182" s="7"/>
      <c r="T182" s="7"/>
      <c r="U182" s="7"/>
      <c r="V182" s="7"/>
      <c r="W182" s="7"/>
      <c r="X182" s="7"/>
      <c r="Y182" s="7"/>
    </row>
    <row r="183" spans="1:25" s="159" customFormat="1" x14ac:dyDescent="0.25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Q183" s="7"/>
      <c r="R183" s="7"/>
      <c r="S183" s="7"/>
      <c r="T183" s="7"/>
      <c r="U183" s="7"/>
      <c r="V183" s="7"/>
      <c r="W183" s="7"/>
      <c r="X183" s="7"/>
      <c r="Y183" s="7"/>
    </row>
    <row r="184" spans="1:25" s="159" customFormat="1" x14ac:dyDescent="0.25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Q184" s="7"/>
      <c r="R184" s="7"/>
      <c r="S184" s="7"/>
      <c r="T184" s="7"/>
      <c r="U184" s="7"/>
      <c r="V184" s="7"/>
      <c r="W184" s="7"/>
      <c r="X184" s="7"/>
      <c r="Y184" s="7"/>
    </row>
    <row r="185" spans="1:25" s="159" customFormat="1" x14ac:dyDescent="0.25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Q185" s="7"/>
      <c r="R185" s="7"/>
      <c r="S185" s="7"/>
      <c r="T185" s="7"/>
      <c r="U185" s="7"/>
      <c r="V185" s="7"/>
      <c r="W185" s="7"/>
      <c r="X185" s="7"/>
      <c r="Y185" s="7"/>
    </row>
    <row r="186" spans="1:25" s="159" customFormat="1" x14ac:dyDescent="0.25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Q186" s="7"/>
      <c r="R186" s="7"/>
      <c r="S186" s="7"/>
      <c r="T186" s="7"/>
      <c r="U186" s="7"/>
      <c r="V186" s="7"/>
      <c r="W186" s="7"/>
      <c r="X186" s="7"/>
      <c r="Y186" s="7"/>
    </row>
    <row r="187" spans="1:25" s="159" customFormat="1" x14ac:dyDescent="0.25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Q187" s="7"/>
      <c r="R187" s="7"/>
      <c r="S187" s="7"/>
      <c r="T187" s="7"/>
      <c r="U187" s="7"/>
      <c r="V187" s="7"/>
      <c r="W187" s="7"/>
      <c r="X187" s="7"/>
      <c r="Y187" s="7"/>
    </row>
    <row r="188" spans="1:25" s="159" customFormat="1" x14ac:dyDescent="0.25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Q188" s="7"/>
      <c r="R188" s="7"/>
      <c r="S188" s="7"/>
      <c r="T188" s="7"/>
      <c r="U188" s="7"/>
      <c r="V188" s="7"/>
      <c r="W188" s="7"/>
      <c r="X188" s="7"/>
      <c r="Y188" s="7"/>
    </row>
    <row r="189" spans="1:25" s="159" customFormat="1" x14ac:dyDescent="0.25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Q189" s="7"/>
      <c r="R189" s="7"/>
      <c r="S189" s="7"/>
      <c r="T189" s="7"/>
      <c r="U189" s="7"/>
      <c r="V189" s="7"/>
      <c r="W189" s="7"/>
      <c r="X189" s="7"/>
      <c r="Y189" s="7"/>
    </row>
    <row r="190" spans="1:25" s="159" customFormat="1" x14ac:dyDescent="0.25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Q190" s="7"/>
      <c r="R190" s="7"/>
      <c r="S190" s="7"/>
      <c r="T190" s="7"/>
      <c r="U190" s="7"/>
      <c r="V190" s="7"/>
      <c r="W190" s="7"/>
      <c r="X190" s="7"/>
      <c r="Y190" s="7"/>
    </row>
    <row r="191" spans="1:25" s="159" customFormat="1" x14ac:dyDescent="0.25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Q191" s="7"/>
      <c r="R191" s="7"/>
      <c r="S191" s="7"/>
      <c r="T191" s="7"/>
      <c r="U191" s="7"/>
      <c r="V191" s="7"/>
      <c r="W191" s="7"/>
      <c r="X191" s="7"/>
      <c r="Y191" s="7"/>
    </row>
    <row r="192" spans="1:25" s="159" customFormat="1" x14ac:dyDescent="0.25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Q192" s="7"/>
      <c r="R192" s="7"/>
      <c r="S192" s="7"/>
      <c r="T192" s="7"/>
      <c r="U192" s="7"/>
      <c r="V192" s="7"/>
      <c r="W192" s="7"/>
      <c r="X192" s="7"/>
      <c r="Y192" s="7"/>
    </row>
    <row r="193" spans="1:25" s="159" customFormat="1" x14ac:dyDescent="0.25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Q193" s="7"/>
      <c r="R193" s="7"/>
      <c r="S193" s="7"/>
      <c r="T193" s="7"/>
      <c r="U193" s="7"/>
      <c r="V193" s="7"/>
      <c r="W193" s="7"/>
      <c r="X193" s="7"/>
      <c r="Y193" s="7"/>
    </row>
    <row r="194" spans="1:25" s="159" customFormat="1" x14ac:dyDescent="0.25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Q194" s="7"/>
      <c r="R194" s="7"/>
      <c r="S194" s="7"/>
      <c r="T194" s="7"/>
      <c r="U194" s="7"/>
      <c r="V194" s="7"/>
      <c r="W194" s="7"/>
      <c r="X194" s="7"/>
      <c r="Y194" s="7"/>
    </row>
    <row r="195" spans="1:25" s="159" customFormat="1" x14ac:dyDescent="0.25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Q195" s="7"/>
      <c r="R195" s="7"/>
      <c r="S195" s="7"/>
      <c r="T195" s="7"/>
      <c r="U195" s="7"/>
      <c r="V195" s="7"/>
      <c r="W195" s="7"/>
      <c r="X195" s="7"/>
      <c r="Y195" s="7"/>
    </row>
    <row r="196" spans="1:25" s="159" customFormat="1" x14ac:dyDescent="0.25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Q196" s="7"/>
      <c r="R196" s="7"/>
      <c r="S196" s="7"/>
      <c r="T196" s="7"/>
      <c r="U196" s="7"/>
      <c r="V196" s="7"/>
      <c r="W196" s="7"/>
      <c r="X196" s="7"/>
      <c r="Y196" s="7"/>
    </row>
    <row r="197" spans="1:25" s="159" customFormat="1" x14ac:dyDescent="0.25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Q197" s="7"/>
      <c r="R197" s="7"/>
      <c r="S197" s="7"/>
      <c r="T197" s="7"/>
      <c r="U197" s="7"/>
      <c r="V197" s="7"/>
      <c r="W197" s="7"/>
      <c r="X197" s="7"/>
      <c r="Y197" s="7"/>
    </row>
  </sheetData>
  <sortState ref="E2:F33">
    <sortCondition ref="E2:E33"/>
    <sortCondition ref="F2:F33"/>
  </sortState>
  <pageMargins left="1.0629921259842521" right="0.11811023622047245" top="0.94488188976377963" bottom="0.15748031496062992" header="0" footer="0"/>
  <pageSetup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4:G45"/>
  <sheetViews>
    <sheetView workbookViewId="0"/>
  </sheetViews>
  <sheetFormatPr baseColWidth="10" defaultColWidth="11.42578125" defaultRowHeight="15" x14ac:dyDescent="0.25"/>
  <cols>
    <col min="2" max="2" width="76.5703125" bestFit="1" customWidth="1"/>
    <col min="3" max="3" width="30.42578125" bestFit="1" customWidth="1"/>
  </cols>
  <sheetData>
    <row r="4" spans="2:7" x14ac:dyDescent="0.25">
      <c r="B4" s="138" t="s">
        <v>466</v>
      </c>
      <c r="C4" s="138" t="s">
        <v>467</v>
      </c>
      <c r="F4" t="s">
        <v>538</v>
      </c>
    </row>
    <row r="5" spans="2:7" x14ac:dyDescent="0.25">
      <c r="B5" s="137" t="s">
        <v>36</v>
      </c>
      <c r="C5" s="137" t="s">
        <v>468</v>
      </c>
      <c r="F5" t="s">
        <v>535</v>
      </c>
    </row>
    <row r="6" spans="2:7" x14ac:dyDescent="0.25">
      <c r="B6" s="137" t="s">
        <v>35</v>
      </c>
      <c r="C6" s="137" t="s">
        <v>469</v>
      </c>
      <c r="F6" t="s">
        <v>537</v>
      </c>
    </row>
    <row r="7" spans="2:7" x14ac:dyDescent="0.25">
      <c r="B7" s="137" t="s">
        <v>40</v>
      </c>
      <c r="C7" s="137" t="s">
        <v>470</v>
      </c>
      <c r="F7" t="s">
        <v>536</v>
      </c>
    </row>
    <row r="8" spans="2:7" x14ac:dyDescent="0.25">
      <c r="B8" s="137" t="s">
        <v>471</v>
      </c>
      <c r="C8" s="137" t="s">
        <v>472</v>
      </c>
      <c r="F8" t="s">
        <v>733</v>
      </c>
    </row>
    <row r="9" spans="2:7" x14ac:dyDescent="0.25">
      <c r="B9" s="137" t="s">
        <v>54</v>
      </c>
      <c r="C9" s="137" t="s">
        <v>474</v>
      </c>
    </row>
    <row r="10" spans="2:7" x14ac:dyDescent="0.25">
      <c r="B10" s="137" t="s">
        <v>475</v>
      </c>
      <c r="C10" s="137" t="s">
        <v>476</v>
      </c>
    </row>
    <row r="11" spans="2:7" x14ac:dyDescent="0.25">
      <c r="B11" s="137" t="s">
        <v>478</v>
      </c>
      <c r="C11" s="137" t="s">
        <v>479</v>
      </c>
    </row>
    <row r="12" spans="2:7" x14ac:dyDescent="0.25">
      <c r="B12" s="137" t="s">
        <v>58</v>
      </c>
      <c r="C12" s="137" t="s">
        <v>481</v>
      </c>
    </row>
    <row r="13" spans="2:7" x14ac:dyDescent="0.25">
      <c r="B13" s="137" t="s">
        <v>483</v>
      </c>
      <c r="C13" s="137" t="s">
        <v>484</v>
      </c>
    </row>
    <row r="14" spans="2:7" x14ac:dyDescent="0.25">
      <c r="B14" s="137" t="s">
        <v>46</v>
      </c>
      <c r="C14" s="137" t="s">
        <v>485</v>
      </c>
    </row>
    <row r="15" spans="2:7" x14ac:dyDescent="0.25">
      <c r="B15" s="137" t="s">
        <v>45</v>
      </c>
      <c r="C15" s="137" t="s">
        <v>486</v>
      </c>
      <c r="F15" t="s">
        <v>789</v>
      </c>
    </row>
    <row r="16" spans="2:7" x14ac:dyDescent="0.25">
      <c r="B16" s="137" t="s">
        <v>28</v>
      </c>
      <c r="C16" s="137" t="s">
        <v>487</v>
      </c>
      <c r="F16" s="137" t="s">
        <v>471</v>
      </c>
      <c r="G16" s="137" t="s">
        <v>472</v>
      </c>
    </row>
    <row r="17" spans="2:7" x14ac:dyDescent="0.25">
      <c r="B17" s="137" t="s">
        <v>39</v>
      </c>
      <c r="C17" s="137" t="s">
        <v>488</v>
      </c>
      <c r="F17" s="137" t="s">
        <v>478</v>
      </c>
      <c r="G17" s="137" t="s">
        <v>479</v>
      </c>
    </row>
    <row r="18" spans="2:7" x14ac:dyDescent="0.25">
      <c r="B18" s="137" t="s">
        <v>34</v>
      </c>
      <c r="C18" s="137" t="s">
        <v>489</v>
      </c>
      <c r="F18" s="137" t="s">
        <v>58</v>
      </c>
      <c r="G18" s="137" t="s">
        <v>481</v>
      </c>
    </row>
    <row r="19" spans="2:7" x14ac:dyDescent="0.25">
      <c r="B19" s="137" t="s">
        <v>491</v>
      </c>
      <c r="C19" s="137" t="s">
        <v>489</v>
      </c>
      <c r="F19" t="s">
        <v>34</v>
      </c>
      <c r="G19" t="s">
        <v>489</v>
      </c>
    </row>
    <row r="20" spans="2:7" x14ac:dyDescent="0.25">
      <c r="B20" s="137" t="s">
        <v>33</v>
      </c>
      <c r="C20" s="137" t="s">
        <v>489</v>
      </c>
      <c r="F20" t="s">
        <v>491</v>
      </c>
      <c r="G20" t="s">
        <v>489</v>
      </c>
    </row>
    <row r="21" spans="2:7" x14ac:dyDescent="0.25">
      <c r="B21" s="137" t="s">
        <v>494</v>
      </c>
      <c r="C21" s="137" t="s">
        <v>489</v>
      </c>
      <c r="F21" t="s">
        <v>33</v>
      </c>
      <c r="G21" t="s">
        <v>489</v>
      </c>
    </row>
    <row r="22" spans="2:7" x14ac:dyDescent="0.25">
      <c r="B22" s="137" t="s">
        <v>496</v>
      </c>
      <c r="C22" s="137" t="s">
        <v>489</v>
      </c>
      <c r="F22" t="s">
        <v>494</v>
      </c>
      <c r="G22" t="s">
        <v>489</v>
      </c>
    </row>
    <row r="23" spans="2:7" x14ac:dyDescent="0.25">
      <c r="B23" s="137" t="s">
        <v>47</v>
      </c>
      <c r="C23" s="137" t="s">
        <v>499</v>
      </c>
      <c r="F23" t="s">
        <v>496</v>
      </c>
      <c r="G23" t="s">
        <v>489</v>
      </c>
    </row>
    <row r="24" spans="2:7" x14ac:dyDescent="0.25">
      <c r="B24" s="137" t="s">
        <v>500</v>
      </c>
      <c r="C24" s="137" t="s">
        <v>501</v>
      </c>
      <c r="F24" t="s">
        <v>500</v>
      </c>
      <c r="G24" t="s">
        <v>501</v>
      </c>
    </row>
    <row r="25" spans="2:7" x14ac:dyDescent="0.25">
      <c r="B25" s="137" t="s">
        <v>49</v>
      </c>
      <c r="C25" s="137" t="s">
        <v>503</v>
      </c>
      <c r="F25" t="s">
        <v>49</v>
      </c>
      <c r="G25" t="s">
        <v>503</v>
      </c>
    </row>
    <row r="26" spans="2:7" x14ac:dyDescent="0.25">
      <c r="B26" s="137" t="s">
        <v>31</v>
      </c>
      <c r="C26" s="137" t="s">
        <v>505</v>
      </c>
      <c r="F26" t="s">
        <v>55</v>
      </c>
      <c r="G26" t="s">
        <v>507</v>
      </c>
    </row>
    <row r="27" spans="2:7" x14ac:dyDescent="0.25">
      <c r="B27" s="137" t="s">
        <v>55</v>
      </c>
      <c r="C27" s="137" t="s">
        <v>507</v>
      </c>
      <c r="F27" t="s">
        <v>525</v>
      </c>
      <c r="G27" t="s">
        <v>526</v>
      </c>
    </row>
    <row r="28" spans="2:7" x14ac:dyDescent="0.25">
      <c r="B28" s="137" t="s">
        <v>30</v>
      </c>
      <c r="C28" s="137" t="s">
        <v>509</v>
      </c>
      <c r="F28" t="s">
        <v>51</v>
      </c>
      <c r="G28" t="s">
        <v>790</v>
      </c>
    </row>
    <row r="29" spans="2:7" x14ac:dyDescent="0.25">
      <c r="B29" s="137" t="s">
        <v>510</v>
      </c>
      <c r="C29" s="137" t="s">
        <v>511</v>
      </c>
      <c r="F29" t="s">
        <v>52</v>
      </c>
      <c r="G29" t="s">
        <v>790</v>
      </c>
    </row>
    <row r="30" spans="2:7" x14ac:dyDescent="0.25">
      <c r="B30" s="137" t="s">
        <v>37</v>
      </c>
      <c r="C30" s="137" t="s">
        <v>512</v>
      </c>
      <c r="F30" t="s">
        <v>53</v>
      </c>
      <c r="G30" t="s">
        <v>790</v>
      </c>
    </row>
    <row r="31" spans="2:7" x14ac:dyDescent="0.25">
      <c r="B31" s="137" t="s">
        <v>41</v>
      </c>
      <c r="C31" s="137" t="s">
        <v>513</v>
      </c>
    </row>
    <row r="32" spans="2:7" x14ac:dyDescent="0.25">
      <c r="B32" s="137" t="s">
        <v>43</v>
      </c>
      <c r="C32" s="137" t="s">
        <v>514</v>
      </c>
    </row>
    <row r="33" spans="2:3" x14ac:dyDescent="0.25">
      <c r="B33" s="137" t="s">
        <v>57</v>
      </c>
      <c r="C33" s="137" t="s">
        <v>515</v>
      </c>
    </row>
    <row r="34" spans="2:3" x14ac:dyDescent="0.25">
      <c r="B34" s="137" t="s">
        <v>42</v>
      </c>
      <c r="C34" s="137" t="s">
        <v>516</v>
      </c>
    </row>
    <row r="35" spans="2:3" x14ac:dyDescent="0.25">
      <c r="B35" s="137" t="s">
        <v>48</v>
      </c>
      <c r="C35" s="137" t="s">
        <v>517</v>
      </c>
    </row>
    <row r="36" spans="2:3" x14ac:dyDescent="0.25">
      <c r="B36" s="137" t="s">
        <v>38</v>
      </c>
      <c r="C36" s="137" t="s">
        <v>518</v>
      </c>
    </row>
    <row r="37" spans="2:3" x14ac:dyDescent="0.25">
      <c r="B37" s="137" t="s">
        <v>44</v>
      </c>
      <c r="C37" s="137" t="s">
        <v>519</v>
      </c>
    </row>
    <row r="38" spans="2:3" x14ac:dyDescent="0.25">
      <c r="B38" s="137" t="s">
        <v>520</v>
      </c>
      <c r="C38" s="137" t="s">
        <v>521</v>
      </c>
    </row>
    <row r="39" spans="2:3" x14ac:dyDescent="0.25">
      <c r="B39" s="137" t="s">
        <v>27</v>
      </c>
      <c r="C39" s="137" t="s">
        <v>522</v>
      </c>
    </row>
    <row r="40" spans="2:3" x14ac:dyDescent="0.25">
      <c r="B40" s="137" t="s">
        <v>523</v>
      </c>
      <c r="C40" s="137" t="s">
        <v>524</v>
      </c>
    </row>
    <row r="41" spans="2:3" x14ac:dyDescent="0.25">
      <c r="B41" s="137" t="s">
        <v>525</v>
      </c>
      <c r="C41" s="137" t="s">
        <v>526</v>
      </c>
    </row>
    <row r="42" spans="2:3" x14ac:dyDescent="0.25">
      <c r="B42" s="137" t="s">
        <v>528</v>
      </c>
      <c r="C42" s="137" t="s">
        <v>529</v>
      </c>
    </row>
    <row r="43" spans="2:3" x14ac:dyDescent="0.25">
      <c r="B43" s="137" t="s">
        <v>530</v>
      </c>
      <c r="C43" s="137" t="s">
        <v>531</v>
      </c>
    </row>
    <row r="44" spans="2:3" x14ac:dyDescent="0.25">
      <c r="B44" s="137" t="s">
        <v>532</v>
      </c>
      <c r="C44" s="137" t="s">
        <v>533</v>
      </c>
    </row>
    <row r="45" spans="2:3" x14ac:dyDescent="0.25">
      <c r="B45" s="137" t="s">
        <v>29</v>
      </c>
      <c r="C45" s="137" t="s">
        <v>534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5:T187"/>
  <sheetViews>
    <sheetView workbookViewId="0"/>
  </sheetViews>
  <sheetFormatPr baseColWidth="10" defaultColWidth="11.42578125" defaultRowHeight="15.75" x14ac:dyDescent="0.25"/>
  <cols>
    <col min="1" max="1" width="11.42578125" style="37"/>
    <col min="2" max="2" width="19.85546875" style="37" customWidth="1"/>
    <col min="3" max="3" width="27.42578125" style="37" customWidth="1"/>
    <col min="4" max="4" width="85.140625" style="37" customWidth="1"/>
    <col min="5" max="5" width="10.85546875" style="37" customWidth="1"/>
    <col min="6" max="6" width="60.140625" style="37" customWidth="1"/>
    <col min="7" max="7" width="11.42578125" style="37"/>
    <col min="8" max="8" width="62.85546875" style="37" customWidth="1"/>
    <col min="9" max="9" width="21.28515625" style="37" customWidth="1"/>
    <col min="10" max="10" width="40.140625" style="37" customWidth="1"/>
    <col min="11" max="11" width="31.140625" style="37" customWidth="1"/>
    <col min="12" max="12" width="11.42578125" style="37"/>
    <col min="13" max="13" width="49.7109375" style="37" customWidth="1"/>
    <col min="14" max="15" width="11.42578125" style="37"/>
    <col min="16" max="16" width="65" style="37" customWidth="1"/>
    <col min="17" max="18" width="11.42578125" style="37"/>
    <col min="19" max="19" width="45.5703125" style="37" customWidth="1"/>
    <col min="20" max="16384" width="11.42578125" style="37"/>
  </cols>
  <sheetData>
    <row r="5" spans="2:20" x14ac:dyDescent="0.25">
      <c r="B5" s="50" t="s">
        <v>335</v>
      </c>
      <c r="C5" s="50"/>
      <c r="F5" s="38" t="s">
        <v>340</v>
      </c>
      <c r="G5" s="38"/>
      <c r="J5" s="38" t="s">
        <v>341</v>
      </c>
      <c r="K5" s="38" t="s">
        <v>342</v>
      </c>
      <c r="M5" s="39" t="s">
        <v>344</v>
      </c>
      <c r="N5" s="38"/>
      <c r="P5" s="39" t="s">
        <v>355</v>
      </c>
      <c r="Q5" s="38"/>
      <c r="S5" s="39" t="s">
        <v>357</v>
      </c>
      <c r="T5" s="38"/>
    </row>
    <row r="6" spans="2:20" ht="195" x14ac:dyDescent="0.25">
      <c r="B6" s="63" t="s">
        <v>373</v>
      </c>
      <c r="C6" s="64" t="s">
        <v>336</v>
      </c>
      <c r="E6" s="37" t="str">
        <f>G6</f>
        <v>Obj1.1</v>
      </c>
      <c r="F6" s="51" t="s">
        <v>251</v>
      </c>
      <c r="G6" s="52" t="s">
        <v>341</v>
      </c>
      <c r="J6" s="51" t="s">
        <v>252</v>
      </c>
      <c r="K6" s="52" t="s">
        <v>253</v>
      </c>
      <c r="M6" s="51" t="s">
        <v>254</v>
      </c>
      <c r="N6" s="52" t="s">
        <v>255</v>
      </c>
      <c r="P6" s="51" t="s">
        <v>256</v>
      </c>
      <c r="Q6" s="52" t="s">
        <v>257</v>
      </c>
      <c r="S6" s="51" t="s">
        <v>258</v>
      </c>
      <c r="T6" s="52" t="s">
        <v>259</v>
      </c>
    </row>
    <row r="7" spans="2:20" ht="210" x14ac:dyDescent="0.25">
      <c r="B7" s="63" t="s">
        <v>374</v>
      </c>
      <c r="C7" s="64" t="s">
        <v>337</v>
      </c>
      <c r="E7" s="37" t="str">
        <f t="shared" ref="E7:E21" si="0">G7</f>
        <v>Obj1.2</v>
      </c>
      <c r="F7" s="51" t="s">
        <v>260</v>
      </c>
      <c r="G7" s="52" t="s">
        <v>343</v>
      </c>
      <c r="J7" s="51" t="s">
        <v>261</v>
      </c>
      <c r="K7" s="52" t="s">
        <v>262</v>
      </c>
      <c r="M7" s="51" t="s">
        <v>263</v>
      </c>
      <c r="N7" s="52" t="s">
        <v>264</v>
      </c>
      <c r="P7" s="51" t="s">
        <v>265</v>
      </c>
      <c r="Q7" s="52" t="s">
        <v>266</v>
      </c>
    </row>
    <row r="8" spans="2:20" ht="105" x14ac:dyDescent="0.25">
      <c r="B8" s="63" t="s">
        <v>375</v>
      </c>
      <c r="C8" s="64" t="s">
        <v>338</v>
      </c>
      <c r="E8" s="37" t="str">
        <f t="shared" si="0"/>
        <v>Obj1.3</v>
      </c>
      <c r="F8" s="51" t="s">
        <v>267</v>
      </c>
      <c r="G8" s="52" t="s">
        <v>344</v>
      </c>
      <c r="J8" s="51" t="s">
        <v>268</v>
      </c>
      <c r="K8" s="52" t="s">
        <v>269</v>
      </c>
      <c r="M8" s="40"/>
      <c r="P8" s="51" t="s">
        <v>270</v>
      </c>
      <c r="Q8" s="52" t="s">
        <v>271</v>
      </c>
      <c r="S8" s="39" t="s">
        <v>354</v>
      </c>
      <c r="T8" s="38"/>
    </row>
    <row r="9" spans="2:20" ht="120" x14ac:dyDescent="0.25">
      <c r="B9" s="63" t="s">
        <v>376</v>
      </c>
      <c r="C9" s="64" t="s">
        <v>339</v>
      </c>
      <c r="E9" s="37" t="str">
        <f t="shared" si="0"/>
        <v>Obj1.4</v>
      </c>
      <c r="F9" s="51" t="s">
        <v>272</v>
      </c>
      <c r="G9" s="52" t="s">
        <v>345</v>
      </c>
      <c r="J9" s="51" t="s">
        <v>273</v>
      </c>
      <c r="K9" s="52" t="s">
        <v>274</v>
      </c>
      <c r="M9" s="39" t="s">
        <v>345</v>
      </c>
      <c r="N9" s="38"/>
      <c r="P9" s="51" t="s">
        <v>275</v>
      </c>
      <c r="Q9" s="52" t="s">
        <v>276</v>
      </c>
      <c r="S9" s="51" t="s">
        <v>277</v>
      </c>
      <c r="T9" s="52" t="s">
        <v>278</v>
      </c>
    </row>
    <row r="10" spans="2:20" ht="78.75" x14ac:dyDescent="0.25">
      <c r="E10" s="37" t="str">
        <f t="shared" si="0"/>
        <v>Obj1.5</v>
      </c>
      <c r="F10" s="51" t="s">
        <v>279</v>
      </c>
      <c r="G10" s="52" t="s">
        <v>346</v>
      </c>
      <c r="M10" s="51" t="s">
        <v>280</v>
      </c>
      <c r="N10" s="52" t="s">
        <v>281</v>
      </c>
      <c r="S10" s="51" t="s">
        <v>282</v>
      </c>
      <c r="T10" s="52" t="s">
        <v>283</v>
      </c>
    </row>
    <row r="11" spans="2:20" ht="47.25" x14ac:dyDescent="0.25">
      <c r="E11" s="37" t="str">
        <f t="shared" si="0"/>
        <v>Obj1.6</v>
      </c>
      <c r="F11" s="51" t="s">
        <v>284</v>
      </c>
      <c r="G11" s="52" t="s">
        <v>355</v>
      </c>
    </row>
    <row r="12" spans="2:20" ht="47.25" x14ac:dyDescent="0.25">
      <c r="E12" s="37" t="str">
        <f t="shared" si="0"/>
        <v>Obj1.7</v>
      </c>
      <c r="F12" s="51" t="s">
        <v>285</v>
      </c>
      <c r="G12" s="52" t="s">
        <v>356</v>
      </c>
      <c r="J12" s="39" t="s">
        <v>343</v>
      </c>
      <c r="K12" s="38"/>
      <c r="M12" s="39" t="s">
        <v>346</v>
      </c>
      <c r="N12" s="38"/>
      <c r="P12" s="39" t="s">
        <v>356</v>
      </c>
      <c r="Q12" s="38"/>
      <c r="S12" s="39" t="s">
        <v>352</v>
      </c>
      <c r="T12" s="38"/>
    </row>
    <row r="13" spans="2:20" ht="63" x14ac:dyDescent="0.25">
      <c r="E13" s="37" t="str">
        <f t="shared" si="0"/>
        <v>Obj1.8</v>
      </c>
      <c r="F13" s="51" t="s">
        <v>286</v>
      </c>
      <c r="G13" s="52" t="s">
        <v>357</v>
      </c>
      <c r="J13" s="39" t="s">
        <v>287</v>
      </c>
      <c r="K13" s="38" t="s">
        <v>288</v>
      </c>
      <c r="M13" s="51" t="s">
        <v>289</v>
      </c>
      <c r="N13" s="52" t="s">
        <v>290</v>
      </c>
      <c r="O13" s="53"/>
      <c r="P13" s="51" t="s">
        <v>291</v>
      </c>
      <c r="Q13" s="52" t="s">
        <v>292</v>
      </c>
      <c r="S13" s="39" t="s">
        <v>293</v>
      </c>
      <c r="T13" s="38" t="s">
        <v>294</v>
      </c>
    </row>
    <row r="14" spans="2:20" ht="47.25" x14ac:dyDescent="0.25">
      <c r="E14" s="37" t="str">
        <f t="shared" si="0"/>
        <v>Obj1.9</v>
      </c>
      <c r="F14" s="51" t="s">
        <v>295</v>
      </c>
      <c r="G14" s="52" t="s">
        <v>354</v>
      </c>
      <c r="J14" s="39" t="s">
        <v>296</v>
      </c>
      <c r="K14" s="38" t="s">
        <v>297</v>
      </c>
      <c r="S14" s="39" t="s">
        <v>298</v>
      </c>
      <c r="T14" s="38" t="s">
        <v>299</v>
      </c>
    </row>
    <row r="15" spans="2:20" ht="94.5" x14ac:dyDescent="0.25">
      <c r="E15" s="37" t="str">
        <f>G15</f>
        <v>Obj1.10</v>
      </c>
      <c r="F15" s="51" t="s">
        <v>300</v>
      </c>
      <c r="G15" s="52" t="s">
        <v>352</v>
      </c>
      <c r="H15" s="40"/>
    </row>
    <row r="16" spans="2:20" ht="63" x14ac:dyDescent="0.25">
      <c r="E16" s="37" t="str">
        <f t="shared" si="0"/>
        <v>Obj2.1</v>
      </c>
      <c r="F16" s="51" t="s">
        <v>301</v>
      </c>
      <c r="G16" s="52" t="s">
        <v>351</v>
      </c>
      <c r="J16" s="38" t="s">
        <v>351</v>
      </c>
      <c r="K16" s="38"/>
      <c r="M16" s="38" t="s">
        <v>353</v>
      </c>
      <c r="N16" s="38"/>
      <c r="P16" s="38" t="s">
        <v>358</v>
      </c>
      <c r="Q16" s="38"/>
    </row>
    <row r="17" spans="5:17" ht="63" x14ac:dyDescent="0.25">
      <c r="E17" s="37" t="str">
        <f t="shared" si="0"/>
        <v>Obj2.2</v>
      </c>
      <c r="F17" s="51" t="s">
        <v>302</v>
      </c>
      <c r="G17" s="52" t="s">
        <v>353</v>
      </c>
      <c r="J17" s="39" t="s">
        <v>303</v>
      </c>
      <c r="K17" s="38" t="s">
        <v>304</v>
      </c>
      <c r="M17" s="51" t="s">
        <v>305</v>
      </c>
      <c r="N17" s="52" t="s">
        <v>306</v>
      </c>
      <c r="O17" s="53"/>
      <c r="P17" s="51" t="s">
        <v>307</v>
      </c>
      <c r="Q17" s="52" t="s">
        <v>308</v>
      </c>
    </row>
    <row r="18" spans="5:17" ht="47.25" x14ac:dyDescent="0.25">
      <c r="E18" s="37" t="str">
        <f t="shared" si="0"/>
        <v>Obj3.1</v>
      </c>
      <c r="F18" s="51" t="s">
        <v>309</v>
      </c>
      <c r="G18" s="52" t="s">
        <v>350</v>
      </c>
      <c r="J18" s="39" t="s">
        <v>310</v>
      </c>
      <c r="K18" s="38" t="s">
        <v>311</v>
      </c>
      <c r="M18" s="51" t="s">
        <v>312</v>
      </c>
      <c r="N18" s="52" t="s">
        <v>313</v>
      </c>
      <c r="O18" s="53"/>
      <c r="P18" s="53"/>
      <c r="Q18" s="53"/>
    </row>
    <row r="19" spans="5:17" ht="47.25" x14ac:dyDescent="0.25">
      <c r="E19" s="37" t="str">
        <f t="shared" si="0"/>
        <v>Obj3.2</v>
      </c>
      <c r="F19" s="51" t="s">
        <v>314</v>
      </c>
      <c r="G19" s="52" t="s">
        <v>349</v>
      </c>
      <c r="J19" s="39" t="s">
        <v>315</v>
      </c>
      <c r="K19" s="38" t="s">
        <v>316</v>
      </c>
    </row>
    <row r="20" spans="5:17" ht="63" x14ac:dyDescent="0.25">
      <c r="E20" s="37" t="str">
        <f t="shared" si="0"/>
        <v>Obj3.3</v>
      </c>
      <c r="F20" s="51" t="s">
        <v>317</v>
      </c>
      <c r="G20" s="52" t="s">
        <v>348</v>
      </c>
    </row>
    <row r="21" spans="5:17" ht="63" x14ac:dyDescent="0.25">
      <c r="E21" s="37" t="str">
        <f t="shared" si="0"/>
        <v>Obj4.1</v>
      </c>
      <c r="F21" s="51" t="s">
        <v>318</v>
      </c>
      <c r="G21" s="52" t="s">
        <v>347</v>
      </c>
      <c r="J21" s="38" t="s">
        <v>350</v>
      </c>
      <c r="K21" s="38"/>
      <c r="M21" s="38" t="s">
        <v>349</v>
      </c>
      <c r="N21" s="38"/>
      <c r="P21" s="38" t="s">
        <v>348</v>
      </c>
      <c r="Q21" s="38"/>
    </row>
    <row r="22" spans="5:17" ht="110.25" x14ac:dyDescent="0.25">
      <c r="J22" s="41" t="s">
        <v>319</v>
      </c>
      <c r="K22" s="42" t="s">
        <v>320</v>
      </c>
      <c r="L22" s="43"/>
      <c r="M22" s="51" t="s">
        <v>321</v>
      </c>
      <c r="N22" s="52" t="s">
        <v>322</v>
      </c>
      <c r="O22" s="53"/>
      <c r="P22" s="51" t="s">
        <v>323</v>
      </c>
      <c r="Q22" s="52" t="s">
        <v>324</v>
      </c>
    </row>
    <row r="25" spans="5:17" x14ac:dyDescent="0.25">
      <c r="J25" s="39" t="s">
        <v>347</v>
      </c>
      <c r="K25" s="38"/>
    </row>
    <row r="26" spans="5:17" ht="63" x14ac:dyDescent="0.25">
      <c r="J26" s="39" t="s">
        <v>325</v>
      </c>
      <c r="K26" s="38" t="s">
        <v>326</v>
      </c>
    </row>
    <row r="27" spans="5:17" ht="78.75" x14ac:dyDescent="0.25">
      <c r="J27" s="39" t="s">
        <v>327</v>
      </c>
      <c r="K27" s="38" t="s">
        <v>328</v>
      </c>
    </row>
    <row r="28" spans="5:17" ht="78.75" x14ac:dyDescent="0.25">
      <c r="J28" s="39" t="s">
        <v>329</v>
      </c>
      <c r="K28" s="38" t="s">
        <v>330</v>
      </c>
    </row>
    <row r="29" spans="5:17" ht="63" x14ac:dyDescent="0.25">
      <c r="J29" s="39" t="s">
        <v>331</v>
      </c>
      <c r="K29" s="38" t="s">
        <v>332</v>
      </c>
    </row>
    <row r="30" spans="5:17" ht="78.75" x14ac:dyDescent="0.25">
      <c r="J30" s="39" t="s">
        <v>333</v>
      </c>
      <c r="K30" s="38" t="s">
        <v>334</v>
      </c>
    </row>
    <row r="54" spans="2:6" x14ac:dyDescent="0.25">
      <c r="B54" s="37" t="s">
        <v>434</v>
      </c>
    </row>
    <row r="56" spans="2:6" ht="16.5" thickBot="1" x14ac:dyDescent="0.3">
      <c r="B56" s="92" t="s">
        <v>377</v>
      </c>
      <c r="C56" s="37" t="s">
        <v>342</v>
      </c>
      <c r="D56" s="92" t="s">
        <v>378</v>
      </c>
      <c r="E56" s="37" t="s">
        <v>433</v>
      </c>
      <c r="F56" s="92" t="s">
        <v>379</v>
      </c>
    </row>
    <row r="57" spans="2:6" ht="153" x14ac:dyDescent="0.25">
      <c r="B57" s="94" t="s">
        <v>436</v>
      </c>
      <c r="C57" s="65" t="s">
        <v>429</v>
      </c>
      <c r="D57" s="83" t="s">
        <v>251</v>
      </c>
      <c r="E57" s="37" t="s">
        <v>341</v>
      </c>
      <c r="F57" s="95" t="s">
        <v>380</v>
      </c>
    </row>
    <row r="58" spans="2:6" ht="153" x14ac:dyDescent="0.25">
      <c r="B58" s="96" t="s">
        <v>436</v>
      </c>
      <c r="C58" s="65" t="s">
        <v>429</v>
      </c>
      <c r="D58" s="76" t="s">
        <v>251</v>
      </c>
      <c r="E58" s="37" t="s">
        <v>341</v>
      </c>
      <c r="F58" s="86" t="s">
        <v>381</v>
      </c>
    </row>
    <row r="59" spans="2:6" ht="153" x14ac:dyDescent="0.25">
      <c r="B59" s="96" t="s">
        <v>436</v>
      </c>
      <c r="C59" s="65" t="s">
        <v>429</v>
      </c>
      <c r="D59" s="76" t="s">
        <v>251</v>
      </c>
      <c r="E59" s="37" t="s">
        <v>341</v>
      </c>
      <c r="F59" s="86" t="s">
        <v>382</v>
      </c>
    </row>
    <row r="60" spans="2:6" ht="153.75" thickBot="1" x14ac:dyDescent="0.3">
      <c r="B60" s="97" t="s">
        <v>436</v>
      </c>
      <c r="C60" s="65" t="s">
        <v>429</v>
      </c>
      <c r="D60" s="89" t="s">
        <v>251</v>
      </c>
      <c r="E60" s="37" t="s">
        <v>341</v>
      </c>
      <c r="F60" s="90" t="s">
        <v>383</v>
      </c>
    </row>
    <row r="61" spans="2:6" ht="153" x14ac:dyDescent="0.25">
      <c r="B61" s="94" t="s">
        <v>436</v>
      </c>
      <c r="C61" s="65" t="s">
        <v>429</v>
      </c>
      <c r="D61" s="83" t="s">
        <v>384</v>
      </c>
      <c r="E61" s="52" t="s">
        <v>343</v>
      </c>
      <c r="F61" s="84" t="s">
        <v>385</v>
      </c>
    </row>
    <row r="62" spans="2:6" ht="153.75" thickBot="1" x14ac:dyDescent="0.3">
      <c r="B62" s="97" t="s">
        <v>436</v>
      </c>
      <c r="C62" s="65" t="s">
        <v>429</v>
      </c>
      <c r="D62" s="89" t="s">
        <v>384</v>
      </c>
      <c r="E62" s="52" t="s">
        <v>343</v>
      </c>
      <c r="F62" s="90" t="s">
        <v>386</v>
      </c>
    </row>
    <row r="63" spans="2:6" ht="153" x14ac:dyDescent="0.25">
      <c r="B63" s="94" t="s">
        <v>436</v>
      </c>
      <c r="C63" s="65" t="s">
        <v>429</v>
      </c>
      <c r="D63" s="83" t="s">
        <v>387</v>
      </c>
      <c r="E63" s="52" t="s">
        <v>344</v>
      </c>
      <c r="F63" s="84" t="s">
        <v>388</v>
      </c>
    </row>
    <row r="64" spans="2:6" ht="153" x14ac:dyDescent="0.25">
      <c r="B64" s="96" t="s">
        <v>436</v>
      </c>
      <c r="C64" s="65" t="s">
        <v>429</v>
      </c>
      <c r="D64" s="76" t="s">
        <v>387</v>
      </c>
      <c r="E64" s="52" t="s">
        <v>344</v>
      </c>
      <c r="F64" s="86" t="s">
        <v>389</v>
      </c>
    </row>
    <row r="65" spans="2:6" ht="153" x14ac:dyDescent="0.25">
      <c r="B65" s="96" t="s">
        <v>436</v>
      </c>
      <c r="C65" s="65" t="s">
        <v>429</v>
      </c>
      <c r="D65" s="77" t="s">
        <v>390</v>
      </c>
      <c r="E65" s="52" t="s">
        <v>345</v>
      </c>
      <c r="F65" s="86" t="s">
        <v>391</v>
      </c>
    </row>
    <row r="66" spans="2:6" ht="153.75" thickBot="1" x14ac:dyDescent="0.3">
      <c r="B66" s="97" t="s">
        <v>436</v>
      </c>
      <c r="C66" s="65" t="s">
        <v>429</v>
      </c>
      <c r="D66" s="98" t="s">
        <v>392</v>
      </c>
      <c r="E66" s="52" t="s">
        <v>346</v>
      </c>
      <c r="F66" s="90" t="s">
        <v>393</v>
      </c>
    </row>
    <row r="67" spans="2:6" ht="153" x14ac:dyDescent="0.25">
      <c r="B67" s="94" t="s">
        <v>436</v>
      </c>
      <c r="C67" s="65" t="s">
        <v>429</v>
      </c>
      <c r="D67" s="83" t="s">
        <v>394</v>
      </c>
      <c r="E67" s="52" t="s">
        <v>355</v>
      </c>
      <c r="F67" s="84" t="s">
        <v>395</v>
      </c>
    </row>
    <row r="68" spans="2:6" ht="153" x14ac:dyDescent="0.25">
      <c r="B68" s="96" t="s">
        <v>436</v>
      </c>
      <c r="C68" s="65" t="s">
        <v>429</v>
      </c>
      <c r="D68" s="76" t="s">
        <v>394</v>
      </c>
      <c r="E68" s="52" t="s">
        <v>355</v>
      </c>
      <c r="F68" s="86" t="s">
        <v>396</v>
      </c>
    </row>
    <row r="69" spans="2:6" ht="153" x14ac:dyDescent="0.25">
      <c r="B69" s="96" t="s">
        <v>436</v>
      </c>
      <c r="C69" s="65" t="s">
        <v>429</v>
      </c>
      <c r="D69" s="76" t="s">
        <v>394</v>
      </c>
      <c r="E69" s="52" t="s">
        <v>355</v>
      </c>
      <c r="F69" s="86" t="s">
        <v>397</v>
      </c>
    </row>
    <row r="70" spans="2:6" ht="153.75" thickBot="1" x14ac:dyDescent="0.3">
      <c r="B70" s="96" t="s">
        <v>436</v>
      </c>
      <c r="C70" s="112" t="s">
        <v>429</v>
      </c>
      <c r="D70" s="80" t="s">
        <v>394</v>
      </c>
      <c r="E70" s="113" t="s">
        <v>355</v>
      </c>
      <c r="F70" s="114" t="s">
        <v>398</v>
      </c>
    </row>
    <row r="71" spans="2:6" ht="153.75" thickBot="1" x14ac:dyDescent="0.3">
      <c r="B71" s="111" t="s">
        <v>436</v>
      </c>
      <c r="C71" s="118" t="s">
        <v>429</v>
      </c>
      <c r="D71" s="100" t="s">
        <v>399</v>
      </c>
      <c r="E71" s="119" t="s">
        <v>356</v>
      </c>
      <c r="F71" s="101" t="s">
        <v>400</v>
      </c>
    </row>
    <row r="72" spans="2:6" ht="153.75" thickBot="1" x14ac:dyDescent="0.3">
      <c r="B72" s="99" t="s">
        <v>436</v>
      </c>
      <c r="C72" s="115" t="s">
        <v>429</v>
      </c>
      <c r="D72" s="116" t="s">
        <v>401</v>
      </c>
      <c r="E72" s="52" t="s">
        <v>357</v>
      </c>
      <c r="F72" s="117" t="s">
        <v>402</v>
      </c>
    </row>
    <row r="73" spans="2:6" ht="153" x14ac:dyDescent="0.25">
      <c r="B73" s="94" t="s">
        <v>436</v>
      </c>
      <c r="C73" s="65" t="s">
        <v>429</v>
      </c>
      <c r="D73" s="83" t="s">
        <v>403</v>
      </c>
      <c r="E73" s="52" t="s">
        <v>354</v>
      </c>
      <c r="F73" s="84" t="s">
        <v>404</v>
      </c>
    </row>
    <row r="74" spans="2:6" ht="153.75" thickBot="1" x14ac:dyDescent="0.3">
      <c r="B74" s="97" t="s">
        <v>436</v>
      </c>
      <c r="C74" s="65" t="s">
        <v>429</v>
      </c>
      <c r="D74" s="89" t="s">
        <v>403</v>
      </c>
      <c r="E74" s="52" t="s">
        <v>354</v>
      </c>
      <c r="F74" s="90" t="s">
        <v>405</v>
      </c>
    </row>
    <row r="75" spans="2:6" ht="153.75" thickBot="1" x14ac:dyDescent="0.3">
      <c r="B75" s="94" t="s">
        <v>436</v>
      </c>
      <c r="C75" s="65" t="s">
        <v>429</v>
      </c>
      <c r="D75" s="83" t="s">
        <v>406</v>
      </c>
      <c r="E75" s="52" t="s">
        <v>352</v>
      </c>
      <c r="F75" s="84" t="s">
        <v>407</v>
      </c>
    </row>
    <row r="76" spans="2:6" ht="153.75" thickBot="1" x14ac:dyDescent="0.3">
      <c r="B76" s="97" t="s">
        <v>436</v>
      </c>
      <c r="C76" s="65" t="s">
        <v>429</v>
      </c>
      <c r="D76" s="83" t="s">
        <v>406</v>
      </c>
      <c r="E76" s="52" t="s">
        <v>352</v>
      </c>
      <c r="F76" s="90" t="s">
        <v>408</v>
      </c>
    </row>
    <row r="77" spans="2:6" ht="165.75" x14ac:dyDescent="0.25">
      <c r="B77" s="102" t="s">
        <v>437</v>
      </c>
      <c r="C77" s="110" t="s">
        <v>430</v>
      </c>
      <c r="D77" s="93" t="s">
        <v>409</v>
      </c>
      <c r="E77" s="52" t="s">
        <v>351</v>
      </c>
      <c r="F77" s="91" t="s">
        <v>410</v>
      </c>
    </row>
    <row r="78" spans="2:6" ht="165.75" x14ac:dyDescent="0.25">
      <c r="B78" s="78" t="s">
        <v>437</v>
      </c>
      <c r="C78" s="110" t="s">
        <v>430</v>
      </c>
      <c r="D78" s="76" t="s">
        <v>409</v>
      </c>
      <c r="E78" s="52" t="s">
        <v>351</v>
      </c>
      <c r="F78" s="77" t="s">
        <v>411</v>
      </c>
    </row>
    <row r="79" spans="2:6" ht="166.5" thickBot="1" x14ac:dyDescent="0.3">
      <c r="B79" s="79" t="s">
        <v>437</v>
      </c>
      <c r="C79" s="110" t="s">
        <v>430</v>
      </c>
      <c r="D79" s="80" t="s">
        <v>409</v>
      </c>
      <c r="E79" s="52" t="s">
        <v>351</v>
      </c>
      <c r="F79" s="81" t="s">
        <v>412</v>
      </c>
    </row>
    <row r="80" spans="2:6" ht="165.75" x14ac:dyDescent="0.25">
      <c r="B80" s="82" t="s">
        <v>437</v>
      </c>
      <c r="C80" s="110" t="s">
        <v>430</v>
      </c>
      <c r="D80" s="83" t="s">
        <v>413</v>
      </c>
      <c r="E80" s="52" t="s">
        <v>353</v>
      </c>
      <c r="F80" s="84" t="s">
        <v>414</v>
      </c>
    </row>
    <row r="81" spans="2:6" ht="165.75" x14ac:dyDescent="0.25">
      <c r="B81" s="85" t="s">
        <v>437</v>
      </c>
      <c r="C81" s="110" t="s">
        <v>430</v>
      </c>
      <c r="D81" s="76" t="s">
        <v>413</v>
      </c>
      <c r="E81" s="52" t="s">
        <v>353</v>
      </c>
      <c r="F81" s="86" t="s">
        <v>415</v>
      </c>
    </row>
    <row r="82" spans="2:6" ht="165.75" x14ac:dyDescent="0.25">
      <c r="B82" s="85" t="s">
        <v>437</v>
      </c>
      <c r="C82" s="110" t="s">
        <v>430</v>
      </c>
      <c r="D82" s="76" t="s">
        <v>413</v>
      </c>
      <c r="E82" s="52" t="s">
        <v>353</v>
      </c>
      <c r="F82" s="87" t="s">
        <v>416</v>
      </c>
    </row>
    <row r="83" spans="2:6" ht="166.5" thickBot="1" x14ac:dyDescent="0.3">
      <c r="B83" s="88" t="s">
        <v>437</v>
      </c>
      <c r="C83" s="110" t="s">
        <v>430</v>
      </c>
      <c r="D83" s="89" t="s">
        <v>413</v>
      </c>
      <c r="E83" s="52" t="s">
        <v>353</v>
      </c>
      <c r="F83" s="90" t="s">
        <v>417</v>
      </c>
    </row>
    <row r="84" spans="2:6" ht="115.5" thickBot="1" x14ac:dyDescent="0.3">
      <c r="B84" s="103" t="s">
        <v>440</v>
      </c>
      <c r="C84" s="110" t="s">
        <v>431</v>
      </c>
      <c r="D84" s="100" t="s">
        <v>418</v>
      </c>
      <c r="E84" s="52" t="s">
        <v>350</v>
      </c>
      <c r="F84" s="101" t="s">
        <v>419</v>
      </c>
    </row>
    <row r="85" spans="2:6" ht="76.5" x14ac:dyDescent="0.25">
      <c r="B85" s="104" t="s">
        <v>440</v>
      </c>
      <c r="C85" s="110" t="s">
        <v>431</v>
      </c>
      <c r="D85" s="105" t="s">
        <v>420</v>
      </c>
      <c r="E85" s="52" t="s">
        <v>349</v>
      </c>
      <c r="F85" s="84" t="s">
        <v>421</v>
      </c>
    </row>
    <row r="86" spans="2:6" ht="77.25" thickBot="1" x14ac:dyDescent="0.3">
      <c r="B86" s="106" t="s">
        <v>440</v>
      </c>
      <c r="C86" s="110" t="s">
        <v>431</v>
      </c>
      <c r="D86" s="98" t="s">
        <v>422</v>
      </c>
      <c r="E86" s="52" t="s">
        <v>348</v>
      </c>
      <c r="F86" s="90" t="s">
        <v>423</v>
      </c>
    </row>
    <row r="87" spans="2:6" ht="89.25" x14ac:dyDescent="0.25">
      <c r="B87" s="107" t="s">
        <v>441</v>
      </c>
      <c r="C87" s="110" t="s">
        <v>432</v>
      </c>
      <c r="D87" s="83" t="s">
        <v>424</v>
      </c>
      <c r="E87" s="52" t="s">
        <v>347</v>
      </c>
      <c r="F87" s="84" t="s">
        <v>425</v>
      </c>
    </row>
    <row r="88" spans="2:6" ht="89.25" x14ac:dyDescent="0.25">
      <c r="B88" s="108" t="s">
        <v>441</v>
      </c>
      <c r="C88" s="110" t="s">
        <v>432</v>
      </c>
      <c r="D88" s="76" t="s">
        <v>424</v>
      </c>
      <c r="E88" s="52" t="s">
        <v>347</v>
      </c>
      <c r="F88" s="86" t="s">
        <v>426</v>
      </c>
    </row>
    <row r="89" spans="2:6" ht="89.25" x14ac:dyDescent="0.25">
      <c r="B89" s="108" t="s">
        <v>441</v>
      </c>
      <c r="C89" s="110" t="s">
        <v>432</v>
      </c>
      <c r="D89" s="76" t="s">
        <v>424</v>
      </c>
      <c r="E89" s="52" t="s">
        <v>347</v>
      </c>
      <c r="F89" s="86" t="s">
        <v>427</v>
      </c>
    </row>
    <row r="90" spans="2:6" ht="90" thickBot="1" x14ac:dyDescent="0.3">
      <c r="B90" s="109" t="s">
        <v>441</v>
      </c>
      <c r="C90" s="110" t="s">
        <v>432</v>
      </c>
      <c r="D90" s="89" t="s">
        <v>424</v>
      </c>
      <c r="E90" s="52" t="s">
        <v>347</v>
      </c>
      <c r="F90" s="90" t="s">
        <v>428</v>
      </c>
    </row>
    <row r="101" spans="4:5" x14ac:dyDescent="0.25">
      <c r="D101"/>
      <c r="E101"/>
    </row>
    <row r="102" spans="4:5" x14ac:dyDescent="0.25">
      <c r="D102"/>
      <c r="E102"/>
    </row>
    <row r="103" spans="4:5" x14ac:dyDescent="0.25">
      <c r="D103"/>
      <c r="E103"/>
    </row>
    <row r="104" spans="4:5" x14ac:dyDescent="0.25">
      <c r="D104"/>
      <c r="E104"/>
    </row>
    <row r="105" spans="4:5" x14ac:dyDescent="0.25">
      <c r="D105"/>
      <c r="E105"/>
    </row>
    <row r="106" spans="4:5" x14ac:dyDescent="0.25">
      <c r="D106"/>
      <c r="E106"/>
    </row>
    <row r="107" spans="4:5" x14ac:dyDescent="0.25">
      <c r="D107"/>
      <c r="E107"/>
    </row>
    <row r="108" spans="4:5" x14ac:dyDescent="0.25">
      <c r="D108"/>
      <c r="E108"/>
    </row>
    <row r="109" spans="4:5" x14ac:dyDescent="0.25">
      <c r="D109"/>
      <c r="E109"/>
    </row>
    <row r="110" spans="4:5" x14ac:dyDescent="0.25">
      <c r="D110"/>
      <c r="E110"/>
    </row>
    <row r="111" spans="4:5" x14ac:dyDescent="0.25">
      <c r="D111"/>
      <c r="E111"/>
    </row>
    <row r="112" spans="4:5" x14ac:dyDescent="0.25">
      <c r="D112"/>
      <c r="E112"/>
    </row>
    <row r="113" spans="2:5" x14ac:dyDescent="0.25">
      <c r="D113"/>
      <c r="E113"/>
    </row>
    <row r="114" spans="2:5" x14ac:dyDescent="0.25">
      <c r="D114"/>
      <c r="E114"/>
    </row>
    <row r="115" spans="2:5" x14ac:dyDescent="0.25">
      <c r="D115"/>
      <c r="E115"/>
    </row>
    <row r="116" spans="2:5" x14ac:dyDescent="0.25">
      <c r="D116"/>
      <c r="E116"/>
    </row>
    <row r="117" spans="2:5" x14ac:dyDescent="0.25">
      <c r="D117"/>
      <c r="E117"/>
    </row>
    <row r="118" spans="2:5" x14ac:dyDescent="0.25">
      <c r="D118"/>
      <c r="E118"/>
    </row>
    <row r="119" spans="2:5" x14ac:dyDescent="0.25">
      <c r="B119"/>
    </row>
    <row r="120" spans="2:5" x14ac:dyDescent="0.25">
      <c r="B120"/>
    </row>
    <row r="121" spans="2:5" x14ac:dyDescent="0.25">
      <c r="B121"/>
    </row>
    <row r="122" spans="2:5" x14ac:dyDescent="0.25">
      <c r="B122"/>
    </row>
    <row r="123" spans="2:5" x14ac:dyDescent="0.25">
      <c r="B123"/>
    </row>
    <row r="124" spans="2:5" x14ac:dyDescent="0.25">
      <c r="B124"/>
    </row>
    <row r="125" spans="2:5" x14ac:dyDescent="0.25">
      <c r="B125"/>
    </row>
    <row r="126" spans="2:5" x14ac:dyDescent="0.25">
      <c r="B126"/>
    </row>
    <row r="127" spans="2:5" x14ac:dyDescent="0.25">
      <c r="B127"/>
    </row>
    <row r="128" spans="2:5" x14ac:dyDescent="0.25">
      <c r="B128"/>
    </row>
    <row r="129" spans="2:5" x14ac:dyDescent="0.25">
      <c r="B129"/>
    </row>
    <row r="130" spans="2:5" x14ac:dyDescent="0.25">
      <c r="B130"/>
    </row>
    <row r="131" spans="2:5" x14ac:dyDescent="0.25">
      <c r="B131"/>
      <c r="D131" s="75" t="s">
        <v>378</v>
      </c>
      <c r="E131" s="38" t="s">
        <v>433</v>
      </c>
    </row>
    <row r="132" spans="2:5" x14ac:dyDescent="0.25">
      <c r="B132"/>
      <c r="D132" s="50" t="s">
        <v>442</v>
      </c>
      <c r="E132" s="50" t="s">
        <v>341</v>
      </c>
    </row>
    <row r="133" spans="2:5" x14ac:dyDescent="0.25">
      <c r="B133"/>
      <c r="D133" s="50" t="s">
        <v>443</v>
      </c>
      <c r="E133" s="50" t="s">
        <v>343</v>
      </c>
    </row>
    <row r="134" spans="2:5" x14ac:dyDescent="0.25">
      <c r="B134"/>
      <c r="D134" s="50" t="s">
        <v>444</v>
      </c>
      <c r="E134" s="50" t="s">
        <v>344</v>
      </c>
    </row>
    <row r="135" spans="2:5" x14ac:dyDescent="0.25">
      <c r="B135"/>
      <c r="D135" s="50" t="s">
        <v>445</v>
      </c>
      <c r="E135" s="50" t="s">
        <v>345</v>
      </c>
    </row>
    <row r="136" spans="2:5" x14ac:dyDescent="0.25">
      <c r="B136"/>
      <c r="D136" s="50" t="s">
        <v>446</v>
      </c>
      <c r="E136" s="50" t="s">
        <v>346</v>
      </c>
    </row>
    <row r="137" spans="2:5" x14ac:dyDescent="0.25">
      <c r="B137"/>
      <c r="D137" s="50" t="s">
        <v>447</v>
      </c>
      <c r="E137" s="50" t="s">
        <v>355</v>
      </c>
    </row>
    <row r="138" spans="2:5" x14ac:dyDescent="0.25">
      <c r="B138"/>
      <c r="D138" s="50" t="s">
        <v>448</v>
      </c>
      <c r="E138" s="50" t="s">
        <v>356</v>
      </c>
    </row>
    <row r="139" spans="2:5" x14ac:dyDescent="0.25">
      <c r="B139"/>
      <c r="D139" s="50" t="s">
        <v>449</v>
      </c>
      <c r="E139" s="50" t="s">
        <v>357</v>
      </c>
    </row>
    <row r="140" spans="2:5" x14ac:dyDescent="0.25">
      <c r="B140"/>
      <c r="D140" s="50" t="s">
        <v>450</v>
      </c>
      <c r="E140" s="50" t="s">
        <v>354</v>
      </c>
    </row>
    <row r="141" spans="2:5" x14ac:dyDescent="0.25">
      <c r="B141"/>
      <c r="D141" s="50" t="s">
        <v>788</v>
      </c>
      <c r="E141" s="50" t="s">
        <v>352</v>
      </c>
    </row>
    <row r="142" spans="2:5" x14ac:dyDescent="0.25">
      <c r="B142"/>
      <c r="D142" s="50" t="s">
        <v>451</v>
      </c>
      <c r="E142" s="50" t="s">
        <v>351</v>
      </c>
    </row>
    <row r="143" spans="2:5" x14ac:dyDescent="0.25">
      <c r="B143"/>
      <c r="D143" s="50" t="s">
        <v>452</v>
      </c>
      <c r="E143" s="50" t="s">
        <v>353</v>
      </c>
    </row>
    <row r="144" spans="2:5" x14ac:dyDescent="0.25">
      <c r="B144"/>
      <c r="D144" s="50" t="s">
        <v>453</v>
      </c>
      <c r="E144" s="50" t="s">
        <v>350</v>
      </c>
    </row>
    <row r="145" spans="2:5" x14ac:dyDescent="0.25">
      <c r="B145"/>
      <c r="D145" s="50" t="s">
        <v>454</v>
      </c>
      <c r="E145" s="50" t="s">
        <v>349</v>
      </c>
    </row>
    <row r="146" spans="2:5" x14ac:dyDescent="0.25">
      <c r="B146"/>
      <c r="D146" s="50" t="s">
        <v>455</v>
      </c>
      <c r="E146" s="50" t="s">
        <v>348</v>
      </c>
    </row>
    <row r="147" spans="2:5" x14ac:dyDescent="0.25">
      <c r="B147"/>
      <c r="D147" s="50" t="s">
        <v>456</v>
      </c>
      <c r="E147" s="50" t="s">
        <v>347</v>
      </c>
    </row>
    <row r="150" spans="2:5" x14ac:dyDescent="0.25">
      <c r="D150" s="40"/>
    </row>
    <row r="153" spans="2:5" ht="16.5" thickBot="1" x14ac:dyDescent="0.3">
      <c r="D153" s="92" t="s">
        <v>379</v>
      </c>
    </row>
    <row r="154" spans="2:5" x14ac:dyDescent="0.25">
      <c r="C154" s="121" t="s">
        <v>341</v>
      </c>
      <c r="D154" s="128" t="s">
        <v>381</v>
      </c>
    </row>
    <row r="155" spans="2:5" x14ac:dyDescent="0.25">
      <c r="C155" s="121"/>
      <c r="D155" s="129" t="s">
        <v>463</v>
      </c>
    </row>
    <row r="156" spans="2:5" x14ac:dyDescent="0.25">
      <c r="C156" s="121"/>
      <c r="D156" s="129" t="s">
        <v>380</v>
      </c>
    </row>
    <row r="157" spans="2:5" x14ac:dyDescent="0.25">
      <c r="C157" s="122"/>
      <c r="D157" s="129" t="s">
        <v>382</v>
      </c>
    </row>
    <row r="158" spans="2:5" x14ac:dyDescent="0.25">
      <c r="C158" s="121" t="s">
        <v>343</v>
      </c>
      <c r="D158" s="129" t="s">
        <v>386</v>
      </c>
    </row>
    <row r="159" spans="2:5" x14ac:dyDescent="0.25">
      <c r="C159" s="122"/>
      <c r="D159" s="129" t="s">
        <v>385</v>
      </c>
    </row>
    <row r="160" spans="2:5" x14ac:dyDescent="0.25">
      <c r="C160" s="121" t="s">
        <v>344</v>
      </c>
      <c r="D160" s="129" t="s">
        <v>388</v>
      </c>
    </row>
    <row r="161" spans="3:4" x14ac:dyDescent="0.25">
      <c r="C161" s="122"/>
      <c r="D161" s="129" t="s">
        <v>389</v>
      </c>
    </row>
    <row r="162" spans="3:4" x14ac:dyDescent="0.25">
      <c r="C162" s="122" t="s">
        <v>345</v>
      </c>
      <c r="D162" s="129" t="s">
        <v>391</v>
      </c>
    </row>
    <row r="163" spans="3:4" x14ac:dyDescent="0.25">
      <c r="C163" s="122" t="s">
        <v>346</v>
      </c>
      <c r="D163" s="129" t="s">
        <v>457</v>
      </c>
    </row>
    <row r="164" spans="3:4" x14ac:dyDescent="0.25">
      <c r="C164" s="121" t="s">
        <v>355</v>
      </c>
      <c r="D164" s="129" t="s">
        <v>397</v>
      </c>
    </row>
    <row r="165" spans="3:4" x14ac:dyDescent="0.25">
      <c r="C165" s="121"/>
      <c r="D165" s="129" t="s">
        <v>395</v>
      </c>
    </row>
    <row r="166" spans="3:4" x14ac:dyDescent="0.25">
      <c r="C166" s="121"/>
      <c r="D166" s="129" t="s">
        <v>398</v>
      </c>
    </row>
    <row r="167" spans="3:4" x14ac:dyDescent="0.25">
      <c r="C167" s="122"/>
      <c r="D167" s="129" t="s">
        <v>458</v>
      </c>
    </row>
    <row r="168" spans="3:4" x14ac:dyDescent="0.25">
      <c r="C168" s="122" t="s">
        <v>356</v>
      </c>
      <c r="D168" s="129" t="s">
        <v>400</v>
      </c>
    </row>
    <row r="169" spans="3:4" x14ac:dyDescent="0.25">
      <c r="C169" s="122" t="s">
        <v>357</v>
      </c>
      <c r="D169" s="129" t="s">
        <v>402</v>
      </c>
    </row>
    <row r="170" spans="3:4" x14ac:dyDescent="0.25">
      <c r="C170" s="121" t="s">
        <v>354</v>
      </c>
      <c r="D170" s="129" t="s">
        <v>405</v>
      </c>
    </row>
    <row r="171" spans="3:4" x14ac:dyDescent="0.25">
      <c r="C171" s="122"/>
      <c r="D171" s="129" t="s">
        <v>404</v>
      </c>
    </row>
    <row r="172" spans="3:4" x14ac:dyDescent="0.25">
      <c r="C172" s="121" t="s">
        <v>352</v>
      </c>
      <c r="D172" s="129" t="s">
        <v>787</v>
      </c>
    </row>
    <row r="173" spans="3:4" x14ac:dyDescent="0.25">
      <c r="C173" s="122"/>
      <c r="D173" s="129" t="s">
        <v>408</v>
      </c>
    </row>
    <row r="174" spans="3:4" x14ac:dyDescent="0.25">
      <c r="C174" s="121" t="s">
        <v>351</v>
      </c>
      <c r="D174" s="129" t="s">
        <v>464</v>
      </c>
    </row>
    <row r="175" spans="3:4" x14ac:dyDescent="0.25">
      <c r="C175" s="121"/>
      <c r="D175" s="129" t="s">
        <v>411</v>
      </c>
    </row>
    <row r="176" spans="3:4" x14ac:dyDescent="0.25">
      <c r="C176" s="122"/>
      <c r="D176" s="129" t="s">
        <v>412</v>
      </c>
    </row>
    <row r="177" spans="3:4" x14ac:dyDescent="0.25">
      <c r="C177" s="121" t="s">
        <v>353</v>
      </c>
      <c r="D177" s="129" t="s">
        <v>417</v>
      </c>
    </row>
    <row r="178" spans="3:4" x14ac:dyDescent="0.25">
      <c r="C178" s="121"/>
      <c r="D178" s="129" t="s">
        <v>459</v>
      </c>
    </row>
    <row r="179" spans="3:4" x14ac:dyDescent="0.25">
      <c r="C179" s="121"/>
      <c r="D179" s="129" t="s">
        <v>415</v>
      </c>
    </row>
    <row r="180" spans="3:4" x14ac:dyDescent="0.25">
      <c r="C180" s="122"/>
      <c r="D180" s="129" t="s">
        <v>460</v>
      </c>
    </row>
    <row r="181" spans="3:4" x14ac:dyDescent="0.25">
      <c r="C181" s="122" t="s">
        <v>350</v>
      </c>
      <c r="D181" s="129" t="s">
        <v>461</v>
      </c>
    </row>
    <row r="182" spans="3:4" x14ac:dyDescent="0.25">
      <c r="C182" s="122" t="s">
        <v>349</v>
      </c>
      <c r="D182" s="129" t="s">
        <v>462</v>
      </c>
    </row>
    <row r="183" spans="3:4" x14ac:dyDescent="0.25">
      <c r="C183" s="122" t="s">
        <v>348</v>
      </c>
      <c r="D183" s="129" t="s">
        <v>423</v>
      </c>
    </row>
    <row r="184" spans="3:4" x14ac:dyDescent="0.25">
      <c r="C184" s="121" t="s">
        <v>347</v>
      </c>
      <c r="D184" s="129" t="s">
        <v>425</v>
      </c>
    </row>
    <row r="185" spans="3:4" x14ac:dyDescent="0.25">
      <c r="C185" s="121"/>
      <c r="D185" s="129" t="s">
        <v>427</v>
      </c>
    </row>
    <row r="186" spans="3:4" x14ac:dyDescent="0.25">
      <c r="C186" s="121"/>
      <c r="D186" s="129" t="s">
        <v>426</v>
      </c>
    </row>
    <row r="187" spans="3:4" ht="16.5" thickBot="1" x14ac:dyDescent="0.3">
      <c r="C187" s="122"/>
      <c r="D187" s="130" t="s">
        <v>428</v>
      </c>
    </row>
  </sheetData>
  <pageMargins left="0.75" right="0.75" top="1" bottom="1" header="0.5" footer="0.5"/>
  <pageSetup paperSize="9" orientation="portrait" horizontalDpi="4294967292" verticalDpi="429496729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2:M171"/>
  <sheetViews>
    <sheetView workbookViewId="0"/>
  </sheetViews>
  <sheetFormatPr baseColWidth="10" defaultColWidth="11.42578125" defaultRowHeight="15" x14ac:dyDescent="0.25"/>
  <cols>
    <col min="1" max="1" width="11.42578125" style="11"/>
    <col min="2" max="2" width="31.85546875" style="11" customWidth="1"/>
    <col min="3" max="3" width="31" style="11" customWidth="1"/>
    <col min="4" max="4" width="49.140625" style="11" bestFit="1" customWidth="1"/>
    <col min="5" max="5" width="50.42578125" style="11" bestFit="1" customWidth="1"/>
    <col min="6" max="6" width="7" style="11" bestFit="1" customWidth="1"/>
    <col min="7" max="7" width="71" style="11" bestFit="1" customWidth="1"/>
    <col min="8" max="8" width="23" style="11" customWidth="1"/>
    <col min="9" max="10" width="11.42578125" style="11"/>
    <col min="11" max="11" width="26.42578125" style="11" customWidth="1"/>
    <col min="12" max="14" width="11.42578125" style="11"/>
    <col min="15" max="15" width="22" style="11" bestFit="1" customWidth="1"/>
    <col min="16" max="16384" width="11.42578125" style="11"/>
  </cols>
  <sheetData>
    <row r="2" spans="1:8" ht="15.75" thickBot="1" x14ac:dyDescent="0.3">
      <c r="B2" s="68" t="s">
        <v>370</v>
      </c>
      <c r="C2" s="11" t="s">
        <v>371</v>
      </c>
    </row>
    <row r="3" spans="1:8" x14ac:dyDescent="0.25">
      <c r="B3" s="69">
        <v>2017</v>
      </c>
      <c r="C3" s="69" t="s">
        <v>372</v>
      </c>
    </row>
    <row r="4" spans="1:8" x14ac:dyDescent="0.25">
      <c r="B4" s="70">
        <v>2018</v>
      </c>
      <c r="C4" s="70"/>
    </row>
    <row r="5" spans="1:8" x14ac:dyDescent="0.25">
      <c r="B5" s="70">
        <v>2019</v>
      </c>
      <c r="C5" s="70"/>
    </row>
    <row r="6" spans="1:8" ht="15.75" thickBot="1" x14ac:dyDescent="0.3">
      <c r="A6" s="11" t="s">
        <v>201</v>
      </c>
      <c r="B6" s="71">
        <v>2020</v>
      </c>
      <c r="C6" s="71"/>
    </row>
    <row r="9" spans="1:8" ht="15.75" thickBot="1" x14ac:dyDescent="0.3">
      <c r="B9" s="13" t="s">
        <v>101</v>
      </c>
      <c r="G9" s="13"/>
    </row>
    <row r="10" spans="1:8" ht="15.75" thickBot="1" x14ac:dyDescent="0.3">
      <c r="B10" s="23" t="s">
        <v>797</v>
      </c>
      <c r="C10" s="11" t="s">
        <v>188</v>
      </c>
      <c r="D10" s="13" t="s">
        <v>539</v>
      </c>
      <c r="G10" s="11" t="s">
        <v>558</v>
      </c>
    </row>
    <row r="11" spans="1:8" x14ac:dyDescent="0.25">
      <c r="B11" s="24" t="s">
        <v>92</v>
      </c>
      <c r="C11" s="11" t="s">
        <v>205</v>
      </c>
      <c r="D11" s="23" t="s">
        <v>89</v>
      </c>
      <c r="G11" s="153" t="s">
        <v>545</v>
      </c>
      <c r="H11" s="155" t="s">
        <v>559</v>
      </c>
    </row>
    <row r="12" spans="1:8" x14ac:dyDescent="0.25">
      <c r="B12" s="24" t="s">
        <v>93</v>
      </c>
      <c r="C12" s="11" t="s">
        <v>205</v>
      </c>
      <c r="D12" s="24" t="s">
        <v>87</v>
      </c>
      <c r="G12" s="153" t="s">
        <v>540</v>
      </c>
      <c r="H12" s="155" t="s">
        <v>559</v>
      </c>
    </row>
    <row r="13" spans="1:8" x14ac:dyDescent="0.25">
      <c r="B13" s="24" t="s">
        <v>94</v>
      </c>
      <c r="C13" s="11" t="s">
        <v>205</v>
      </c>
      <c r="D13" s="24" t="s">
        <v>88</v>
      </c>
      <c r="G13" s="153" t="s">
        <v>542</v>
      </c>
      <c r="H13" s="137" t="s">
        <v>544</v>
      </c>
    </row>
    <row r="14" spans="1:8" x14ac:dyDescent="0.25">
      <c r="B14" s="24" t="s">
        <v>95</v>
      </c>
      <c r="C14" s="11" t="s">
        <v>205</v>
      </c>
      <c r="D14" s="24" t="s">
        <v>91</v>
      </c>
      <c r="G14" s="153" t="s">
        <v>543</v>
      </c>
      <c r="H14" s="137" t="s">
        <v>544</v>
      </c>
    </row>
    <row r="15" spans="1:8" x14ac:dyDescent="0.25">
      <c r="B15" s="24" t="s">
        <v>96</v>
      </c>
      <c r="C15" s="11" t="s">
        <v>205</v>
      </c>
      <c r="D15" s="24" t="s">
        <v>86</v>
      </c>
    </row>
    <row r="16" spans="1:8" x14ac:dyDescent="0.25">
      <c r="B16" s="24" t="s">
        <v>97</v>
      </c>
      <c r="C16" s="11" t="s">
        <v>205</v>
      </c>
      <c r="D16" s="24" t="s">
        <v>90</v>
      </c>
    </row>
    <row r="17" spans="1:8" x14ac:dyDescent="0.25">
      <c r="B17" s="24" t="s">
        <v>98</v>
      </c>
      <c r="C17" s="11" t="s">
        <v>205</v>
      </c>
    </row>
    <row r="18" spans="1:8" x14ac:dyDescent="0.25">
      <c r="B18" s="24" t="s">
        <v>99</v>
      </c>
      <c r="C18" s="11" t="s">
        <v>205</v>
      </c>
      <c r="G18" s="152" t="s">
        <v>541</v>
      </c>
      <c r="H18" s="13" t="s">
        <v>556</v>
      </c>
    </row>
    <row r="19" spans="1:8" ht="15.75" thickBot="1" x14ac:dyDescent="0.3">
      <c r="B19" s="25" t="s">
        <v>100</v>
      </c>
      <c r="C19" s="11" t="s">
        <v>205</v>
      </c>
      <c r="G19" t="s">
        <v>547</v>
      </c>
      <c r="H19" t="s">
        <v>546</v>
      </c>
    </row>
    <row r="20" spans="1:8" x14ac:dyDescent="0.25">
      <c r="G20" t="s">
        <v>31</v>
      </c>
      <c r="H20" t="s">
        <v>506</v>
      </c>
    </row>
    <row r="21" spans="1:8" x14ac:dyDescent="0.25">
      <c r="A21" s="11" t="s">
        <v>201</v>
      </c>
      <c r="B21" s="13"/>
      <c r="C21" s="13"/>
      <c r="G21" t="s">
        <v>549</v>
      </c>
      <c r="H21" t="s">
        <v>548</v>
      </c>
    </row>
    <row r="22" spans="1:8" ht="15.75" thickBot="1" x14ac:dyDescent="0.3">
      <c r="B22" s="13" t="s">
        <v>188</v>
      </c>
      <c r="C22" s="13" t="s">
        <v>199</v>
      </c>
      <c r="G22" t="s">
        <v>32</v>
      </c>
      <c r="H22" t="s">
        <v>497</v>
      </c>
    </row>
    <row r="23" spans="1:8" x14ac:dyDescent="0.25">
      <c r="B23" s="16" t="s">
        <v>798</v>
      </c>
      <c r="C23" s="17" t="s">
        <v>193</v>
      </c>
      <c r="D23" s="11" t="s">
        <v>804</v>
      </c>
      <c r="G23" t="s">
        <v>550</v>
      </c>
      <c r="H23" t="s">
        <v>495</v>
      </c>
    </row>
    <row r="24" spans="1:8" x14ac:dyDescent="0.25">
      <c r="B24" s="18" t="s">
        <v>799</v>
      </c>
      <c r="C24" s="19" t="s">
        <v>194</v>
      </c>
      <c r="D24" s="11" t="s">
        <v>803</v>
      </c>
      <c r="G24" t="s">
        <v>551</v>
      </c>
      <c r="H24" t="s">
        <v>498</v>
      </c>
    </row>
    <row r="25" spans="1:8" x14ac:dyDescent="0.25">
      <c r="B25" s="18" t="s">
        <v>102</v>
      </c>
      <c r="C25" s="19" t="s">
        <v>195</v>
      </c>
      <c r="D25" s="11" t="s">
        <v>802</v>
      </c>
    </row>
    <row r="26" spans="1:8" x14ac:dyDescent="0.25">
      <c r="B26" s="18" t="s">
        <v>203</v>
      </c>
      <c r="C26" s="19" t="s">
        <v>239</v>
      </c>
      <c r="D26" s="11" t="s">
        <v>801</v>
      </c>
      <c r="G26" s="138" t="s">
        <v>544</v>
      </c>
      <c r="H26" s="13" t="s">
        <v>557</v>
      </c>
    </row>
    <row r="27" spans="1:8" ht="15.75" thickBot="1" x14ac:dyDescent="0.3">
      <c r="B27" s="20" t="s">
        <v>183</v>
      </c>
      <c r="C27" s="21" t="s">
        <v>196</v>
      </c>
      <c r="D27" s="11" t="s">
        <v>800</v>
      </c>
      <c r="G27" t="s">
        <v>553</v>
      </c>
      <c r="H27" t="s">
        <v>552</v>
      </c>
    </row>
    <row r="28" spans="1:8" ht="15.75" thickBot="1" x14ac:dyDescent="0.3">
      <c r="B28" s="20"/>
      <c r="C28" s="21"/>
      <c r="G28" t="s">
        <v>554</v>
      </c>
      <c r="H28" t="s">
        <v>492</v>
      </c>
    </row>
    <row r="29" spans="1:8" x14ac:dyDescent="0.25">
      <c r="G29" t="s">
        <v>33</v>
      </c>
      <c r="H29" t="s">
        <v>493</v>
      </c>
    </row>
    <row r="30" spans="1:8" x14ac:dyDescent="0.25">
      <c r="G30" t="s">
        <v>555</v>
      </c>
      <c r="H30" t="s">
        <v>490</v>
      </c>
    </row>
    <row r="31" spans="1:8" ht="15.75" thickBot="1" x14ac:dyDescent="0.3">
      <c r="B31" s="13" t="s">
        <v>197</v>
      </c>
      <c r="C31" s="13" t="s">
        <v>198</v>
      </c>
      <c r="D31" s="13" t="s">
        <v>22</v>
      </c>
    </row>
    <row r="32" spans="1:8" x14ac:dyDescent="0.25">
      <c r="B32" s="16" t="s">
        <v>190</v>
      </c>
      <c r="C32" s="26" t="s">
        <v>169</v>
      </c>
      <c r="D32" s="27" t="s">
        <v>170</v>
      </c>
      <c r="G32" s="155" t="s">
        <v>559</v>
      </c>
      <c r="H32" s="13" t="s">
        <v>557</v>
      </c>
    </row>
    <row r="33" spans="2:8" ht="15.75" thickBot="1" x14ac:dyDescent="0.3">
      <c r="B33" s="20"/>
      <c r="C33" s="29"/>
      <c r="D33" s="21" t="s">
        <v>797</v>
      </c>
      <c r="G33" s="154" t="s">
        <v>471</v>
      </c>
      <c r="H33" s="11" t="s">
        <v>473</v>
      </c>
    </row>
    <row r="34" spans="2:8" x14ac:dyDescent="0.25">
      <c r="G34" s="154" t="s">
        <v>50</v>
      </c>
      <c r="H34" s="11" t="s">
        <v>477</v>
      </c>
    </row>
    <row r="35" spans="2:8" ht="15.75" thickBot="1" x14ac:dyDescent="0.3">
      <c r="G35" s="154" t="s">
        <v>478</v>
      </c>
      <c r="H35" s="11" t="s">
        <v>480</v>
      </c>
    </row>
    <row r="36" spans="2:8" x14ac:dyDescent="0.25">
      <c r="B36" s="16" t="s">
        <v>191</v>
      </c>
      <c r="C36" s="26" t="s">
        <v>103</v>
      </c>
      <c r="D36" s="27" t="s">
        <v>104</v>
      </c>
      <c r="G36" s="154" t="s">
        <v>58</v>
      </c>
      <c r="H36" s="11" t="s">
        <v>482</v>
      </c>
    </row>
    <row r="37" spans="2:8" x14ac:dyDescent="0.25">
      <c r="B37" s="18" t="s">
        <v>191</v>
      </c>
      <c r="C37" s="10" t="s">
        <v>105</v>
      </c>
      <c r="D37" s="28" t="s">
        <v>106</v>
      </c>
      <c r="G37" s="154" t="s">
        <v>560</v>
      </c>
      <c r="H37" s="11" t="s">
        <v>730</v>
      </c>
    </row>
    <row r="38" spans="2:8" x14ac:dyDescent="0.25">
      <c r="B38" s="18" t="s">
        <v>191</v>
      </c>
      <c r="C38" s="10" t="s">
        <v>107</v>
      </c>
      <c r="D38" s="28" t="s">
        <v>108</v>
      </c>
      <c r="G38" s="154" t="s">
        <v>500</v>
      </c>
      <c r="H38" s="11" t="s">
        <v>502</v>
      </c>
    </row>
    <row r="39" spans="2:8" x14ac:dyDescent="0.25">
      <c r="B39" s="18" t="s">
        <v>191</v>
      </c>
      <c r="C39" s="10" t="s">
        <v>109</v>
      </c>
      <c r="D39" s="28" t="s">
        <v>110</v>
      </c>
      <c r="G39" s="154" t="s">
        <v>49</v>
      </c>
      <c r="H39" s="11" t="s">
        <v>504</v>
      </c>
    </row>
    <row r="40" spans="2:8" x14ac:dyDescent="0.25">
      <c r="B40" s="18" t="s">
        <v>191</v>
      </c>
      <c r="C40" s="10" t="s">
        <v>111</v>
      </c>
      <c r="D40" s="28" t="s">
        <v>112</v>
      </c>
      <c r="G40" s="154" t="s">
        <v>55</v>
      </c>
      <c r="H40" s="11" t="s">
        <v>508</v>
      </c>
    </row>
    <row r="41" spans="2:8" x14ac:dyDescent="0.25">
      <c r="B41" s="18" t="s">
        <v>191</v>
      </c>
      <c r="C41" s="10" t="s">
        <v>113</v>
      </c>
      <c r="D41" s="28" t="s">
        <v>114</v>
      </c>
      <c r="G41" s="154" t="s">
        <v>525</v>
      </c>
      <c r="H41" s="11" t="s">
        <v>527</v>
      </c>
    </row>
    <row r="42" spans="2:8" x14ac:dyDescent="0.25">
      <c r="B42" s="18" t="s">
        <v>191</v>
      </c>
      <c r="C42" s="10" t="s">
        <v>115</v>
      </c>
      <c r="D42" s="28" t="s">
        <v>116</v>
      </c>
    </row>
    <row r="43" spans="2:8" x14ac:dyDescent="0.25">
      <c r="B43" s="18" t="s">
        <v>191</v>
      </c>
      <c r="C43" s="10" t="s">
        <v>117</v>
      </c>
      <c r="D43" s="28" t="s">
        <v>118</v>
      </c>
      <c r="G43" t="s">
        <v>51</v>
      </c>
      <c r="H43" s="136" t="s">
        <v>730</v>
      </c>
    </row>
    <row r="44" spans="2:8" x14ac:dyDescent="0.25">
      <c r="B44" s="18" t="s">
        <v>191</v>
      </c>
      <c r="C44" s="10" t="s">
        <v>119</v>
      </c>
      <c r="D44" s="28" t="s">
        <v>120</v>
      </c>
      <c r="G44" t="s">
        <v>52</v>
      </c>
      <c r="H44" s="136" t="s">
        <v>791</v>
      </c>
    </row>
    <row r="45" spans="2:8" x14ac:dyDescent="0.25">
      <c r="B45" s="18" t="s">
        <v>191</v>
      </c>
      <c r="C45" s="10" t="s">
        <v>121</v>
      </c>
      <c r="D45" s="28" t="s">
        <v>122</v>
      </c>
      <c r="G45" t="s">
        <v>53</v>
      </c>
      <c r="H45" s="136" t="s">
        <v>792</v>
      </c>
    </row>
    <row r="46" spans="2:8" x14ac:dyDescent="0.25">
      <c r="B46" s="18" t="s">
        <v>191</v>
      </c>
      <c r="C46" s="10" t="s">
        <v>123</v>
      </c>
      <c r="D46" s="28" t="s">
        <v>124</v>
      </c>
    </row>
    <row r="47" spans="2:8" x14ac:dyDescent="0.25">
      <c r="B47" s="18" t="s">
        <v>191</v>
      </c>
      <c r="C47" s="10" t="s">
        <v>125</v>
      </c>
      <c r="D47" s="28" t="s">
        <v>126</v>
      </c>
    </row>
    <row r="48" spans="2:8" x14ac:dyDescent="0.25">
      <c r="B48" s="18" t="s">
        <v>191</v>
      </c>
      <c r="C48" s="10" t="s">
        <v>127</v>
      </c>
      <c r="D48" s="28" t="s">
        <v>128</v>
      </c>
    </row>
    <row r="49" spans="2:4" x14ac:dyDescent="0.25">
      <c r="B49" s="18" t="s">
        <v>191</v>
      </c>
      <c r="C49" s="10" t="s">
        <v>129</v>
      </c>
      <c r="D49" s="28" t="s">
        <v>130</v>
      </c>
    </row>
    <row r="50" spans="2:4" x14ac:dyDescent="0.25">
      <c r="B50" s="18" t="s">
        <v>191</v>
      </c>
      <c r="C50" s="10" t="s">
        <v>131</v>
      </c>
      <c r="D50" s="28" t="s">
        <v>132</v>
      </c>
    </row>
    <row r="51" spans="2:4" x14ac:dyDescent="0.25">
      <c r="B51" s="18" t="s">
        <v>191</v>
      </c>
      <c r="C51" s="10" t="s">
        <v>133</v>
      </c>
      <c r="D51" s="28" t="s">
        <v>134</v>
      </c>
    </row>
    <row r="52" spans="2:4" x14ac:dyDescent="0.25">
      <c r="B52" s="18" t="s">
        <v>191</v>
      </c>
      <c r="C52" s="10" t="s">
        <v>135</v>
      </c>
      <c r="D52" s="28" t="s">
        <v>136</v>
      </c>
    </row>
    <row r="53" spans="2:4" x14ac:dyDescent="0.25">
      <c r="B53" s="18" t="s">
        <v>191</v>
      </c>
      <c r="C53" s="10" t="s">
        <v>137</v>
      </c>
      <c r="D53" s="28" t="s">
        <v>138</v>
      </c>
    </row>
    <row r="54" spans="2:4" x14ac:dyDescent="0.25">
      <c r="B54" s="18" t="s">
        <v>191</v>
      </c>
      <c r="C54" s="10" t="s">
        <v>139</v>
      </c>
      <c r="D54" s="28" t="s">
        <v>140</v>
      </c>
    </row>
    <row r="55" spans="2:4" x14ac:dyDescent="0.25">
      <c r="B55" s="18" t="s">
        <v>191</v>
      </c>
      <c r="C55" s="10" t="s">
        <v>141</v>
      </c>
      <c r="D55" s="28" t="s">
        <v>142</v>
      </c>
    </row>
    <row r="56" spans="2:4" x14ac:dyDescent="0.25">
      <c r="B56" s="18" t="s">
        <v>191</v>
      </c>
      <c r="C56" s="10" t="s">
        <v>143</v>
      </c>
      <c r="D56" s="28" t="s">
        <v>144</v>
      </c>
    </row>
    <row r="57" spans="2:4" x14ac:dyDescent="0.25">
      <c r="B57" s="18" t="s">
        <v>191</v>
      </c>
      <c r="C57" s="10" t="s">
        <v>145</v>
      </c>
      <c r="D57" s="28" t="s">
        <v>146</v>
      </c>
    </row>
    <row r="58" spans="2:4" x14ac:dyDescent="0.25">
      <c r="B58" s="18" t="s">
        <v>191</v>
      </c>
      <c r="C58" s="10" t="s">
        <v>147</v>
      </c>
      <c r="D58" s="28" t="s">
        <v>148</v>
      </c>
    </row>
    <row r="59" spans="2:4" x14ac:dyDescent="0.25">
      <c r="B59" s="18" t="s">
        <v>191</v>
      </c>
      <c r="C59" s="10" t="s">
        <v>149</v>
      </c>
      <c r="D59" s="28" t="s">
        <v>150</v>
      </c>
    </row>
    <row r="60" spans="2:4" x14ac:dyDescent="0.25">
      <c r="B60" s="18" t="s">
        <v>191</v>
      </c>
      <c r="C60" s="10" t="s">
        <v>151</v>
      </c>
      <c r="D60" s="28" t="s">
        <v>152</v>
      </c>
    </row>
    <row r="61" spans="2:4" x14ac:dyDescent="0.25">
      <c r="B61" s="18" t="s">
        <v>191</v>
      </c>
      <c r="C61" s="10" t="s">
        <v>153</v>
      </c>
      <c r="D61" s="28" t="s">
        <v>154</v>
      </c>
    </row>
    <row r="62" spans="2:4" x14ac:dyDescent="0.25">
      <c r="B62" s="18" t="s">
        <v>191</v>
      </c>
      <c r="C62" s="10" t="s">
        <v>155</v>
      </c>
      <c r="D62" s="28" t="s">
        <v>156</v>
      </c>
    </row>
    <row r="63" spans="2:4" x14ac:dyDescent="0.25">
      <c r="B63" s="18" t="s">
        <v>191</v>
      </c>
      <c r="C63" s="10" t="s">
        <v>157</v>
      </c>
      <c r="D63" s="28" t="s">
        <v>158</v>
      </c>
    </row>
    <row r="64" spans="2:4" x14ac:dyDescent="0.25">
      <c r="B64" s="18" t="s">
        <v>191</v>
      </c>
      <c r="C64" s="10" t="s">
        <v>159</v>
      </c>
      <c r="D64" s="28" t="s">
        <v>160</v>
      </c>
    </row>
    <row r="65" spans="2:4" x14ac:dyDescent="0.25">
      <c r="B65" s="18" t="s">
        <v>191</v>
      </c>
      <c r="C65" s="10" t="s">
        <v>161</v>
      </c>
      <c r="D65" s="28" t="s">
        <v>162</v>
      </c>
    </row>
    <row r="66" spans="2:4" x14ac:dyDescent="0.25">
      <c r="B66" s="18" t="s">
        <v>191</v>
      </c>
      <c r="C66" s="10" t="s">
        <v>163</v>
      </c>
      <c r="D66" s="28" t="s">
        <v>164</v>
      </c>
    </row>
    <row r="67" spans="2:4" x14ac:dyDescent="0.25">
      <c r="B67" s="18"/>
      <c r="C67" s="12"/>
      <c r="D67" s="19"/>
    </row>
    <row r="68" spans="2:4" ht="15.75" thickBot="1" x14ac:dyDescent="0.3">
      <c r="B68" s="20"/>
      <c r="C68" s="29"/>
      <c r="D68" s="21"/>
    </row>
    <row r="70" spans="2:4" ht="15.75" thickBot="1" x14ac:dyDescent="0.3"/>
    <row r="71" spans="2:4" x14ac:dyDescent="0.25">
      <c r="B71" s="16" t="s">
        <v>192</v>
      </c>
      <c r="C71" s="26" t="s">
        <v>165</v>
      </c>
      <c r="D71" s="27" t="s">
        <v>166</v>
      </c>
    </row>
    <row r="72" spans="2:4" x14ac:dyDescent="0.25">
      <c r="B72" s="18" t="s">
        <v>192</v>
      </c>
      <c r="C72" s="10" t="s">
        <v>167</v>
      </c>
      <c r="D72" s="28" t="s">
        <v>168</v>
      </c>
    </row>
    <row r="73" spans="2:4" x14ac:dyDescent="0.25">
      <c r="B73" s="18" t="s">
        <v>192</v>
      </c>
      <c r="C73" s="10" t="s">
        <v>171</v>
      </c>
      <c r="D73" s="28" t="s">
        <v>172</v>
      </c>
    </row>
    <row r="74" spans="2:4" x14ac:dyDescent="0.25">
      <c r="B74" s="18" t="s">
        <v>192</v>
      </c>
      <c r="C74" s="10" t="s">
        <v>173</v>
      </c>
      <c r="D74" s="28" t="s">
        <v>174</v>
      </c>
    </row>
    <row r="75" spans="2:4" x14ac:dyDescent="0.25">
      <c r="B75" s="18" t="s">
        <v>192</v>
      </c>
      <c r="C75" s="10" t="s">
        <v>175</v>
      </c>
      <c r="D75" s="28" t="s">
        <v>176</v>
      </c>
    </row>
    <row r="76" spans="2:4" x14ac:dyDescent="0.25">
      <c r="B76" s="18" t="s">
        <v>192</v>
      </c>
      <c r="C76" s="10" t="s">
        <v>177</v>
      </c>
      <c r="D76" s="28" t="s">
        <v>178</v>
      </c>
    </row>
    <row r="77" spans="2:4" x14ac:dyDescent="0.25">
      <c r="B77" s="18" t="s">
        <v>192</v>
      </c>
      <c r="C77" s="10" t="s">
        <v>179</v>
      </c>
      <c r="D77" s="28" t="s">
        <v>180</v>
      </c>
    </row>
    <row r="78" spans="2:4" x14ac:dyDescent="0.25">
      <c r="B78" s="18" t="s">
        <v>192</v>
      </c>
      <c r="C78" s="10" t="s">
        <v>181</v>
      </c>
      <c r="D78" s="28" t="s">
        <v>182</v>
      </c>
    </row>
    <row r="79" spans="2:4" x14ac:dyDescent="0.25">
      <c r="B79" s="18"/>
      <c r="C79" s="12"/>
      <c r="D79" s="19"/>
    </row>
    <row r="80" spans="2:4" ht="15.75" thickBot="1" x14ac:dyDescent="0.3">
      <c r="B80" s="20"/>
      <c r="C80" s="29"/>
      <c r="D80" s="21"/>
    </row>
    <row r="83" spans="2:5" x14ac:dyDescent="0.25">
      <c r="B83" s="12" t="s">
        <v>189</v>
      </c>
      <c r="C83" s="12"/>
      <c r="D83" s="12"/>
    </row>
    <row r="84" spans="2:5" x14ac:dyDescent="0.25">
      <c r="B84" s="12"/>
      <c r="C84" s="12"/>
      <c r="D84" s="12"/>
    </row>
    <row r="85" spans="2:5" x14ac:dyDescent="0.25">
      <c r="B85" s="12"/>
      <c r="C85" s="12"/>
      <c r="D85" s="12"/>
    </row>
    <row r="87" spans="2:5" x14ac:dyDescent="0.25">
      <c r="B87" s="12" t="s">
        <v>196</v>
      </c>
      <c r="C87" s="10" t="s">
        <v>184</v>
      </c>
      <c r="D87" s="10" t="s">
        <v>185</v>
      </c>
    </row>
    <row r="88" spans="2:5" x14ac:dyDescent="0.25">
      <c r="B88" s="12" t="s">
        <v>196</v>
      </c>
      <c r="C88" s="10" t="s">
        <v>186</v>
      </c>
      <c r="D88" s="10" t="s">
        <v>187</v>
      </c>
    </row>
    <row r="89" spans="2:5" x14ac:dyDescent="0.25">
      <c r="B89" s="12"/>
      <c r="C89" s="12"/>
      <c r="D89" s="12"/>
    </row>
    <row r="90" spans="2:5" x14ac:dyDescent="0.25">
      <c r="B90" s="12"/>
      <c r="C90" s="12"/>
      <c r="D90" s="12"/>
    </row>
    <row r="95" spans="2:5" ht="15.75" thickBot="1" x14ac:dyDescent="0.3"/>
    <row r="96" spans="2:5" ht="15.75" thickBot="1" x14ac:dyDescent="0.3">
      <c r="B96" s="59" t="s">
        <v>205</v>
      </c>
      <c r="C96" s="60"/>
      <c r="D96" s="61"/>
      <c r="E96" s="61"/>
    </row>
    <row r="97" spans="1:13" x14ac:dyDescent="0.25">
      <c r="A97" s="11" t="s">
        <v>201</v>
      </c>
      <c r="B97" s="22" t="s">
        <v>202</v>
      </c>
      <c r="C97" s="22" t="s">
        <v>240</v>
      </c>
      <c r="D97" s="58" t="s">
        <v>364</v>
      </c>
      <c r="E97" s="58">
        <v>1</v>
      </c>
    </row>
    <row r="98" spans="1:13" x14ac:dyDescent="0.25">
      <c r="B98" s="12" t="s">
        <v>102</v>
      </c>
      <c r="C98" s="12" t="s">
        <v>241</v>
      </c>
      <c r="D98" s="12" t="s">
        <v>365</v>
      </c>
      <c r="E98" s="12">
        <v>2</v>
      </c>
    </row>
    <row r="99" spans="1:13" x14ac:dyDescent="0.25">
      <c r="B99" s="12" t="s">
        <v>203</v>
      </c>
      <c r="C99" s="12" t="s">
        <v>239</v>
      </c>
      <c r="D99" s="12" t="s">
        <v>366</v>
      </c>
      <c r="E99" s="12">
        <v>3</v>
      </c>
    </row>
    <row r="100" spans="1:13" x14ac:dyDescent="0.25">
      <c r="B100" s="12" t="s">
        <v>204</v>
      </c>
      <c r="C100" s="12" t="s">
        <v>243</v>
      </c>
      <c r="D100" s="57" t="s">
        <v>367</v>
      </c>
      <c r="E100" s="57">
        <v>4</v>
      </c>
    </row>
    <row r="101" spans="1:13" x14ac:dyDescent="0.25">
      <c r="B101" s="12" t="s">
        <v>183</v>
      </c>
      <c r="C101" s="12" t="s">
        <v>242</v>
      </c>
      <c r="D101" s="57" t="s">
        <v>368</v>
      </c>
      <c r="E101" s="57">
        <v>5</v>
      </c>
    </row>
    <row r="103" spans="1:13" ht="15.75" thickBot="1" x14ac:dyDescent="0.3"/>
    <row r="104" spans="1:13" ht="15.75" thickBot="1" x14ac:dyDescent="0.3">
      <c r="B104" s="56" t="s">
        <v>206</v>
      </c>
      <c r="C104" s="13"/>
      <c r="D104" s="13"/>
      <c r="E104" s="56" t="s">
        <v>239</v>
      </c>
      <c r="F104" s="13"/>
      <c r="I104" s="13"/>
      <c r="L104" s="13"/>
      <c r="M104" s="13"/>
    </row>
    <row r="105" spans="1:13" x14ac:dyDescent="0.25">
      <c r="A105" s="11" t="s">
        <v>201</v>
      </c>
      <c r="B105" s="22" t="s">
        <v>207</v>
      </c>
      <c r="C105" s="11">
        <v>1</v>
      </c>
      <c r="D105" s="11" t="s">
        <v>201</v>
      </c>
      <c r="E105" s="58" t="s">
        <v>146</v>
      </c>
      <c r="F105" s="11">
        <v>1</v>
      </c>
    </row>
    <row r="106" spans="1:13" x14ac:dyDescent="0.25">
      <c r="B106" s="12" t="s">
        <v>208</v>
      </c>
      <c r="C106" s="11">
        <v>2</v>
      </c>
      <c r="E106" s="12" t="s">
        <v>230</v>
      </c>
      <c r="F106" s="11">
        <v>2</v>
      </c>
    </row>
    <row r="107" spans="1:13" x14ac:dyDescent="0.25">
      <c r="B107" s="12" t="s">
        <v>176</v>
      </c>
      <c r="C107" s="11">
        <v>3</v>
      </c>
      <c r="E107" s="12" t="s">
        <v>112</v>
      </c>
      <c r="F107" s="11">
        <v>3</v>
      </c>
    </row>
    <row r="108" spans="1:13" x14ac:dyDescent="0.25">
      <c r="B108" s="12" t="s">
        <v>209</v>
      </c>
      <c r="C108" s="11">
        <v>4</v>
      </c>
      <c r="E108" s="12" t="s">
        <v>231</v>
      </c>
      <c r="F108" s="11">
        <v>4</v>
      </c>
    </row>
    <row r="109" spans="1:13" x14ac:dyDescent="0.25">
      <c r="B109" s="12" t="s">
        <v>210</v>
      </c>
      <c r="C109" s="11">
        <v>5</v>
      </c>
      <c r="E109" s="12" t="s">
        <v>232</v>
      </c>
      <c r="F109" s="11">
        <v>5</v>
      </c>
    </row>
    <row r="110" spans="1:13" x14ac:dyDescent="0.25">
      <c r="B110" s="12" t="s">
        <v>211</v>
      </c>
      <c r="C110" s="11">
        <v>6</v>
      </c>
      <c r="E110" s="12" t="s">
        <v>233</v>
      </c>
      <c r="F110" s="11">
        <v>6</v>
      </c>
    </row>
    <row r="111" spans="1:13" x14ac:dyDescent="0.25">
      <c r="B111" s="12" t="s">
        <v>212</v>
      </c>
      <c r="C111" s="11">
        <v>7</v>
      </c>
      <c r="E111" s="12" t="s">
        <v>234</v>
      </c>
      <c r="F111" s="11">
        <v>7</v>
      </c>
    </row>
    <row r="112" spans="1:13" x14ac:dyDescent="0.25">
      <c r="B112" s="12" t="s">
        <v>213</v>
      </c>
      <c r="C112" s="11">
        <v>8</v>
      </c>
      <c r="E112" s="12" t="s">
        <v>235</v>
      </c>
      <c r="F112" s="11">
        <v>8</v>
      </c>
    </row>
    <row r="113" spans="2:6" x14ac:dyDescent="0.25">
      <c r="B113" s="12" t="s">
        <v>214</v>
      </c>
      <c r="C113" s="11">
        <v>9</v>
      </c>
      <c r="E113" s="12" t="s">
        <v>236</v>
      </c>
      <c r="F113" s="11">
        <v>9</v>
      </c>
    </row>
    <row r="114" spans="2:6" x14ac:dyDescent="0.25">
      <c r="B114" s="12" t="s">
        <v>215</v>
      </c>
      <c r="C114" s="11">
        <v>10</v>
      </c>
      <c r="E114" s="12" t="s">
        <v>160</v>
      </c>
      <c r="F114" s="11">
        <v>10</v>
      </c>
    </row>
    <row r="115" spans="2:6" x14ac:dyDescent="0.25">
      <c r="B115" s="12" t="s">
        <v>216</v>
      </c>
      <c r="C115" s="11">
        <v>11</v>
      </c>
      <c r="E115" s="12" t="s">
        <v>124</v>
      </c>
      <c r="F115" s="11">
        <v>11</v>
      </c>
    </row>
    <row r="116" spans="2:6" x14ac:dyDescent="0.25">
      <c r="B116" s="12" t="s">
        <v>217</v>
      </c>
      <c r="C116" s="11">
        <v>12</v>
      </c>
      <c r="E116" s="12" t="s">
        <v>237</v>
      </c>
      <c r="F116" s="11">
        <v>12</v>
      </c>
    </row>
    <row r="117" spans="2:6" x14ac:dyDescent="0.25">
      <c r="B117" s="12" t="s">
        <v>218</v>
      </c>
      <c r="C117" s="11">
        <v>13</v>
      </c>
      <c r="E117" s="12" t="s">
        <v>238</v>
      </c>
      <c r="F117" s="11">
        <v>13</v>
      </c>
    </row>
    <row r="118" spans="2:6" x14ac:dyDescent="0.25">
      <c r="B118" s="12" t="s">
        <v>136</v>
      </c>
      <c r="C118" s="11">
        <v>14</v>
      </c>
      <c r="E118" s="12" t="s">
        <v>142</v>
      </c>
      <c r="F118" s="11">
        <v>14</v>
      </c>
    </row>
    <row r="119" spans="2:6" x14ac:dyDescent="0.25">
      <c r="B119" s="12" t="s">
        <v>219</v>
      </c>
      <c r="C119" s="11">
        <v>15</v>
      </c>
      <c r="E119" s="12" t="s">
        <v>116</v>
      </c>
      <c r="F119" s="11">
        <v>15</v>
      </c>
    </row>
    <row r="120" spans="2:6" x14ac:dyDescent="0.25">
      <c r="B120" s="12" t="s">
        <v>220</v>
      </c>
      <c r="C120" s="11">
        <v>16</v>
      </c>
      <c r="E120" s="12"/>
    </row>
    <row r="121" spans="2:6" x14ac:dyDescent="0.25">
      <c r="B121" s="12" t="s">
        <v>221</v>
      </c>
      <c r="C121" s="11">
        <v>17</v>
      </c>
      <c r="E121" s="12"/>
    </row>
    <row r="122" spans="2:6" ht="15.75" thickBot="1" x14ac:dyDescent="0.3">
      <c r="B122" s="12" t="s">
        <v>222</v>
      </c>
      <c r="C122" s="11">
        <v>18</v>
      </c>
    </row>
    <row r="123" spans="2:6" x14ac:dyDescent="0.25">
      <c r="B123" s="12" t="s">
        <v>223</v>
      </c>
      <c r="C123" s="11">
        <v>19</v>
      </c>
      <c r="D123" s="13"/>
      <c r="E123" s="62" t="s">
        <v>240</v>
      </c>
    </row>
    <row r="124" spans="2:6" x14ac:dyDescent="0.25">
      <c r="B124" s="12" t="s">
        <v>224</v>
      </c>
      <c r="C124" s="11">
        <v>20</v>
      </c>
      <c r="D124" s="15" t="s">
        <v>201</v>
      </c>
      <c r="E124" s="57" t="s">
        <v>244</v>
      </c>
      <c r="F124" s="11">
        <v>1</v>
      </c>
    </row>
    <row r="125" spans="2:6" x14ac:dyDescent="0.25">
      <c r="B125" s="12" t="s">
        <v>225</v>
      </c>
      <c r="C125" s="11">
        <v>21</v>
      </c>
      <c r="E125" s="12"/>
    </row>
    <row r="126" spans="2:6" x14ac:dyDescent="0.25">
      <c r="B126" s="12" t="s">
        <v>226</v>
      </c>
      <c r="C126" s="11">
        <v>22</v>
      </c>
      <c r="E126" s="12"/>
    </row>
    <row r="127" spans="2:6" x14ac:dyDescent="0.25">
      <c r="B127" s="12" t="s">
        <v>110</v>
      </c>
      <c r="C127" s="11">
        <v>23</v>
      </c>
    </row>
    <row r="128" spans="2:6" ht="15.75" thickBot="1" x14ac:dyDescent="0.3">
      <c r="B128" s="12" t="s">
        <v>106</v>
      </c>
      <c r="C128" s="11">
        <v>24</v>
      </c>
    </row>
    <row r="129" spans="2:8" ht="15.75" thickBot="1" x14ac:dyDescent="0.3">
      <c r="B129" s="12" t="s">
        <v>227</v>
      </c>
      <c r="C129" s="11">
        <v>25</v>
      </c>
      <c r="D129" s="13"/>
      <c r="G129" s="56" t="s">
        <v>241</v>
      </c>
    </row>
    <row r="130" spans="2:8" x14ac:dyDescent="0.25">
      <c r="B130" s="12" t="s">
        <v>228</v>
      </c>
      <c r="C130" s="11">
        <v>26</v>
      </c>
      <c r="D130" s="11" t="s">
        <v>201</v>
      </c>
      <c r="G130" s="22" t="s">
        <v>176</v>
      </c>
      <c r="H130" s="11">
        <v>1</v>
      </c>
    </row>
    <row r="131" spans="2:8" x14ac:dyDescent="0.25">
      <c r="B131" s="12"/>
      <c r="G131" s="22" t="s">
        <v>184</v>
      </c>
    </row>
    <row r="132" spans="2:8" x14ac:dyDescent="0.25">
      <c r="B132" s="12"/>
      <c r="G132" s="22" t="s">
        <v>870</v>
      </c>
    </row>
    <row r="133" spans="2:8" x14ac:dyDescent="0.25">
      <c r="B133" s="12"/>
      <c r="G133" s="22" t="s">
        <v>208</v>
      </c>
    </row>
    <row r="134" spans="2:8" x14ac:dyDescent="0.25">
      <c r="B134" s="12"/>
      <c r="G134" s="22" t="s">
        <v>871</v>
      </c>
    </row>
    <row r="135" spans="2:8" x14ac:dyDescent="0.25">
      <c r="B135" s="12"/>
      <c r="G135" s="22" t="s">
        <v>872</v>
      </c>
    </row>
    <row r="136" spans="2:8" x14ac:dyDescent="0.25">
      <c r="B136" s="12"/>
      <c r="G136" s="22" t="s">
        <v>873</v>
      </c>
    </row>
    <row r="137" spans="2:8" x14ac:dyDescent="0.25">
      <c r="B137" s="12"/>
      <c r="G137" s="22" t="s">
        <v>874</v>
      </c>
    </row>
    <row r="138" spans="2:8" x14ac:dyDescent="0.25">
      <c r="B138" s="12"/>
      <c r="G138" s="22" t="s">
        <v>875</v>
      </c>
    </row>
    <row r="139" spans="2:8" x14ac:dyDescent="0.25">
      <c r="B139" s="12"/>
      <c r="G139" s="22" t="s">
        <v>876</v>
      </c>
    </row>
    <row r="140" spans="2:8" x14ac:dyDescent="0.25">
      <c r="B140" s="12"/>
      <c r="G140" s="22" t="s">
        <v>877</v>
      </c>
    </row>
    <row r="141" spans="2:8" x14ac:dyDescent="0.25">
      <c r="B141" s="12"/>
      <c r="G141" s="22" t="s">
        <v>26</v>
      </c>
    </row>
    <row r="142" spans="2:8" x14ac:dyDescent="0.25">
      <c r="B142" s="12"/>
      <c r="G142" s="12" t="s">
        <v>868</v>
      </c>
      <c r="H142" s="11">
        <v>2</v>
      </c>
    </row>
    <row r="143" spans="2:8" x14ac:dyDescent="0.25">
      <c r="B143" s="12"/>
      <c r="G143" s="57" t="s">
        <v>878</v>
      </c>
      <c r="H143" s="11">
        <v>4</v>
      </c>
    </row>
    <row r="144" spans="2:8" x14ac:dyDescent="0.25">
      <c r="B144" s="262"/>
      <c r="G144" s="57" t="s">
        <v>879</v>
      </c>
    </row>
    <row r="145" spans="2:8" x14ac:dyDescent="0.25">
      <c r="G145" s="12" t="s">
        <v>880</v>
      </c>
      <c r="H145" s="11">
        <v>5</v>
      </c>
    </row>
    <row r="146" spans="2:8" x14ac:dyDescent="0.25">
      <c r="G146" s="172" t="s">
        <v>869</v>
      </c>
    </row>
    <row r="150" spans="2:8" ht="15.75" thickBot="1" x14ac:dyDescent="0.3"/>
    <row r="151" spans="2:8" ht="15.75" thickBot="1" x14ac:dyDescent="0.3">
      <c r="B151" s="56" t="s">
        <v>250</v>
      </c>
    </row>
    <row r="152" spans="2:8" x14ac:dyDescent="0.25">
      <c r="B152" s="55" t="s">
        <v>65</v>
      </c>
      <c r="C152" s="11">
        <v>1</v>
      </c>
    </row>
    <row r="153" spans="2:8" x14ac:dyDescent="0.25">
      <c r="B153" s="54" t="s">
        <v>66</v>
      </c>
      <c r="C153" s="11">
        <v>2</v>
      </c>
    </row>
    <row r="154" spans="2:8" x14ac:dyDescent="0.25">
      <c r="B154" s="54" t="s">
        <v>67</v>
      </c>
      <c r="C154" s="11">
        <v>3</v>
      </c>
    </row>
    <row r="155" spans="2:8" x14ac:dyDescent="0.25">
      <c r="B155" s="54" t="s">
        <v>68</v>
      </c>
      <c r="C155" s="11">
        <v>4</v>
      </c>
    </row>
    <row r="156" spans="2:8" x14ac:dyDescent="0.25">
      <c r="B156" s="54" t="s">
        <v>69</v>
      </c>
      <c r="C156" s="11">
        <v>5</v>
      </c>
    </row>
    <row r="157" spans="2:8" x14ac:dyDescent="0.25">
      <c r="B157" s="54" t="s">
        <v>70</v>
      </c>
      <c r="C157" s="11">
        <v>6</v>
      </c>
    </row>
    <row r="158" spans="2:8" x14ac:dyDescent="0.25">
      <c r="B158" s="54" t="s">
        <v>71</v>
      </c>
      <c r="C158" s="11">
        <v>7</v>
      </c>
    </row>
    <row r="159" spans="2:8" x14ac:dyDescent="0.25">
      <c r="B159" s="54" t="s">
        <v>72</v>
      </c>
      <c r="C159" s="11">
        <v>8</v>
      </c>
    </row>
    <row r="160" spans="2:8" x14ac:dyDescent="0.25">
      <c r="B160" s="54" t="s">
        <v>73</v>
      </c>
      <c r="C160" s="11">
        <v>9</v>
      </c>
    </row>
    <row r="161" spans="2:3" x14ac:dyDescent="0.25">
      <c r="B161" s="54" t="s">
        <v>74</v>
      </c>
      <c r="C161" s="11">
        <v>10</v>
      </c>
    </row>
    <row r="162" spans="2:3" x14ac:dyDescent="0.25">
      <c r="B162" s="54" t="s">
        <v>75</v>
      </c>
      <c r="C162" s="11">
        <v>11</v>
      </c>
    </row>
    <row r="163" spans="2:3" x14ac:dyDescent="0.25">
      <c r="B163" s="54" t="s">
        <v>76</v>
      </c>
      <c r="C163" s="11">
        <v>12</v>
      </c>
    </row>
    <row r="164" spans="2:3" x14ac:dyDescent="0.25">
      <c r="B164" s="54" t="s">
        <v>77</v>
      </c>
      <c r="C164" s="11">
        <v>13</v>
      </c>
    </row>
    <row r="165" spans="2:3" x14ac:dyDescent="0.25">
      <c r="B165" s="54" t="s">
        <v>78</v>
      </c>
      <c r="C165" s="11">
        <v>14</v>
      </c>
    </row>
    <row r="166" spans="2:3" x14ac:dyDescent="0.25">
      <c r="B166" s="54" t="s">
        <v>79</v>
      </c>
      <c r="C166" s="11">
        <v>15</v>
      </c>
    </row>
    <row r="167" spans="2:3" x14ac:dyDescent="0.25">
      <c r="B167" s="54" t="s">
        <v>80</v>
      </c>
      <c r="C167" s="11">
        <v>16</v>
      </c>
    </row>
    <row r="168" spans="2:3" x14ac:dyDescent="0.25">
      <c r="B168" s="54" t="s">
        <v>81</v>
      </c>
      <c r="C168" s="11">
        <v>17</v>
      </c>
    </row>
    <row r="169" spans="2:3" x14ac:dyDescent="0.25">
      <c r="B169" s="54" t="s">
        <v>56</v>
      </c>
      <c r="C169" s="11">
        <v>18</v>
      </c>
    </row>
    <row r="170" spans="2:3" x14ac:dyDescent="0.25">
      <c r="B170" s="54" t="s">
        <v>82</v>
      </c>
      <c r="C170" s="11">
        <v>19</v>
      </c>
    </row>
    <row r="171" spans="2:3" x14ac:dyDescent="0.25">
      <c r="B171" s="12"/>
    </row>
  </sheetData>
  <sortState ref="G130:G145">
    <sortCondition ref="G130:G14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90</vt:i4>
      </vt:variant>
    </vt:vector>
  </HeadingPairs>
  <TitlesOfParts>
    <vt:vector size="98" baseType="lpstr">
      <vt:lpstr>Resumen</vt:lpstr>
      <vt:lpstr>Formulario PPGR1</vt:lpstr>
      <vt:lpstr>Formulario PPGR2</vt:lpstr>
      <vt:lpstr>Formulario PPGR3</vt:lpstr>
      <vt:lpstr>Prov</vt:lpstr>
      <vt:lpstr>LSIns</vt:lpstr>
      <vt:lpstr>Obj</vt:lpstr>
      <vt:lpstr>Catalogo</vt:lpstr>
      <vt:lpstr>'Formulario PPGR1'!Área_de_impresión</vt:lpstr>
      <vt:lpstr>Azua</vt:lpstr>
      <vt:lpstr>Bahoruco</vt:lpstr>
      <vt:lpstr>Barahona</vt:lpstr>
      <vt:lpstr>CodigoActividad</vt:lpstr>
      <vt:lpstr>Dajabon</vt:lpstr>
      <vt:lpstr>Dajabón</vt:lpstr>
      <vt:lpstr>Distrito_Nacional</vt:lpstr>
      <vt:lpstr>Duarte</vt:lpstr>
      <vt:lpstr>El_Seibo</vt:lpstr>
      <vt:lpstr>Elias_Pina</vt:lpstr>
      <vt:lpstr>Elías_Piña</vt:lpstr>
      <vt:lpstr>Espaillat</vt:lpstr>
      <vt:lpstr>Hato_Mayor</vt:lpstr>
      <vt:lpstr>Hermanas_Mirabal</vt:lpstr>
      <vt:lpstr>Independencia</vt:lpstr>
      <vt:lpstr>La_Altagracia</vt:lpstr>
      <vt:lpstr>La_Romana</vt:lpstr>
      <vt:lpstr>La_Vega</vt:lpstr>
      <vt:lpstr>Le.1</vt:lpstr>
      <vt:lpstr>Le.2</vt:lpstr>
      <vt:lpstr>Le.3</vt:lpstr>
      <vt:lpstr>Le.4</vt:lpstr>
      <vt:lpstr>ls_ComprayAlquiler</vt:lpstr>
      <vt:lpstr>ls_Departamento</vt:lpstr>
      <vt:lpstr>Ls_DepartamentosSRS</vt:lpstr>
      <vt:lpstr>Ls_DependenciasSRS</vt:lpstr>
      <vt:lpstr>ls_Direccion</vt:lpstr>
      <vt:lpstr>Ls_DivisionesSRS</vt:lpstr>
      <vt:lpstr>Ls_Estructura</vt:lpstr>
      <vt:lpstr>Ls_GerenciasSRS</vt:lpstr>
      <vt:lpstr>Ls_LinesEstategica</vt:lpstr>
      <vt:lpstr>Ls_Medio_Verificacion</vt:lpstr>
      <vt:lpstr>Ls_ObjEstrategico</vt:lpstr>
      <vt:lpstr>Ls_Oficina</vt:lpstr>
      <vt:lpstr>ls_Regiones</vt:lpstr>
      <vt:lpstr>ls_SubDireccion</vt:lpstr>
      <vt:lpstr>ls_TiposAcciones</vt:lpstr>
      <vt:lpstr>ls_UnidadesSRS</vt:lpstr>
      <vt:lpstr>lsFuentesFinanciamiento</vt:lpstr>
      <vt:lpstr>lsInsumos</vt:lpstr>
      <vt:lpstr>lsInsumosEquipos</vt:lpstr>
      <vt:lpstr>lsMantenimientoyReparacion</vt:lpstr>
      <vt:lpstr>LsTipoEESS</vt:lpstr>
      <vt:lpstr>lsTipoIntervencion</vt:lpstr>
      <vt:lpstr>Maria_Trinidad_Sanchez</vt:lpstr>
      <vt:lpstr>María_Trinidad_Sánchez</vt:lpstr>
      <vt:lpstr>Monsenor_Nouel</vt:lpstr>
      <vt:lpstr>Monseñor_Nouel</vt:lpstr>
      <vt:lpstr>Monte_Plata</vt:lpstr>
      <vt:lpstr>Montecristi</vt:lpstr>
      <vt:lpstr>Obj1.1</vt:lpstr>
      <vt:lpstr>Obj1.10</vt:lpstr>
      <vt:lpstr>Obj1.2</vt:lpstr>
      <vt:lpstr>Obj1.3</vt:lpstr>
      <vt:lpstr>Obj1.4</vt:lpstr>
      <vt:lpstr>Obj1.5</vt:lpstr>
      <vt:lpstr>Obj1.6</vt:lpstr>
      <vt:lpstr>Obj1.7</vt:lpstr>
      <vt:lpstr>Obj1.8</vt:lpstr>
      <vt:lpstr>Obj1.9</vt:lpstr>
      <vt:lpstr>Obj2.1</vt:lpstr>
      <vt:lpstr>Obj2.2</vt:lpstr>
      <vt:lpstr>Obj2.3</vt:lpstr>
      <vt:lpstr>Obj3.1</vt:lpstr>
      <vt:lpstr>Obj3.2</vt:lpstr>
      <vt:lpstr>Obj3.3</vt:lpstr>
      <vt:lpstr>Obj4.1</vt:lpstr>
      <vt:lpstr>Pedernales</vt:lpstr>
      <vt:lpstr>Peravia</vt:lpstr>
      <vt:lpstr>Periodo_POA</vt:lpstr>
      <vt:lpstr>Productos</vt:lpstr>
      <vt:lpstr>Provincias</vt:lpstr>
      <vt:lpstr>Puerto_Plata</vt:lpstr>
      <vt:lpstr>Samana</vt:lpstr>
      <vt:lpstr>Samaná</vt:lpstr>
      <vt:lpstr>San_Cristobal</vt:lpstr>
      <vt:lpstr>San_Cristóbal</vt:lpstr>
      <vt:lpstr>San_Jose_de_Ocoa</vt:lpstr>
      <vt:lpstr>San_José_de_Ocoa</vt:lpstr>
      <vt:lpstr>San_Juan</vt:lpstr>
      <vt:lpstr>San_Pedro_de_Macoris</vt:lpstr>
      <vt:lpstr>San_Pedro_de_Macorís</vt:lpstr>
      <vt:lpstr>Sanchez_Ramirez</vt:lpstr>
      <vt:lpstr>Sánchez_Ramírez</vt:lpstr>
      <vt:lpstr>Santiago</vt:lpstr>
      <vt:lpstr>Santiago_Rodriguez</vt:lpstr>
      <vt:lpstr>Santiago_Rodríguez</vt:lpstr>
      <vt:lpstr>Santo_Domingo</vt:lpstr>
      <vt:lpstr>Valverde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</dc:creator>
  <cp:lastModifiedBy>OAI</cp:lastModifiedBy>
  <cp:lastPrinted>2019-07-11T18:06:25Z</cp:lastPrinted>
  <dcterms:created xsi:type="dcterms:W3CDTF">2010-07-12T13:23:52Z</dcterms:created>
  <dcterms:modified xsi:type="dcterms:W3CDTF">2020-01-30T10:56:51Z</dcterms:modified>
</cp:coreProperties>
</file>