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TRNSPARENCIA OAI\POA SRSCO 2019\"/>
    </mc:Choice>
  </mc:AlternateContent>
  <xr:revisionPtr revIDLastSave="0" documentId="8_{CB1AC1B2-2864-4B9A-904F-69FE5F126839}" xr6:coauthVersionLast="36" xr6:coauthVersionMax="36" xr10:uidLastSave="{00000000-0000-0000-0000-000000000000}"/>
  <bookViews>
    <workbookView xWindow="0" yWindow="0" windowWidth="15345" windowHeight="4635" tabRatio="807" activeTab="1" xr2:uid="{00000000-000D-0000-FFFF-FFFF00000000}"/>
  </bookViews>
  <sheets>
    <sheet name="Resumen" sheetId="40" r:id="rId1"/>
    <sheet name="Formulario PPGR1" sheetId="1" r:id="rId2"/>
    <sheet name="Obj" sheetId="34" state="hidden" r:id="rId3"/>
    <sheet name="Formulario PPGR2" sheetId="12" r:id="rId4"/>
    <sheet name="Formulario PPGR3" sheetId="10" r:id="rId5"/>
    <sheet name="Formulario PPGR4" sheetId="13" r:id="rId6"/>
    <sheet name="Formulario PPGR5" sheetId="14" r:id="rId7"/>
    <sheet name="Formulario PPGR6 " sheetId="41" state="hidden" r:id="rId8"/>
    <sheet name="Formulario PPGR7" sheetId="44" state="hidden" r:id="rId9"/>
    <sheet name="Formulario PPGR8" sheetId="45" state="hidden" r:id="rId10"/>
    <sheet name="Tablero Indicadores POA" sheetId="39" state="hidden" r:id="rId11"/>
    <sheet name="Prov" sheetId="38" state="hidden" r:id="rId12"/>
    <sheet name="LSIns" sheetId="36" state="hidden" r:id="rId13"/>
    <sheet name="Catalogo" sheetId="33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8" hidden="1">'Formulario PPGR7'!$A$16:$K$513</definedName>
    <definedName name="_xlnm._FilterDatabase" localSheetId="9" hidden="1">'Formulario PPGR8'!$A$16:$K$513</definedName>
    <definedName name="_xlnm._FilterDatabase" localSheetId="2" hidden="1">Obj!$B$56:$T$90</definedName>
    <definedName name="_xlnm.Print_Area" localSheetId="1">'Formulario PPGR1'!$A$1:$AU$126</definedName>
    <definedName name="Azua">Prov!$C$3:$C$12</definedName>
    <definedName name="Bahoruco">Prov!$C$13:$C$17</definedName>
    <definedName name="Barahona">Prov!$C$18:$C$28</definedName>
    <definedName name="CodigoActividad" localSheetId="7">[1]!Tabla2[Código]</definedName>
    <definedName name="CodigoActividad" localSheetId="8">[2]!Tabla2[Código]</definedName>
    <definedName name="CodigoActividad" localSheetId="9">[3]!Tabla2[Código]</definedName>
    <definedName name="CodigoActividad">Tabla2[Código]</definedName>
    <definedName name="Dajabon">Prov!$C$29:$C$33</definedName>
    <definedName name="Dajabón">Prov!$C$29:$C$33</definedName>
    <definedName name="Distrito_Nacional">Prov!$C$2</definedName>
    <definedName name="Duarte">Prov!$C$34:$C$40</definedName>
    <definedName name="El_Seibo">Prov!$C$41:$C$42</definedName>
    <definedName name="Elias_Pina">Prov!$C$43:$C$48</definedName>
    <definedName name="Elías_Piña">Prov!$C$43:$C$48</definedName>
    <definedName name="Espaillat">Prov!$C$49:$C$52</definedName>
    <definedName name="Hato_Mayor">Prov!$C$53:$C$55</definedName>
    <definedName name="Hermanas_Mirabal">Prov!$C$56:$C$58</definedName>
    <definedName name="Independencia">Prov!$C$59:$C$64</definedName>
    <definedName name="La_Altagracia">Prov!$C$65:$C$66</definedName>
    <definedName name="La_Romana">Prov!$C$67:$C$69</definedName>
    <definedName name="La_Vega">Prov!$C$70:$C$73</definedName>
    <definedName name="Le.1">Obj!$D$132:$D$141</definedName>
    <definedName name="Le.2">Obj!$D$142:$D$143</definedName>
    <definedName name="Le.3">Obj!$D$144:$D$146</definedName>
    <definedName name="Le.4">Obj!$D$147</definedName>
    <definedName name="ls_ComprayAlquiler">Catalogo!$G$33:$G$41</definedName>
    <definedName name="ls_Departamento">Catalogo!$D$36:$D$68</definedName>
    <definedName name="Ls_DepartamentosSRS">Catalogo!$G$130:$G$144</definedName>
    <definedName name="Ls_DependenciasSRS">Catalogo!$B$97:$B$102</definedName>
    <definedName name="ls_Direccion">Catalogo!$D$32:$D$33</definedName>
    <definedName name="Ls_DivisionesSRS">Catalogo!$E$105:$E$121</definedName>
    <definedName name="Ls_Estructura">Catalogo!$B$23:$B$28</definedName>
    <definedName name="Ls_GerenciasSRS">Catalogo!$E$124:$E$126</definedName>
    <definedName name="Ls_LinesEstategica" localSheetId="7">[1]Obj!$B$6:$B$9</definedName>
    <definedName name="Ls_LinesEstategica" localSheetId="8">[2]Obj!$B$6:$B$9</definedName>
    <definedName name="Ls_LinesEstategica" localSheetId="9">[3]Obj!$B$6:$B$9</definedName>
    <definedName name="Ls_LinesEstategica">Obj!$B$6:$B$9</definedName>
    <definedName name="Ls_Medio_Verificacion" localSheetId="7">[1]Catalogo!$B$150:$B$169</definedName>
    <definedName name="Ls_Medio_Verificacion" localSheetId="8">[2]Catalogo!$B$150:$B$169</definedName>
    <definedName name="Ls_Medio_Verificacion" localSheetId="9">[3]Catalogo!$B$150:$B$169</definedName>
    <definedName name="Ls_Medio_Verificacion">Catalogo!$B$150:$B$169</definedName>
    <definedName name="Ls_ObjEstrategico">Obj!$G$6:$G$21</definedName>
    <definedName name="Ls_Oficina">Catalogo!$D$87:$D$90</definedName>
    <definedName name="Ls_OficinasSRS">Catalogo!$E$141:$E$143</definedName>
    <definedName name="ls_Regiones" localSheetId="7">[1]Catalogo!$B$10:$B$19</definedName>
    <definedName name="ls_Regiones" localSheetId="8">[2]Catalogo!$B$10:$B$19</definedName>
    <definedName name="ls_Regiones" localSheetId="9">[3]Catalogo!$B$10:$B$19</definedName>
    <definedName name="ls_Regiones">Catalogo!$B$10:$B$19</definedName>
    <definedName name="ls_SubDireccion">Catalogo!$D$71:$D$80</definedName>
    <definedName name="ls_TiposAcciones" localSheetId="7">[1]Catalogo!$G$11:$G$14</definedName>
    <definedName name="ls_TiposAcciones" localSheetId="8">[2]Catalogo!$G$11:$G$14</definedName>
    <definedName name="ls_TiposAcciones" localSheetId="9">[3]Catalogo!$G$11:$G$14</definedName>
    <definedName name="ls_TiposAcciones">Catalogo!$G$11:$G$14</definedName>
    <definedName name="ls_UnidadesSRS">Catalogo!$B$105:$B$134</definedName>
    <definedName name="lsAcabadosTextiles" localSheetId="7">#REF!</definedName>
    <definedName name="lsAcabadosTextiles" localSheetId="8">#REF!</definedName>
    <definedName name="lsAcabadosTextiles" localSheetId="9">#REF!</definedName>
    <definedName name="lsAcabadosTextiles">#REF!</definedName>
    <definedName name="lsAireAcondicionado" localSheetId="7">#REF!</definedName>
    <definedName name="lsAireAcondicionado" localSheetId="8">#REF!</definedName>
    <definedName name="lsAireAcondicionado" localSheetId="9">#REF!</definedName>
    <definedName name="lsAireAcondicionado">#REF!</definedName>
    <definedName name="lsAlimentosyBebidas" localSheetId="7">#REF!</definedName>
    <definedName name="lsAlimentosyBebidas" localSheetId="8">#REF!</definedName>
    <definedName name="lsAlimentosyBebidas" localSheetId="9">#REF!</definedName>
    <definedName name="lsAlimentosyBebidas">#REF!</definedName>
    <definedName name="lsArticulosdePlastico" localSheetId="7">#REF!</definedName>
    <definedName name="lsArticulosdePlastico" localSheetId="8">#REF!</definedName>
    <definedName name="lsArticulosdePlastico" localSheetId="9">#REF!</definedName>
    <definedName name="lsArticulosdePlastico">#REF!</definedName>
    <definedName name="lsElectrodomesticos" localSheetId="7">#REF!</definedName>
    <definedName name="lsElectrodomesticos" localSheetId="8">#REF!</definedName>
    <definedName name="lsElectrodomesticos" localSheetId="9">#REF!</definedName>
    <definedName name="lsElectrodomesticos">#REF!</definedName>
    <definedName name="lsEquiposComputos" localSheetId="7">#REF!</definedName>
    <definedName name="lsEquiposComputos" localSheetId="8">#REF!</definedName>
    <definedName name="lsEquiposComputos" localSheetId="9">#REF!</definedName>
    <definedName name="lsEquiposComputos">#REF!</definedName>
    <definedName name="lsEquiposMedicos" localSheetId="7">#REF!</definedName>
    <definedName name="lsEquiposMedicos" localSheetId="8">#REF!</definedName>
    <definedName name="lsEquiposMedicos" localSheetId="9">#REF!</definedName>
    <definedName name="lsEquiposMedicos">#REF!</definedName>
    <definedName name="lsEquiposSeguridad" localSheetId="7">#REF!</definedName>
    <definedName name="lsEquiposSeguridad" localSheetId="8">#REF!</definedName>
    <definedName name="lsEquiposSeguridad" localSheetId="9">#REF!</definedName>
    <definedName name="lsEquiposSeguridad">#REF!</definedName>
    <definedName name="lsEquiposTransporte" localSheetId="7">#REF!</definedName>
    <definedName name="lsEquiposTransporte" localSheetId="8">#REF!</definedName>
    <definedName name="lsEquiposTransporte" localSheetId="9">#REF!</definedName>
    <definedName name="lsEquiposTransporte">#REF!</definedName>
    <definedName name="lsEventosGenerales" localSheetId="7">#REF!</definedName>
    <definedName name="lsEventosGenerales" localSheetId="8">#REF!</definedName>
    <definedName name="lsEventosGenerales" localSheetId="9">#REF!</definedName>
    <definedName name="lsEventosGenerales">#REF!</definedName>
    <definedName name="lsFuentesFinanciamiento" localSheetId="7">[1]LSIns!$F$5:$F$8</definedName>
    <definedName name="lsFuentesFinanciamiento" localSheetId="8">[2]LSIns!$F$5:$F$8</definedName>
    <definedName name="lsFuentesFinanciamiento" localSheetId="9">[3]LSIns!$F$5:$F$8</definedName>
    <definedName name="lsFuentesFinanciamiento">LSIns!$F$5:$F$8</definedName>
    <definedName name="lsGasoil" localSheetId="7">#REF!</definedName>
    <definedName name="lsGasoil" localSheetId="8">#REF!</definedName>
    <definedName name="lsGasoil" localSheetId="9">#REF!</definedName>
    <definedName name="lsGasoil">#REF!</definedName>
    <definedName name="lsHerramientasMenores" localSheetId="7">#REF!</definedName>
    <definedName name="lsHerramientasMenores" localSheetId="8">#REF!</definedName>
    <definedName name="lsHerramientasMenores" localSheetId="9">#REF!</definedName>
    <definedName name="lsHerramientasMenores">#REF!</definedName>
    <definedName name="lsImpresionyEncuadernacion" localSheetId="7">#REF!</definedName>
    <definedName name="lsImpresionyEncuadernacion" localSheetId="8">#REF!</definedName>
    <definedName name="lsImpresionyEncuadernacion" localSheetId="9">#REF!</definedName>
    <definedName name="lsImpresionyEncuadernacion">#REF!</definedName>
    <definedName name="lsInsumos">LSIns!$B$5:$B$45</definedName>
    <definedName name="lsInsumosEquipos">LSIns!$F$16:$F$31</definedName>
    <definedName name="lsLlantasyNeumaticos" localSheetId="7">#REF!</definedName>
    <definedName name="lsLlantasyNeumaticos" localSheetId="8">#REF!</definedName>
    <definedName name="lsLlantasyNeumaticos" localSheetId="9">#REF!</definedName>
    <definedName name="lsLlantasyNeumaticos">#REF!</definedName>
    <definedName name="lsMantenimiento" localSheetId="7">#REF!</definedName>
    <definedName name="lsMantenimiento" localSheetId="8">#REF!</definedName>
    <definedName name="lsMantenimiento" localSheetId="9">#REF!</definedName>
    <definedName name="lsMantenimiento">#REF!</definedName>
    <definedName name="lsMantenimientoyReparacion">Catalogo!$G$27:$G$30</definedName>
    <definedName name="lsMaterialesdeLimpieza" localSheetId="7">#REF!</definedName>
    <definedName name="lsMaterialesdeLimpieza" localSheetId="8">#REF!</definedName>
    <definedName name="lsMaterialesdeLimpieza" localSheetId="9">#REF!</definedName>
    <definedName name="lsMaterialesdeLimpieza">#REF!</definedName>
    <definedName name="lsMueblesdeAlojamiento" localSheetId="7">#REF!</definedName>
    <definedName name="lsMueblesdeAlojamiento" localSheetId="8">#REF!</definedName>
    <definedName name="lsMueblesdeAlojamiento" localSheetId="9">#REF!</definedName>
    <definedName name="lsMueblesdeAlojamiento">#REF!</definedName>
    <definedName name="lsMueblesdeOficina" localSheetId="7">#REF!</definedName>
    <definedName name="lsMueblesdeOficina" localSheetId="8">#REF!</definedName>
    <definedName name="lsMueblesdeOficina" localSheetId="9">#REF!</definedName>
    <definedName name="lsMueblesdeOficina">#REF!</definedName>
    <definedName name="lsObrasMenoresEdificaciones" localSheetId="7">#REF!</definedName>
    <definedName name="lsObrasMenoresEdificaciones" localSheetId="8">#REF!</definedName>
    <definedName name="lsObrasMenoresEdificaciones" localSheetId="9">#REF!</definedName>
    <definedName name="lsObrasMenoresEdificaciones">#REF!</definedName>
    <definedName name="lsOtrosEquipos" localSheetId="7">#REF!</definedName>
    <definedName name="lsOtrosEquipos" localSheetId="8">#REF!</definedName>
    <definedName name="lsOtrosEquipos" localSheetId="9">#REF!</definedName>
    <definedName name="lsOtrosEquipos">#REF!</definedName>
    <definedName name="lsPeaje" localSheetId="7">#REF!</definedName>
    <definedName name="lsPeaje" localSheetId="8">#REF!</definedName>
    <definedName name="lsPeaje" localSheetId="9">#REF!</definedName>
    <definedName name="lsPeaje">#REF!</definedName>
    <definedName name="lsPinturas" localSheetId="7">#REF!</definedName>
    <definedName name="lsPinturas" localSheetId="8">#REF!</definedName>
    <definedName name="lsPinturas" localSheetId="9">#REF!</definedName>
    <definedName name="lsPinturas">#REF!</definedName>
    <definedName name="lsProductosArtesGraficas" localSheetId="7">#REF!</definedName>
    <definedName name="lsProductosArtesGraficas" localSheetId="8">#REF!</definedName>
    <definedName name="lsProductosArtesGraficas" localSheetId="9">#REF!</definedName>
    <definedName name="lsProductosArtesGraficas">#REF!</definedName>
    <definedName name="lsProductosdeCemento" localSheetId="7">#REF!</definedName>
    <definedName name="lsProductosdeCemento" localSheetId="8">#REF!</definedName>
    <definedName name="lsProductosdeCemento" localSheetId="9">#REF!</definedName>
    <definedName name="lsProductosdeCemento">#REF!</definedName>
    <definedName name="lsProductosdeLoza" localSheetId="7">#REF!</definedName>
    <definedName name="lsProductosdeLoza" localSheetId="8">#REF!</definedName>
    <definedName name="lsProductosdeLoza" localSheetId="9">#REF!</definedName>
    <definedName name="lsProductosdeLoza">#REF!</definedName>
    <definedName name="lsProductosdePapel" localSheetId="7">#REF!</definedName>
    <definedName name="lsProductosdePapel" localSheetId="8">#REF!</definedName>
    <definedName name="lsProductosdePapel" localSheetId="9">#REF!</definedName>
    <definedName name="lsProductosdePapel">#REF!</definedName>
    <definedName name="lsProductosdeVidrio" localSheetId="7">#REF!</definedName>
    <definedName name="lsProductosdeVidrio" localSheetId="8">#REF!</definedName>
    <definedName name="lsProductosdeVidrio" localSheetId="9">#REF!</definedName>
    <definedName name="lsProductosdeVidrio">#REF!</definedName>
    <definedName name="lsProductosElectricos" localSheetId="7">#REF!</definedName>
    <definedName name="lsProductosElectricos" localSheetId="8">#REF!</definedName>
    <definedName name="lsProductosElectricos" localSheetId="9">#REF!</definedName>
    <definedName name="lsProductosElectricos">#REF!</definedName>
    <definedName name="lsProductosMedicinalesH" localSheetId="7">#REF!</definedName>
    <definedName name="lsProductosMedicinalesH" localSheetId="8">#REF!</definedName>
    <definedName name="lsProductosMedicinalesH" localSheetId="9">#REF!</definedName>
    <definedName name="lsProductosMedicinalesH">#REF!</definedName>
    <definedName name="lsProductosMetalicos" localSheetId="7">#REF!</definedName>
    <definedName name="lsProductosMetalicos" localSheetId="8">#REF!</definedName>
    <definedName name="lsProductosMetalicos" localSheetId="9">#REF!</definedName>
    <definedName name="lsProductosMetalicos">#REF!</definedName>
    <definedName name="lsProductosQuimicos" localSheetId="7">#REF!</definedName>
    <definedName name="lsProductosQuimicos" localSheetId="8">#REF!</definedName>
    <definedName name="lsProductosQuimicos" localSheetId="9">#REF!</definedName>
    <definedName name="lsProductosQuimicos">#REF!</definedName>
    <definedName name="lsPublicidadyPropaganda" localSheetId="7">#REF!</definedName>
    <definedName name="lsPublicidadyPropaganda" localSheetId="8">#REF!</definedName>
    <definedName name="lsPublicidadyPropaganda" localSheetId="9">#REF!</definedName>
    <definedName name="lsPublicidadyPropaganda">#REF!</definedName>
    <definedName name="lsServiciosTecnicosProfesionales" localSheetId="7">#REF!</definedName>
    <definedName name="lsServiciosTecnicosProfesionales" localSheetId="8">#REF!</definedName>
    <definedName name="lsServiciosTecnicosProfesionales" localSheetId="9">#REF!</definedName>
    <definedName name="lsServiciosTecnicosProfesionales">#REF!</definedName>
    <definedName name="lsTelecomunicaciones" localSheetId="7">#REF!</definedName>
    <definedName name="lsTelecomunicaciones" localSheetId="8">#REF!</definedName>
    <definedName name="lsTelecomunicaciones" localSheetId="9">#REF!</definedName>
    <definedName name="lsTelecomunicaciones">#REF!</definedName>
    <definedName name="LsTipoEESS" localSheetId="7">[1]Catalogo!$D$11:$D$16</definedName>
    <definedName name="LsTipoEESS" localSheetId="8">[2]Catalogo!$D$11:$D$16</definedName>
    <definedName name="LsTipoEESS" localSheetId="9">[3]Catalogo!$D$11:$D$16</definedName>
    <definedName name="LsTipoEESS">Catalogo!$D$11:$D$16</definedName>
    <definedName name="lsTipoIntervencion" localSheetId="7">[1]Catalogo!$G$19:$G$24</definedName>
    <definedName name="lsTipoIntervencion" localSheetId="8">[2]Catalogo!$G$19:$G$24</definedName>
    <definedName name="lsTipoIntervencion" localSheetId="9">[3]Catalogo!$G$19:$G$24</definedName>
    <definedName name="lsTipoIntervencion">Catalogo!$G$19:$G$24</definedName>
    <definedName name="lsUtilesdeCocina" localSheetId="7">#REF!</definedName>
    <definedName name="lsUtilesdeCocina" localSheetId="8">#REF!</definedName>
    <definedName name="lsUtilesdeCocina" localSheetId="9">#REF!</definedName>
    <definedName name="lsUtilesdeCocina">#REF!</definedName>
    <definedName name="lsUtilesdeOficina" localSheetId="7">#REF!</definedName>
    <definedName name="lsUtilesdeOficina" localSheetId="8">#REF!</definedName>
    <definedName name="lsUtilesdeOficina" localSheetId="9">#REF!</definedName>
    <definedName name="lsUtilesdeOficina">#REF!</definedName>
    <definedName name="lsUtilesMenoresMQ" localSheetId="7">#REF!</definedName>
    <definedName name="lsUtilesMenoresMQ" localSheetId="8">#REF!</definedName>
    <definedName name="lsUtilesMenoresMQ" localSheetId="9">#REF!</definedName>
    <definedName name="lsUtilesMenoresMQ">#REF!</definedName>
    <definedName name="lsViaticosDP" localSheetId="7">#REF!</definedName>
    <definedName name="lsViaticosDP" localSheetId="8">#REF!</definedName>
    <definedName name="lsViaticosDP" localSheetId="9">#REF!</definedName>
    <definedName name="lsViaticosDP">#REF!</definedName>
    <definedName name="Maria_Trinidad_Sanchez">Prov!$C$74:$C$77</definedName>
    <definedName name="María_Trinidad_Sánchez">Prov!$C$74:$C$77</definedName>
    <definedName name="Monsenor_Nouel">Prov!$C$78:$C$80</definedName>
    <definedName name="Monseñor_Nouel">Prov!$C$78:$C$80</definedName>
    <definedName name="Monte_Plata">Prov!$C$87:$C$91</definedName>
    <definedName name="Montecristi">Prov!$C$81:$C$86</definedName>
    <definedName name="Obj1.1">Obj!$D$154:$D$157</definedName>
    <definedName name="Obj1.10">Obj!$D$172:$D$173</definedName>
    <definedName name="Obj1.2">Obj!$D$158:$D$159</definedName>
    <definedName name="Obj1.3">Obj!$D$160:$D$161</definedName>
    <definedName name="Obj1.4">Obj!$D$162</definedName>
    <definedName name="Obj1.5">Obj!$D$163</definedName>
    <definedName name="Obj1.6">Obj!$D$164:$D$167</definedName>
    <definedName name="Obj1.7">Obj!$D$168</definedName>
    <definedName name="Obj1.8">Obj!$D$169</definedName>
    <definedName name="Obj1.9">Obj!$D$170:$D$171</definedName>
    <definedName name="Obj2.1">Obj!$D$174:$D$176</definedName>
    <definedName name="Obj2.2">Obj!$D$177:$D$180</definedName>
    <definedName name="Obj2.3">Obj!$P$17</definedName>
    <definedName name="Obj3.1">Obj!$D$181</definedName>
    <definedName name="Obj3.2">Obj!$D$182</definedName>
    <definedName name="Obj3.3">Obj!$D$183</definedName>
    <definedName name="Obj4.1">Obj!$D$184:$D$187</definedName>
    <definedName name="Pedernales">Prov!$C$92:$C$93</definedName>
    <definedName name="Peravia">Prov!$C$94:$C$95</definedName>
    <definedName name="Periodo_POA" localSheetId="7">[1]Catalogo!$B$3:$B$6</definedName>
    <definedName name="Periodo_POA" localSheetId="8">[2]Catalogo!$B$3:$B$6</definedName>
    <definedName name="Periodo_POA" localSheetId="9">[3]Catalogo!$B$3:$B$6</definedName>
    <definedName name="Periodo_POA">Catalogo!$B$3:$B$6</definedName>
    <definedName name="Productos" localSheetId="7">[1]!Tabla3[Productos]</definedName>
    <definedName name="Productos" localSheetId="8">[2]!Tabla3[Productos]</definedName>
    <definedName name="Productos" localSheetId="9">[3]!Tabla3[Productos]</definedName>
    <definedName name="Productos">Tabla3[Productos]</definedName>
    <definedName name="Provincias" localSheetId="7">[1]Prov!$F$2:$F$33</definedName>
    <definedName name="Provincias" localSheetId="8">[2]Prov!$F$2:$F$33</definedName>
    <definedName name="Provincias" localSheetId="9">[3]Prov!$F$2:$F$33</definedName>
    <definedName name="Provincias">Prov!$F$2:$F$33</definedName>
    <definedName name="Puerto_Plata">Prov!$C$96:$C$104</definedName>
    <definedName name="Samana">Prov!$C$105:$C$107</definedName>
    <definedName name="Samaná">Prov!$C$105:$C$107</definedName>
    <definedName name="San_Cristobal">Prov!$C$108:$C$115</definedName>
    <definedName name="San_Cristóbal">Prov!$C$108:$C$115</definedName>
    <definedName name="San_Jose_de_Ocoa">Prov!$C$116:$C$118</definedName>
    <definedName name="San_José_de_Ocoa">Prov!$C$116:$C$118</definedName>
    <definedName name="San_Juan">Prov!$C$119:$C$124</definedName>
    <definedName name="San_Pedro_de_Macoris">Prov!$C$125:$C$130</definedName>
    <definedName name="San_Pedro_de_Macorís">Prov!$C$125:$C$130</definedName>
    <definedName name="Sanchez_Ramirez">Prov!$C$131:$C$134</definedName>
    <definedName name="Sánchez_Ramírez">Prov!$C$131:$C$134</definedName>
    <definedName name="Santiago">Prov!$C$135:$C$143</definedName>
    <definedName name="Santiago_Rodriguez">Prov!$C$144:$C$146</definedName>
    <definedName name="Santiago_Rodríguez">Prov!$C$144:$C$146</definedName>
    <definedName name="Santo_Domingo">Prov!$C$147:$C$153</definedName>
    <definedName name="Valverde">Prov!$C$154:$C$156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14" i="45" l="1"/>
  <c r="J513" i="45" s="1"/>
  <c r="I513" i="45"/>
  <c r="H513" i="45"/>
  <c r="G513" i="45"/>
  <c r="J512" i="45"/>
  <c r="J511" i="45" s="1"/>
  <c r="J510" i="45" s="1"/>
  <c r="I511" i="45"/>
  <c r="I510" i="45" s="1"/>
  <c r="H511" i="45"/>
  <c r="H510" i="45" s="1"/>
  <c r="G511" i="45"/>
  <c r="G510" i="45" s="1"/>
  <c r="J509" i="45"/>
  <c r="J508" i="45" s="1"/>
  <c r="I508" i="45"/>
  <c r="H508" i="45"/>
  <c r="G508" i="45"/>
  <c r="J507" i="45"/>
  <c r="I506" i="45"/>
  <c r="H506" i="45"/>
  <c r="G506" i="45"/>
  <c r="J505" i="45"/>
  <c r="J504" i="45"/>
  <c r="I504" i="45"/>
  <c r="H504" i="45"/>
  <c r="G504" i="45"/>
  <c r="J503" i="45"/>
  <c r="J502" i="45" s="1"/>
  <c r="I502" i="45"/>
  <c r="I497" i="45" s="1"/>
  <c r="I485" i="45" s="1"/>
  <c r="H502" i="45"/>
  <c r="G502" i="45"/>
  <c r="J501" i="45"/>
  <c r="J500" i="45"/>
  <c r="I500" i="45"/>
  <c r="H500" i="45"/>
  <c r="G500" i="45"/>
  <c r="J499" i="45"/>
  <c r="J498" i="45" s="1"/>
  <c r="J497" i="45" s="1"/>
  <c r="I498" i="45"/>
  <c r="H498" i="45"/>
  <c r="G498" i="45"/>
  <c r="J496" i="45"/>
  <c r="I495" i="45"/>
  <c r="H495" i="45"/>
  <c r="G495" i="45"/>
  <c r="J494" i="45"/>
  <c r="J493" i="45" s="1"/>
  <c r="J486" i="45" s="1"/>
  <c r="J485" i="45" s="1"/>
  <c r="I493" i="45"/>
  <c r="H493" i="45"/>
  <c r="G493" i="45"/>
  <c r="J492" i="45"/>
  <c r="J491" i="45"/>
  <c r="I491" i="45"/>
  <c r="H491" i="45"/>
  <c r="G491" i="45"/>
  <c r="J490" i="45"/>
  <c r="J489" i="45" s="1"/>
  <c r="I489" i="45"/>
  <c r="H489" i="45"/>
  <c r="G489" i="45"/>
  <c r="J488" i="45"/>
  <c r="I487" i="45"/>
  <c r="I486" i="45" s="1"/>
  <c r="H487" i="45"/>
  <c r="G487" i="45"/>
  <c r="J484" i="45"/>
  <c r="J483" i="45"/>
  <c r="I483" i="45"/>
  <c r="H483" i="45"/>
  <c r="G483" i="45"/>
  <c r="J482" i="45"/>
  <c r="J481" i="45" s="1"/>
  <c r="I481" i="45"/>
  <c r="H481" i="45"/>
  <c r="G481" i="45"/>
  <c r="J480" i="45"/>
  <c r="J479" i="45"/>
  <c r="I479" i="45"/>
  <c r="I478" i="45"/>
  <c r="H479" i="45"/>
  <c r="G479" i="45"/>
  <c r="G478" i="45" s="1"/>
  <c r="J477" i="45"/>
  <c r="J476" i="45" s="1"/>
  <c r="I476" i="45"/>
  <c r="H476" i="45"/>
  <c r="G476" i="45"/>
  <c r="J475" i="45"/>
  <c r="J474" i="45"/>
  <c r="J473" i="45"/>
  <c r="J472" i="45"/>
  <c r="I471" i="45"/>
  <c r="H471" i="45"/>
  <c r="G471" i="45"/>
  <c r="J470" i="45"/>
  <c r="J469" i="45" s="1"/>
  <c r="I469" i="45"/>
  <c r="H469" i="45"/>
  <c r="G469" i="45"/>
  <c r="J468" i="45"/>
  <c r="J467" i="45"/>
  <c r="I467" i="45"/>
  <c r="H467" i="45"/>
  <c r="G467" i="45"/>
  <c r="J466" i="45"/>
  <c r="J465" i="45" s="1"/>
  <c r="I465" i="45"/>
  <c r="H465" i="45"/>
  <c r="G465" i="45"/>
  <c r="J464" i="45"/>
  <c r="J463" i="45"/>
  <c r="J462" i="45" s="1"/>
  <c r="I462" i="45"/>
  <c r="H462" i="45"/>
  <c r="G462" i="45"/>
  <c r="G459" i="45" s="1"/>
  <c r="J461" i="45"/>
  <c r="J460" i="45"/>
  <c r="I460" i="45"/>
  <c r="H460" i="45"/>
  <c r="H459" i="45" s="1"/>
  <c r="G460" i="45"/>
  <c r="J458" i="45"/>
  <c r="J457" i="45" s="1"/>
  <c r="I457" i="45"/>
  <c r="H457" i="45"/>
  <c r="G457" i="45"/>
  <c r="J456" i="45"/>
  <c r="I455" i="45"/>
  <c r="I454" i="45" s="1"/>
  <c r="H455" i="45"/>
  <c r="H454" i="45"/>
  <c r="G455" i="45"/>
  <c r="G454" i="45"/>
  <c r="J453" i="45"/>
  <c r="I452" i="45"/>
  <c r="H452" i="45"/>
  <c r="G452" i="45"/>
  <c r="J451" i="45"/>
  <c r="J450" i="45"/>
  <c r="I450" i="45"/>
  <c r="H450" i="45"/>
  <c r="G450" i="45"/>
  <c r="J449" i="45"/>
  <c r="J448" i="45" s="1"/>
  <c r="I448" i="45"/>
  <c r="H448" i="45"/>
  <c r="G448" i="45"/>
  <c r="G439" i="45" s="1"/>
  <c r="J447" i="45"/>
  <c r="J446" i="45"/>
  <c r="I446" i="45"/>
  <c r="H446" i="45"/>
  <c r="G446" i="45"/>
  <c r="J445" i="45"/>
  <c r="I444" i="45"/>
  <c r="H444" i="45"/>
  <c r="G444" i="45"/>
  <c r="J443" i="45"/>
  <c r="J442" i="45" s="1"/>
  <c r="I442" i="45"/>
  <c r="H442" i="45"/>
  <c r="G442" i="45"/>
  <c r="J441" i="45"/>
  <c r="J440" i="45"/>
  <c r="I440" i="45"/>
  <c r="H440" i="45"/>
  <c r="G440" i="45"/>
  <c r="J438" i="45"/>
  <c r="J437" i="45"/>
  <c r="I437" i="45"/>
  <c r="H437" i="45"/>
  <c r="G437" i="45"/>
  <c r="J436" i="45"/>
  <c r="J435" i="45" s="1"/>
  <c r="I435" i="45"/>
  <c r="H435" i="45"/>
  <c r="G435" i="45"/>
  <c r="G432" i="45" s="1"/>
  <c r="J434" i="45"/>
  <c r="I433" i="45"/>
  <c r="I432" i="45" s="1"/>
  <c r="H433" i="45"/>
  <c r="H432" i="45"/>
  <c r="G433" i="45"/>
  <c r="J431" i="45"/>
  <c r="I430" i="45"/>
  <c r="H430" i="45"/>
  <c r="G430" i="45"/>
  <c r="J429" i="45"/>
  <c r="J428" i="45"/>
  <c r="I428" i="45"/>
  <c r="H428" i="45"/>
  <c r="G428" i="45"/>
  <c r="J427" i="45"/>
  <c r="J426" i="45" s="1"/>
  <c r="J423" i="45" s="1"/>
  <c r="I426" i="45"/>
  <c r="H426" i="45"/>
  <c r="G426" i="45"/>
  <c r="J425" i="45"/>
  <c r="J424" i="45"/>
  <c r="I424" i="45"/>
  <c r="H424" i="45"/>
  <c r="G424" i="45"/>
  <c r="G423" i="45" s="1"/>
  <c r="J422" i="45"/>
  <c r="J421" i="45"/>
  <c r="I421" i="45"/>
  <c r="H421" i="45"/>
  <c r="G421" i="45"/>
  <c r="J420" i="45"/>
  <c r="I419" i="45"/>
  <c r="H419" i="45"/>
  <c r="G419" i="45"/>
  <c r="J418" i="45"/>
  <c r="J417" i="45" s="1"/>
  <c r="I417" i="45"/>
  <c r="H417" i="45"/>
  <c r="G417" i="45"/>
  <c r="J416" i="45"/>
  <c r="J415" i="45"/>
  <c r="I415" i="45"/>
  <c r="H415" i="45"/>
  <c r="G415" i="45"/>
  <c r="J413" i="45"/>
  <c r="J412" i="45" s="1"/>
  <c r="I412" i="45"/>
  <c r="H412" i="45"/>
  <c r="G412" i="45"/>
  <c r="J411" i="45"/>
  <c r="J410" i="45"/>
  <c r="I410" i="45"/>
  <c r="H410" i="45"/>
  <c r="G410" i="45"/>
  <c r="J409" i="45"/>
  <c r="J408" i="45" s="1"/>
  <c r="I408" i="45"/>
  <c r="H408" i="45"/>
  <c r="G408" i="45"/>
  <c r="J407" i="45"/>
  <c r="J406" i="45" s="1"/>
  <c r="I406" i="45"/>
  <c r="I403" i="45" s="1"/>
  <c r="I402" i="45" s="1"/>
  <c r="H406" i="45"/>
  <c r="G406" i="45"/>
  <c r="J405" i="45"/>
  <c r="J404" i="45"/>
  <c r="I404" i="45"/>
  <c r="H404" i="45"/>
  <c r="G404" i="45"/>
  <c r="G403" i="45" s="1"/>
  <c r="J401" i="45"/>
  <c r="J400" i="45" s="1"/>
  <c r="I400" i="45"/>
  <c r="H400" i="45"/>
  <c r="G400" i="45"/>
  <c r="J399" i="45"/>
  <c r="J398" i="45"/>
  <c r="I398" i="45"/>
  <c r="I395" i="45" s="1"/>
  <c r="H398" i="45"/>
  <c r="G398" i="45"/>
  <c r="J397" i="45"/>
  <c r="J396" i="45"/>
  <c r="J395" i="45" s="1"/>
  <c r="I396" i="45"/>
  <c r="H396" i="45"/>
  <c r="H395" i="45"/>
  <c r="G396" i="45"/>
  <c r="J394" i="45"/>
  <c r="J393" i="45" s="1"/>
  <c r="I393" i="45"/>
  <c r="H393" i="45"/>
  <c r="G393" i="45"/>
  <c r="J392" i="45"/>
  <c r="I391" i="45"/>
  <c r="H391" i="45"/>
  <c r="H386" i="45"/>
  <c r="G391" i="45"/>
  <c r="J390" i="45"/>
  <c r="J389" i="45" s="1"/>
  <c r="I389" i="45"/>
  <c r="I386" i="45" s="1"/>
  <c r="H389" i="45"/>
  <c r="G389" i="45"/>
  <c r="J388" i="45"/>
  <c r="J387" i="45"/>
  <c r="J386" i="45" s="1"/>
  <c r="I387" i="45"/>
  <c r="H387" i="45"/>
  <c r="G387" i="45"/>
  <c r="G386" i="45"/>
  <c r="J385" i="45"/>
  <c r="J384" i="45"/>
  <c r="I384" i="45"/>
  <c r="H384" i="45"/>
  <c r="H379" i="45" s="1"/>
  <c r="G384" i="45"/>
  <c r="J383" i="45"/>
  <c r="J382" i="45" s="1"/>
  <c r="I382" i="45"/>
  <c r="H382" i="45"/>
  <c r="G382" i="45"/>
  <c r="G379" i="45" s="1"/>
  <c r="J381" i="45"/>
  <c r="I380" i="45"/>
  <c r="I379" i="45" s="1"/>
  <c r="H380" i="45"/>
  <c r="G380" i="45"/>
  <c r="J378" i="45"/>
  <c r="I377" i="45"/>
  <c r="I370" i="45" s="1"/>
  <c r="I337" i="45" s="1"/>
  <c r="H377" i="45"/>
  <c r="G377" i="45"/>
  <c r="J376" i="45"/>
  <c r="J375" i="45"/>
  <c r="I375" i="45"/>
  <c r="H375" i="45"/>
  <c r="G375" i="45"/>
  <c r="J374" i="45"/>
  <c r="J373" i="45" s="1"/>
  <c r="I373" i="45"/>
  <c r="H373" i="45"/>
  <c r="G373" i="45"/>
  <c r="G370" i="45" s="1"/>
  <c r="J372" i="45"/>
  <c r="J371" i="45"/>
  <c r="I371" i="45"/>
  <c r="H371" i="45"/>
  <c r="H370" i="45" s="1"/>
  <c r="G371" i="45"/>
  <c r="J369" i="45"/>
  <c r="J368" i="45"/>
  <c r="J367" i="45"/>
  <c r="I366" i="45"/>
  <c r="I365" i="45" s="1"/>
  <c r="H366" i="45"/>
  <c r="H365" i="45" s="1"/>
  <c r="G366" i="45"/>
  <c r="G365" i="45" s="1"/>
  <c r="J364" i="45"/>
  <c r="J363" i="45"/>
  <c r="J362" i="45"/>
  <c r="I361" i="45"/>
  <c r="H361" i="45"/>
  <c r="G361" i="45"/>
  <c r="J360" i="45"/>
  <c r="J359" i="45"/>
  <c r="J358" i="45"/>
  <c r="I357" i="45"/>
  <c r="H357" i="45"/>
  <c r="G357" i="45"/>
  <c r="G354" i="45" s="1"/>
  <c r="G337" i="45" s="1"/>
  <c r="J356" i="45"/>
  <c r="J355" i="45"/>
  <c r="I355" i="45"/>
  <c r="H355" i="45"/>
  <c r="H354" i="45" s="1"/>
  <c r="G355" i="45"/>
  <c r="J353" i="45"/>
  <c r="J352" i="45"/>
  <c r="I352" i="45"/>
  <c r="H352" i="45"/>
  <c r="G352" i="45"/>
  <c r="J351" i="45"/>
  <c r="J350" i="45"/>
  <c r="I350" i="45"/>
  <c r="H350" i="45"/>
  <c r="G350" i="45"/>
  <c r="J349" i="45"/>
  <c r="J348" i="45"/>
  <c r="I347" i="45"/>
  <c r="I338" i="45" s="1"/>
  <c r="H347" i="45"/>
  <c r="G347" i="45"/>
  <c r="J346" i="45"/>
  <c r="J345" i="45"/>
  <c r="J344" i="45"/>
  <c r="J343" i="45"/>
  <c r="I343" i="45"/>
  <c r="H343" i="45"/>
  <c r="G343" i="45"/>
  <c r="J342" i="45"/>
  <c r="J341" i="45"/>
  <c r="J340" i="45"/>
  <c r="I339" i="45"/>
  <c r="H339" i="45"/>
  <c r="H338" i="45" s="1"/>
  <c r="G339" i="45"/>
  <c r="J336" i="45"/>
  <c r="J335" i="45" s="1"/>
  <c r="I335" i="45"/>
  <c r="I318" i="45" s="1"/>
  <c r="H335" i="45"/>
  <c r="G335" i="45"/>
  <c r="J334" i="45"/>
  <c r="J333" i="45"/>
  <c r="I333" i="45"/>
  <c r="H333" i="45"/>
  <c r="G333" i="45"/>
  <c r="J332" i="45"/>
  <c r="J331" i="45" s="1"/>
  <c r="I331" i="45"/>
  <c r="H331" i="45"/>
  <c r="G331" i="45"/>
  <c r="J330" i="45"/>
  <c r="I329" i="45"/>
  <c r="H329" i="45"/>
  <c r="G329" i="45"/>
  <c r="J328" i="45"/>
  <c r="J327" i="45"/>
  <c r="I327" i="45"/>
  <c r="H327" i="45"/>
  <c r="G327" i="45"/>
  <c r="J326" i="45"/>
  <c r="J325" i="45" s="1"/>
  <c r="I325" i="45"/>
  <c r="H325" i="45"/>
  <c r="G325" i="45"/>
  <c r="G318" i="45" s="1"/>
  <c r="J324" i="45"/>
  <c r="J323" i="45"/>
  <c r="I323" i="45"/>
  <c r="H323" i="45"/>
  <c r="G323" i="45"/>
  <c r="J322" i="45"/>
  <c r="I321" i="45"/>
  <c r="H321" i="45"/>
  <c r="G321" i="45"/>
  <c r="J320" i="45"/>
  <c r="J319" i="45" s="1"/>
  <c r="I319" i="45"/>
  <c r="H319" i="45"/>
  <c r="H318" i="45" s="1"/>
  <c r="G319" i="45"/>
  <c r="J317" i="45"/>
  <c r="J316" i="45" s="1"/>
  <c r="I316" i="45"/>
  <c r="H316" i="45"/>
  <c r="G316" i="45"/>
  <c r="J315" i="45"/>
  <c r="J314" i="45" s="1"/>
  <c r="J313" i="45" s="1"/>
  <c r="I314" i="45"/>
  <c r="I313" i="45" s="1"/>
  <c r="H314" i="45"/>
  <c r="H313" i="45" s="1"/>
  <c r="G314" i="45"/>
  <c r="J312" i="45"/>
  <c r="J311" i="45"/>
  <c r="J310" i="45"/>
  <c r="J309" i="45"/>
  <c r="J308" i="45"/>
  <c r="J307" i="45"/>
  <c r="I306" i="45"/>
  <c r="H306" i="45"/>
  <c r="H297" i="45" s="1"/>
  <c r="G306" i="45"/>
  <c r="G297" i="45" s="1"/>
  <c r="J305" i="45"/>
  <c r="J304" i="45"/>
  <c r="J303" i="45"/>
  <c r="J302" i="45"/>
  <c r="J301" i="45"/>
  <c r="J300" i="45"/>
  <c r="J299" i="45"/>
  <c r="I298" i="45"/>
  <c r="I297" i="45" s="1"/>
  <c r="H298" i="45"/>
  <c r="G298" i="45"/>
  <c r="J296" i="45"/>
  <c r="J295" i="45" s="1"/>
  <c r="I295" i="45"/>
  <c r="H295" i="45"/>
  <c r="G295" i="45"/>
  <c r="J294" i="45"/>
  <c r="J293" i="45"/>
  <c r="J292" i="45"/>
  <c r="J291" i="45"/>
  <c r="J290" i="45"/>
  <c r="J289" i="45"/>
  <c r="J287" i="45" s="1"/>
  <c r="J288" i="45"/>
  <c r="I287" i="45"/>
  <c r="H287" i="45"/>
  <c r="G287" i="45"/>
  <c r="G269" i="45" s="1"/>
  <c r="J286" i="45"/>
  <c r="J285" i="45"/>
  <c r="J284" i="45"/>
  <c r="J283" i="45"/>
  <c r="J282" i="45"/>
  <c r="J281" i="45"/>
  <c r="I280" i="45"/>
  <c r="H280" i="45"/>
  <c r="G280" i="45"/>
  <c r="J279" i="45"/>
  <c r="J278" i="45"/>
  <c r="J277" i="45"/>
  <c r="I276" i="45"/>
  <c r="H276" i="45"/>
  <c r="G276" i="45"/>
  <c r="J275" i="45"/>
  <c r="J274" i="45"/>
  <c r="J273" i="45"/>
  <c r="J272" i="45"/>
  <c r="J271" i="45"/>
  <c r="J270" i="45" s="1"/>
  <c r="I270" i="45"/>
  <c r="H270" i="45"/>
  <c r="G270" i="45"/>
  <c r="J268" i="45"/>
  <c r="J267" i="45" s="1"/>
  <c r="J258" i="45" s="1"/>
  <c r="I267" i="45"/>
  <c r="H267" i="45"/>
  <c r="G267" i="45"/>
  <c r="J266" i="45"/>
  <c r="I265" i="45"/>
  <c r="H265" i="45"/>
  <c r="G265" i="45"/>
  <c r="J264" i="45"/>
  <c r="J263" i="45"/>
  <c r="I263" i="45"/>
  <c r="H263" i="45"/>
  <c r="G263" i="45"/>
  <c r="J262" i="45"/>
  <c r="J261" i="45" s="1"/>
  <c r="I261" i="45"/>
  <c r="H261" i="45"/>
  <c r="G261" i="45"/>
  <c r="J260" i="45"/>
  <c r="J259" i="45"/>
  <c r="I259" i="45"/>
  <c r="I258" i="45"/>
  <c r="H259" i="45"/>
  <c r="G259" i="45"/>
  <c r="J257" i="45"/>
  <c r="J256" i="45"/>
  <c r="I256" i="45"/>
  <c r="H256" i="45"/>
  <c r="G256" i="45"/>
  <c r="J255" i="45"/>
  <c r="J254" i="45" s="1"/>
  <c r="I254" i="45"/>
  <c r="I253" i="45"/>
  <c r="H254" i="45"/>
  <c r="H253" i="45"/>
  <c r="G254" i="45"/>
  <c r="G253" i="45"/>
  <c r="J252" i="45"/>
  <c r="I251" i="45"/>
  <c r="I240" i="45" s="1"/>
  <c r="H251" i="45"/>
  <c r="G251" i="45"/>
  <c r="J250" i="45"/>
  <c r="J249" i="45"/>
  <c r="I249" i="45"/>
  <c r="H249" i="45"/>
  <c r="G249" i="45"/>
  <c r="J248" i="45"/>
  <c r="J247" i="45" s="1"/>
  <c r="I247" i="45"/>
  <c r="H247" i="45"/>
  <c r="G247" i="45"/>
  <c r="J246" i="45"/>
  <c r="J245" i="45"/>
  <c r="I245" i="45"/>
  <c r="H245" i="45"/>
  <c r="G245" i="45"/>
  <c r="J244" i="45"/>
  <c r="I243" i="45"/>
  <c r="H243" i="45"/>
  <c r="G243" i="45"/>
  <c r="J242" i="45"/>
  <c r="J241" i="45" s="1"/>
  <c r="I241" i="45"/>
  <c r="H241" i="45"/>
  <c r="G241" i="45"/>
  <c r="G240" i="45" s="1"/>
  <c r="J239" i="45"/>
  <c r="J238" i="45"/>
  <c r="I238" i="45"/>
  <c r="H238" i="45"/>
  <c r="G238" i="45"/>
  <c r="J237" i="45"/>
  <c r="J236" i="45" s="1"/>
  <c r="I236" i="45"/>
  <c r="H236" i="45"/>
  <c r="G236" i="45"/>
  <c r="J235" i="45"/>
  <c r="J234" i="45"/>
  <c r="I234" i="45"/>
  <c r="H234" i="45"/>
  <c r="G234" i="45"/>
  <c r="J233" i="45"/>
  <c r="I232" i="45"/>
  <c r="H232" i="45"/>
  <c r="G232" i="45"/>
  <c r="G231" i="45" s="1"/>
  <c r="I231" i="45"/>
  <c r="J230" i="45"/>
  <c r="I229" i="45"/>
  <c r="H229" i="45"/>
  <c r="G229" i="45"/>
  <c r="J228" i="45"/>
  <c r="J227" i="45"/>
  <c r="J226" i="45"/>
  <c r="I225" i="45"/>
  <c r="H225" i="45"/>
  <c r="G225" i="45"/>
  <c r="G219" i="45" s="1"/>
  <c r="J224" i="45"/>
  <c r="J223" i="45"/>
  <c r="I223" i="45"/>
  <c r="H223" i="45"/>
  <c r="G223" i="45"/>
  <c r="J222" i="45"/>
  <c r="J221" i="45"/>
  <c r="J220" i="45"/>
  <c r="I220" i="45"/>
  <c r="H220" i="45"/>
  <c r="G220" i="45"/>
  <c r="J217" i="45"/>
  <c r="J216" i="45"/>
  <c r="J215" i="45"/>
  <c r="J214" i="45"/>
  <c r="J213" i="45"/>
  <c r="I212" i="45"/>
  <c r="H212" i="45"/>
  <c r="G212" i="45"/>
  <c r="J211" i="45"/>
  <c r="J210" i="45"/>
  <c r="J208" i="45" s="1"/>
  <c r="J209" i="45"/>
  <c r="I208" i="45"/>
  <c r="H208" i="45"/>
  <c r="G208" i="45"/>
  <c r="J207" i="45"/>
  <c r="J206" i="45"/>
  <c r="J205" i="45"/>
  <c r="J204" i="45"/>
  <c r="J203" i="45"/>
  <c r="J202" i="45"/>
  <c r="J201" i="45" s="1"/>
  <c r="I201" i="45"/>
  <c r="H201" i="45"/>
  <c r="G201" i="45"/>
  <c r="J200" i="45"/>
  <c r="J199" i="45"/>
  <c r="J198" i="45"/>
  <c r="J197" i="45"/>
  <c r="J196" i="45"/>
  <c r="I196" i="45"/>
  <c r="H196" i="45"/>
  <c r="G196" i="45"/>
  <c r="J195" i="45"/>
  <c r="J192" i="45" s="1"/>
  <c r="J183" i="45" s="1"/>
  <c r="J194" i="45"/>
  <c r="J193" i="45"/>
  <c r="I192" i="45"/>
  <c r="H192" i="45"/>
  <c r="G192" i="45"/>
  <c r="J191" i="45"/>
  <c r="J190" i="45" s="1"/>
  <c r="I190" i="45"/>
  <c r="H190" i="45"/>
  <c r="G190" i="45"/>
  <c r="J189" i="45"/>
  <c r="I188" i="45"/>
  <c r="H188" i="45"/>
  <c r="G188" i="45"/>
  <c r="J187" i="45"/>
  <c r="J186" i="45"/>
  <c r="I186" i="45"/>
  <c r="H186" i="45"/>
  <c r="G186" i="45"/>
  <c r="J185" i="45"/>
  <c r="J184" i="45" s="1"/>
  <c r="I184" i="45"/>
  <c r="I183" i="45" s="1"/>
  <c r="H184" i="45"/>
  <c r="G184" i="45"/>
  <c r="G183" i="45" s="1"/>
  <c r="J182" i="45"/>
  <c r="J181" i="45"/>
  <c r="I181" i="45"/>
  <c r="H181" i="45"/>
  <c r="H165" i="45" s="1"/>
  <c r="G181" i="45"/>
  <c r="J180" i="45"/>
  <c r="J179" i="45"/>
  <c r="J178" i="45"/>
  <c r="J177" i="45"/>
  <c r="J176" i="45"/>
  <c r="J174" i="45" s="1"/>
  <c r="J175" i="45"/>
  <c r="I174" i="45"/>
  <c r="H174" i="45"/>
  <c r="G174" i="45"/>
  <c r="J173" i="45"/>
  <c r="J172" i="45"/>
  <c r="J171" i="45"/>
  <c r="J170" i="45"/>
  <c r="J169" i="45"/>
  <c r="J168" i="45"/>
  <c r="J166" i="45" s="1"/>
  <c r="J165" i="45" s="1"/>
  <c r="J167" i="45"/>
  <c r="I166" i="45"/>
  <c r="I165" i="45" s="1"/>
  <c r="H166" i="45"/>
  <c r="G166" i="45"/>
  <c r="J164" i="45"/>
  <c r="J163" i="45"/>
  <c r="I163" i="45"/>
  <c r="H163" i="45"/>
  <c r="G163" i="45"/>
  <c r="J162" i="45"/>
  <c r="J161" i="45" s="1"/>
  <c r="I161" i="45"/>
  <c r="H161" i="45"/>
  <c r="G161" i="45"/>
  <c r="J160" i="45"/>
  <c r="I159" i="45"/>
  <c r="H159" i="45"/>
  <c r="G159" i="45"/>
  <c r="J158" i="45"/>
  <c r="J157" i="45"/>
  <c r="I157" i="45"/>
  <c r="H157" i="45"/>
  <c r="H146" i="45" s="1"/>
  <c r="G157" i="45"/>
  <c r="J156" i="45"/>
  <c r="J155" i="45" s="1"/>
  <c r="I155" i="45"/>
  <c r="H155" i="45"/>
  <c r="G155" i="45"/>
  <c r="J154" i="45"/>
  <c r="J153" i="45"/>
  <c r="I153" i="45"/>
  <c r="H153" i="45"/>
  <c r="G153" i="45"/>
  <c r="J152" i="45"/>
  <c r="I151" i="45"/>
  <c r="H151" i="45"/>
  <c r="G151" i="45"/>
  <c r="J150" i="45"/>
  <c r="J149" i="45" s="1"/>
  <c r="I149" i="45"/>
  <c r="I146" i="45" s="1"/>
  <c r="H149" i="45"/>
  <c r="G149" i="45"/>
  <c r="J148" i="45"/>
  <c r="J147" i="45"/>
  <c r="J146" i="45" s="1"/>
  <c r="I147" i="45"/>
  <c r="H147" i="45"/>
  <c r="G147" i="45"/>
  <c r="G146" i="45" s="1"/>
  <c r="J145" i="45"/>
  <c r="J144" i="45"/>
  <c r="I144" i="45"/>
  <c r="H144" i="45"/>
  <c r="H125" i="45" s="1"/>
  <c r="G144" i="45"/>
  <c r="J143" i="45"/>
  <c r="J142" i="45" s="1"/>
  <c r="I142" i="45"/>
  <c r="H142" i="45"/>
  <c r="G142" i="45"/>
  <c r="J141" i="45"/>
  <c r="I140" i="45"/>
  <c r="H140" i="45"/>
  <c r="G140" i="45"/>
  <c r="J139" i="45"/>
  <c r="J138" i="45"/>
  <c r="I138" i="45"/>
  <c r="H138" i="45"/>
  <c r="G138" i="45"/>
  <c r="J137" i="45"/>
  <c r="J136" i="45" s="1"/>
  <c r="I136" i="45"/>
  <c r="H136" i="45"/>
  <c r="G136" i="45"/>
  <c r="J135" i="45"/>
  <c r="J134" i="45"/>
  <c r="J133" i="45"/>
  <c r="J132" i="45"/>
  <c r="J131" i="45"/>
  <c r="I130" i="45"/>
  <c r="H130" i="45"/>
  <c r="G130" i="45"/>
  <c r="J129" i="45"/>
  <c r="I128" i="45"/>
  <c r="H128" i="45"/>
  <c r="G128" i="45"/>
  <c r="J127" i="45"/>
  <c r="J126" i="45" s="1"/>
  <c r="I126" i="45"/>
  <c r="H126" i="45"/>
  <c r="G126" i="45"/>
  <c r="J124" i="45"/>
  <c r="J123" i="45"/>
  <c r="I123" i="45"/>
  <c r="H123" i="45"/>
  <c r="G123" i="45"/>
  <c r="J122" i="45"/>
  <c r="J121" i="45" s="1"/>
  <c r="I121" i="45"/>
  <c r="I116" i="45" s="1"/>
  <c r="H121" i="45"/>
  <c r="G121" i="45"/>
  <c r="J120" i="45"/>
  <c r="J119" i="45"/>
  <c r="I119" i="45"/>
  <c r="H119" i="45"/>
  <c r="G119" i="45"/>
  <c r="J118" i="45"/>
  <c r="J117" i="45" s="1"/>
  <c r="J116" i="45" s="1"/>
  <c r="I117" i="45"/>
  <c r="H117" i="45"/>
  <c r="H116" i="45" s="1"/>
  <c r="G117" i="45"/>
  <c r="J115" i="45"/>
  <c r="J114" i="45" s="1"/>
  <c r="I114" i="45"/>
  <c r="H114" i="45"/>
  <c r="G114" i="45"/>
  <c r="G111" i="45"/>
  <c r="J113" i="45"/>
  <c r="J112" i="45"/>
  <c r="I112" i="45"/>
  <c r="I111" i="45"/>
  <c r="H112" i="45"/>
  <c r="H111" i="45"/>
  <c r="G112" i="45"/>
  <c r="J110" i="45"/>
  <c r="J109" i="45" s="1"/>
  <c r="I109" i="45"/>
  <c r="H109" i="45"/>
  <c r="G109" i="45"/>
  <c r="J108" i="45"/>
  <c r="J107" i="45" s="1"/>
  <c r="J106" i="45" s="1"/>
  <c r="I107" i="45"/>
  <c r="I106" i="45" s="1"/>
  <c r="H107" i="45"/>
  <c r="H106" i="45" s="1"/>
  <c r="G107" i="45"/>
  <c r="G106" i="45" s="1"/>
  <c r="J105" i="45"/>
  <c r="J104" i="45"/>
  <c r="I104" i="45"/>
  <c r="H104" i="45"/>
  <c r="G104" i="45"/>
  <c r="J103" i="45"/>
  <c r="J102" i="45" s="1"/>
  <c r="I102" i="45"/>
  <c r="H102" i="45"/>
  <c r="G102" i="45"/>
  <c r="J101" i="45"/>
  <c r="J100" i="45"/>
  <c r="J99" i="45" s="1"/>
  <c r="I99" i="45"/>
  <c r="H99" i="45"/>
  <c r="G99" i="45"/>
  <c r="J98" i="45"/>
  <c r="J97" i="45"/>
  <c r="I97" i="45"/>
  <c r="H97" i="45"/>
  <c r="G97" i="45"/>
  <c r="J96" i="45"/>
  <c r="J95" i="45" s="1"/>
  <c r="I95" i="45"/>
  <c r="H95" i="45"/>
  <c r="G95" i="45"/>
  <c r="J94" i="45"/>
  <c r="J93" i="45"/>
  <c r="I93" i="45"/>
  <c r="H93" i="45"/>
  <c r="G93" i="45"/>
  <c r="J92" i="45"/>
  <c r="J91" i="45" s="1"/>
  <c r="I91" i="45"/>
  <c r="H91" i="45"/>
  <c r="G91" i="45"/>
  <c r="J90" i="45"/>
  <c r="J89" i="45" s="1"/>
  <c r="J88" i="45" s="1"/>
  <c r="I89" i="45"/>
  <c r="H89" i="45"/>
  <c r="G89" i="45"/>
  <c r="J86" i="45"/>
  <c r="J85" i="45"/>
  <c r="I85" i="45"/>
  <c r="H85" i="45"/>
  <c r="G85" i="45"/>
  <c r="J84" i="45"/>
  <c r="J83" i="45" s="1"/>
  <c r="I83" i="45"/>
  <c r="H83" i="45"/>
  <c r="G83" i="45"/>
  <c r="J82" i="45"/>
  <c r="J81" i="45"/>
  <c r="I81" i="45"/>
  <c r="H81" i="45"/>
  <c r="G81" i="45"/>
  <c r="J80" i="45"/>
  <c r="J79" i="45" s="1"/>
  <c r="I79" i="45"/>
  <c r="I78" i="45" s="1"/>
  <c r="H79" i="45"/>
  <c r="G79" i="45"/>
  <c r="G78" i="45" s="1"/>
  <c r="J77" i="45"/>
  <c r="J76" i="45"/>
  <c r="J75" i="45"/>
  <c r="J74" i="45"/>
  <c r="J73" i="45" s="1"/>
  <c r="I73" i="45"/>
  <c r="H73" i="45"/>
  <c r="H70" i="45" s="1"/>
  <c r="G73" i="45"/>
  <c r="J72" i="45"/>
  <c r="J71" i="45"/>
  <c r="I71" i="45"/>
  <c r="I70" i="45"/>
  <c r="H71" i="45"/>
  <c r="G71" i="45"/>
  <c r="G70" i="45" s="1"/>
  <c r="J69" i="45"/>
  <c r="J68" i="45"/>
  <c r="I67" i="45"/>
  <c r="H67" i="45"/>
  <c r="G67" i="45"/>
  <c r="G63" i="45" s="1"/>
  <c r="J66" i="45"/>
  <c r="J65" i="45"/>
  <c r="J64" i="45" s="1"/>
  <c r="I64" i="45"/>
  <c r="H64" i="45"/>
  <c r="H63" i="45" s="1"/>
  <c r="G64" i="45"/>
  <c r="J62" i="45"/>
  <c r="J61" i="45" s="1"/>
  <c r="I61" i="45"/>
  <c r="I47" i="45" s="1"/>
  <c r="H61" i="45"/>
  <c r="G61" i="45"/>
  <c r="J60" i="45"/>
  <c r="J59" i="45"/>
  <c r="J58" i="45"/>
  <c r="J57" i="45"/>
  <c r="J56" i="45"/>
  <c r="J55" i="45"/>
  <c r="J54" i="45"/>
  <c r="J53" i="45"/>
  <c r="J52" i="45"/>
  <c r="J50" i="45" s="1"/>
  <c r="J51" i="45"/>
  <c r="I50" i="45"/>
  <c r="H50" i="45"/>
  <c r="H47" i="45" s="1"/>
  <c r="G50" i="45"/>
  <c r="J49" i="45"/>
  <c r="J48" i="45" s="1"/>
  <c r="J47" i="45" s="1"/>
  <c r="I48" i="45"/>
  <c r="H48" i="45"/>
  <c r="G48" i="45"/>
  <c r="G47" i="45" s="1"/>
  <c r="J46" i="45"/>
  <c r="J45" i="45" s="1"/>
  <c r="I45" i="45"/>
  <c r="H45" i="45"/>
  <c r="G45" i="45"/>
  <c r="J44" i="45"/>
  <c r="J43" i="45"/>
  <c r="J42" i="45"/>
  <c r="J41" i="45"/>
  <c r="I40" i="45"/>
  <c r="H40" i="45"/>
  <c r="G40" i="45"/>
  <c r="J39" i="45"/>
  <c r="J38" i="45" s="1"/>
  <c r="I38" i="45"/>
  <c r="H38" i="45"/>
  <c r="G38" i="45"/>
  <c r="J37" i="45"/>
  <c r="J36" i="45"/>
  <c r="I36" i="45"/>
  <c r="H36" i="45"/>
  <c r="G36" i="45"/>
  <c r="J35" i="45"/>
  <c r="J34" i="45"/>
  <c r="J33" i="45"/>
  <c r="J32" i="45"/>
  <c r="J31" i="45"/>
  <c r="J30" i="45"/>
  <c r="J28" i="45"/>
  <c r="J29" i="45"/>
  <c r="I28" i="45"/>
  <c r="H28" i="45"/>
  <c r="G28" i="45"/>
  <c r="J27" i="45"/>
  <c r="J26" i="45"/>
  <c r="J25" i="45"/>
  <c r="J24" i="45"/>
  <c r="J23" i="45"/>
  <c r="J22" i="45"/>
  <c r="I21" i="45"/>
  <c r="I20" i="45" s="1"/>
  <c r="H21" i="45"/>
  <c r="G21" i="45"/>
  <c r="G20" i="45" s="1"/>
  <c r="G19" i="45" s="1"/>
  <c r="G14" i="45"/>
  <c r="F6" i="45"/>
  <c r="F3" i="45"/>
  <c r="F2" i="45"/>
  <c r="H219" i="45"/>
  <c r="G313" i="45"/>
  <c r="G338" i="45"/>
  <c r="G414" i="45"/>
  <c r="G402" i="45" s="1"/>
  <c r="G497" i="45"/>
  <c r="I88" i="45"/>
  <c r="I354" i="45"/>
  <c r="G395" i="45"/>
  <c r="H414" i="45"/>
  <c r="J21" i="45"/>
  <c r="J67" i="45"/>
  <c r="G125" i="45"/>
  <c r="H269" i="45"/>
  <c r="H403" i="45"/>
  <c r="I423" i="45"/>
  <c r="I439" i="45"/>
  <c r="H486" i="45"/>
  <c r="H485" i="45" s="1"/>
  <c r="J78" i="45"/>
  <c r="J212" i="45"/>
  <c r="H258" i="45"/>
  <c r="J391" i="45"/>
  <c r="J151" i="45"/>
  <c r="J188" i="45"/>
  <c r="J225" i="45"/>
  <c r="H240" i="45"/>
  <c r="J265" i="45"/>
  <c r="J276" i="45"/>
  <c r="J347" i="45"/>
  <c r="J357" i="45"/>
  <c r="J159" i="45"/>
  <c r="J128" i="45"/>
  <c r="J140" i="45"/>
  <c r="H183" i="45"/>
  <c r="J229" i="45"/>
  <c r="J219" i="45" s="1"/>
  <c r="J251" i="45"/>
  <c r="J240" i="45"/>
  <c r="J321" i="45"/>
  <c r="J318" i="45" s="1"/>
  <c r="J444" i="45"/>
  <c r="J403" i="45"/>
  <c r="J243" i="45"/>
  <c r="J306" i="45"/>
  <c r="J329" i="45"/>
  <c r="J377" i="45"/>
  <c r="J370" i="45"/>
  <c r="J232" i="45"/>
  <c r="J231" i="45" s="1"/>
  <c r="J253" i="45"/>
  <c r="J366" i="45"/>
  <c r="J365" i="45" s="1"/>
  <c r="J380" i="45"/>
  <c r="J379" i="45"/>
  <c r="J430" i="45"/>
  <c r="J452" i="45"/>
  <c r="J439" i="45"/>
  <c r="H497" i="45"/>
  <c r="J433" i="45"/>
  <c r="J432" i="45"/>
  <c r="J455" i="45"/>
  <c r="J454" i="45" s="1"/>
  <c r="J487" i="45"/>
  <c r="J495" i="45"/>
  <c r="I414" i="45"/>
  <c r="J419" i="45"/>
  <c r="I459" i="45"/>
  <c r="J471" i="45"/>
  <c r="J459" i="45"/>
  <c r="J478" i="45"/>
  <c r="G486" i="45"/>
  <c r="G485" i="45" s="1"/>
  <c r="J506" i="45"/>
  <c r="H178" i="44"/>
  <c r="H174" i="44" s="1"/>
  <c r="H165" i="44" s="1"/>
  <c r="T561" i="14"/>
  <c r="T560" i="14"/>
  <c r="T559" i="14"/>
  <c r="T558" i="14"/>
  <c r="T557" i="14"/>
  <c r="T556" i="14"/>
  <c r="T555" i="14"/>
  <c r="T554" i="14"/>
  <c r="T553" i="14"/>
  <c r="T552" i="14"/>
  <c r="T551" i="14"/>
  <c r="T550" i="14"/>
  <c r="T549" i="14"/>
  <c r="T548" i="14"/>
  <c r="T547" i="14"/>
  <c r="T546" i="14"/>
  <c r="T545" i="14"/>
  <c r="T544" i="14"/>
  <c r="T543" i="14"/>
  <c r="T542" i="14"/>
  <c r="T541" i="14"/>
  <c r="T540" i="14"/>
  <c r="T539" i="14"/>
  <c r="T538" i="14"/>
  <c r="T537" i="14"/>
  <c r="T536" i="14"/>
  <c r="T535" i="14"/>
  <c r="T534" i="14"/>
  <c r="T533" i="14"/>
  <c r="T532" i="14"/>
  <c r="T531" i="14"/>
  <c r="T530" i="14"/>
  <c r="T529" i="14"/>
  <c r="T528" i="14"/>
  <c r="T527" i="14"/>
  <c r="T526" i="14"/>
  <c r="T525" i="14"/>
  <c r="T524" i="14"/>
  <c r="T478" i="14"/>
  <c r="T477" i="14"/>
  <c r="T476" i="14"/>
  <c r="T475" i="14"/>
  <c r="T474" i="14"/>
  <c r="T473" i="14"/>
  <c r="T472" i="14"/>
  <c r="T471" i="14"/>
  <c r="T470" i="14"/>
  <c r="T469" i="14"/>
  <c r="T468" i="14"/>
  <c r="T467" i="14"/>
  <c r="T466" i="14"/>
  <c r="T465" i="14"/>
  <c r="T464" i="14"/>
  <c r="T463" i="14"/>
  <c r="T462" i="14"/>
  <c r="T461" i="14"/>
  <c r="T460" i="14"/>
  <c r="T459" i="14"/>
  <c r="T458" i="14"/>
  <c r="T457" i="14"/>
  <c r="T456" i="14"/>
  <c r="T455" i="14"/>
  <c r="T454" i="14"/>
  <c r="T453" i="14"/>
  <c r="T452" i="14"/>
  <c r="T451" i="14"/>
  <c r="T450" i="14"/>
  <c r="T449" i="14"/>
  <c r="T448" i="14"/>
  <c r="T447" i="14"/>
  <c r="T446" i="14"/>
  <c r="T445" i="14"/>
  <c r="T444" i="14"/>
  <c r="T443" i="14"/>
  <c r="T442" i="14"/>
  <c r="T441" i="14"/>
  <c r="T238" i="14"/>
  <c r="T237" i="14"/>
  <c r="T236" i="14"/>
  <c r="T235" i="14"/>
  <c r="T234" i="14"/>
  <c r="T233" i="14"/>
  <c r="T232" i="14"/>
  <c r="T231" i="14"/>
  <c r="T230" i="14"/>
  <c r="T229" i="14"/>
  <c r="T228" i="14"/>
  <c r="T227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7" i="14"/>
  <c r="T206" i="14"/>
  <c r="T567" i="14"/>
  <c r="T566" i="14"/>
  <c r="T523" i="14"/>
  <c r="T522" i="14"/>
  <c r="T521" i="14"/>
  <c r="T520" i="14"/>
  <c r="T519" i="14"/>
  <c r="T518" i="14"/>
  <c r="T517" i="14"/>
  <c r="T516" i="14"/>
  <c r="T515" i="14"/>
  <c r="T514" i="14"/>
  <c r="T482" i="14"/>
  <c r="T481" i="14"/>
  <c r="T480" i="14"/>
  <c r="T479" i="14"/>
  <c r="T440" i="14"/>
  <c r="T439" i="14"/>
  <c r="T438" i="14"/>
  <c r="T437" i="14"/>
  <c r="T436" i="14"/>
  <c r="T435" i="14"/>
  <c r="T434" i="14"/>
  <c r="T433" i="14"/>
  <c r="T432" i="14"/>
  <c r="T431" i="14"/>
  <c r="T414" i="14"/>
  <c r="T413" i="14"/>
  <c r="T412" i="14"/>
  <c r="T411" i="14"/>
  <c r="T410" i="14"/>
  <c r="T258" i="14"/>
  <c r="T24" i="14"/>
  <c r="J514" i="44"/>
  <c r="J513" i="44" s="1"/>
  <c r="I513" i="44"/>
  <c r="H513" i="44"/>
  <c r="G513" i="44"/>
  <c r="G510" i="44" s="1"/>
  <c r="J512" i="44"/>
  <c r="J511" i="44" s="1"/>
  <c r="I511" i="44"/>
  <c r="I510" i="44"/>
  <c r="H511" i="44"/>
  <c r="H510" i="44" s="1"/>
  <c r="G511" i="44"/>
  <c r="J509" i="44"/>
  <c r="J508" i="44" s="1"/>
  <c r="I508" i="44"/>
  <c r="H508" i="44"/>
  <c r="G508" i="44"/>
  <c r="J507" i="44"/>
  <c r="I506" i="44"/>
  <c r="H506" i="44"/>
  <c r="G506" i="44"/>
  <c r="J505" i="44"/>
  <c r="I504" i="44"/>
  <c r="H504" i="44"/>
  <c r="H497" i="44" s="1"/>
  <c r="G504" i="44"/>
  <c r="J503" i="44"/>
  <c r="J502" i="44"/>
  <c r="I502" i="44"/>
  <c r="H502" i="44"/>
  <c r="G502" i="44"/>
  <c r="J501" i="44"/>
  <c r="J500" i="44"/>
  <c r="I500" i="44"/>
  <c r="H500" i="44"/>
  <c r="G500" i="44"/>
  <c r="J499" i="44"/>
  <c r="J498" i="44" s="1"/>
  <c r="I498" i="44"/>
  <c r="H498" i="44"/>
  <c r="G498" i="44"/>
  <c r="J496" i="44"/>
  <c r="J495" i="44"/>
  <c r="I495" i="44"/>
  <c r="H495" i="44"/>
  <c r="G495" i="44"/>
  <c r="J494" i="44"/>
  <c r="I493" i="44"/>
  <c r="H493" i="44"/>
  <c r="G493" i="44"/>
  <c r="J492" i="44"/>
  <c r="J491" i="44"/>
  <c r="I491" i="44"/>
  <c r="H491" i="44"/>
  <c r="G491" i="44"/>
  <c r="J490" i="44"/>
  <c r="J489" i="44" s="1"/>
  <c r="I489" i="44"/>
  <c r="H489" i="44"/>
  <c r="G489" i="44"/>
  <c r="G486" i="44" s="1"/>
  <c r="J488" i="44"/>
  <c r="J487" i="44" s="1"/>
  <c r="I487" i="44"/>
  <c r="I486" i="44" s="1"/>
  <c r="H487" i="44"/>
  <c r="G487" i="44"/>
  <c r="J484" i="44"/>
  <c r="J483" i="44"/>
  <c r="I483" i="44"/>
  <c r="H483" i="44"/>
  <c r="G483" i="44"/>
  <c r="J482" i="44"/>
  <c r="J481" i="44" s="1"/>
  <c r="I481" i="44"/>
  <c r="H481" i="44"/>
  <c r="G481" i="44"/>
  <c r="J480" i="44"/>
  <c r="I479" i="44"/>
  <c r="H479" i="44"/>
  <c r="H478" i="44"/>
  <c r="G479" i="44"/>
  <c r="G478" i="44" s="1"/>
  <c r="I478" i="44"/>
  <c r="J477" i="44"/>
  <c r="J476" i="44" s="1"/>
  <c r="I476" i="44"/>
  <c r="H476" i="44"/>
  <c r="G476" i="44"/>
  <c r="J475" i="44"/>
  <c r="J474" i="44"/>
  <c r="J473" i="44"/>
  <c r="J472" i="44"/>
  <c r="I471" i="44"/>
  <c r="H471" i="44"/>
  <c r="G471" i="44"/>
  <c r="J470" i="44"/>
  <c r="I469" i="44"/>
  <c r="H469" i="44"/>
  <c r="G469" i="44"/>
  <c r="J468" i="44"/>
  <c r="J467" i="44"/>
  <c r="I467" i="44"/>
  <c r="H467" i="44"/>
  <c r="G467" i="44"/>
  <c r="J466" i="44"/>
  <c r="J465" i="44" s="1"/>
  <c r="I465" i="44"/>
  <c r="H465" i="44"/>
  <c r="G465" i="44"/>
  <c r="J464" i="44"/>
  <c r="J463" i="44"/>
  <c r="I462" i="44"/>
  <c r="H462" i="44"/>
  <c r="G462" i="44"/>
  <c r="J461" i="44"/>
  <c r="J460" i="44"/>
  <c r="I460" i="44"/>
  <c r="H460" i="44"/>
  <c r="G460" i="44"/>
  <c r="G459" i="44" s="1"/>
  <c r="J458" i="44"/>
  <c r="J457" i="44" s="1"/>
  <c r="I457" i="44"/>
  <c r="H457" i="44"/>
  <c r="G457" i="44"/>
  <c r="J456" i="44"/>
  <c r="J455" i="44"/>
  <c r="I455" i="44"/>
  <c r="I454" i="44" s="1"/>
  <c r="H455" i="44"/>
  <c r="G455" i="44"/>
  <c r="G454" i="44" s="1"/>
  <c r="J453" i="44"/>
  <c r="J452" i="44"/>
  <c r="I452" i="44"/>
  <c r="H452" i="44"/>
  <c r="G452" i="44"/>
  <c r="J451" i="44"/>
  <c r="I450" i="44"/>
  <c r="H450" i="44"/>
  <c r="G450" i="44"/>
  <c r="J449" i="44"/>
  <c r="J448" i="44"/>
  <c r="I448" i="44"/>
  <c r="H448" i="44"/>
  <c r="G448" i="44"/>
  <c r="J447" i="44"/>
  <c r="J446" i="44" s="1"/>
  <c r="I446" i="44"/>
  <c r="H446" i="44"/>
  <c r="G446" i="44"/>
  <c r="G439" i="44" s="1"/>
  <c r="J445" i="44"/>
  <c r="J444" i="44" s="1"/>
  <c r="I444" i="44"/>
  <c r="H444" i="44"/>
  <c r="G444" i="44"/>
  <c r="J443" i="44"/>
  <c r="I442" i="44"/>
  <c r="H442" i="44"/>
  <c r="H439" i="44" s="1"/>
  <c r="G442" i="44"/>
  <c r="J441" i="44"/>
  <c r="J440" i="44"/>
  <c r="I440" i="44"/>
  <c r="H440" i="44"/>
  <c r="G440" i="44"/>
  <c r="J438" i="44"/>
  <c r="J437" i="44" s="1"/>
  <c r="I437" i="44"/>
  <c r="H437" i="44"/>
  <c r="G437" i="44"/>
  <c r="J436" i="44"/>
  <c r="J435" i="44" s="1"/>
  <c r="I435" i="44"/>
  <c r="H435" i="44"/>
  <c r="G435" i="44"/>
  <c r="J434" i="44"/>
  <c r="J433" i="44"/>
  <c r="I433" i="44"/>
  <c r="H433" i="44"/>
  <c r="H432" i="44" s="1"/>
  <c r="G433" i="44"/>
  <c r="I432" i="44"/>
  <c r="J431" i="44"/>
  <c r="J430" i="44" s="1"/>
  <c r="I430" i="44"/>
  <c r="H430" i="44"/>
  <c r="G430" i="44"/>
  <c r="J429" i="44"/>
  <c r="I428" i="44"/>
  <c r="H428" i="44"/>
  <c r="G428" i="44"/>
  <c r="J427" i="44"/>
  <c r="J426" i="44"/>
  <c r="I426" i="44"/>
  <c r="H426" i="44"/>
  <c r="G426" i="44"/>
  <c r="J425" i="44"/>
  <c r="J424" i="44"/>
  <c r="I424" i="44"/>
  <c r="I423" i="44" s="1"/>
  <c r="H424" i="44"/>
  <c r="G424" i="44"/>
  <c r="G423" i="44" s="1"/>
  <c r="J422" i="44"/>
  <c r="J421" i="44"/>
  <c r="I421" i="44"/>
  <c r="H421" i="44"/>
  <c r="G421" i="44"/>
  <c r="J420" i="44"/>
  <c r="J419" i="44"/>
  <c r="I419" i="44"/>
  <c r="H419" i="44"/>
  <c r="G419" i="44"/>
  <c r="J418" i="44"/>
  <c r="I417" i="44"/>
  <c r="H417" i="44"/>
  <c r="G417" i="44"/>
  <c r="J416" i="44"/>
  <c r="J415" i="44" s="1"/>
  <c r="I415" i="44"/>
  <c r="H415" i="44"/>
  <c r="H414" i="44"/>
  <c r="G415" i="44"/>
  <c r="J413" i="44"/>
  <c r="J412" i="44"/>
  <c r="I412" i="44"/>
  <c r="I403" i="44" s="1"/>
  <c r="H412" i="44"/>
  <c r="G412" i="44"/>
  <c r="J411" i="44"/>
  <c r="J410" i="44"/>
  <c r="I410" i="44"/>
  <c r="H410" i="44"/>
  <c r="G410" i="44"/>
  <c r="J409" i="44"/>
  <c r="J408" i="44" s="1"/>
  <c r="I408" i="44"/>
  <c r="H408" i="44"/>
  <c r="G408" i="44"/>
  <c r="J407" i="44"/>
  <c r="I406" i="44"/>
  <c r="H406" i="44"/>
  <c r="G406" i="44"/>
  <c r="J405" i="44"/>
  <c r="J404" i="44" s="1"/>
  <c r="I404" i="44"/>
  <c r="H404" i="44"/>
  <c r="G404" i="44"/>
  <c r="G403" i="44" s="1"/>
  <c r="G402" i="44" s="1"/>
  <c r="H403" i="44"/>
  <c r="J401" i="44"/>
  <c r="I400" i="44"/>
  <c r="H400" i="44"/>
  <c r="H395" i="44" s="1"/>
  <c r="G400" i="44"/>
  <c r="J399" i="44"/>
  <c r="J398" i="44"/>
  <c r="I398" i="44"/>
  <c r="H398" i="44"/>
  <c r="G398" i="44"/>
  <c r="J397" i="44"/>
  <c r="J396" i="44"/>
  <c r="J395" i="44" s="1"/>
  <c r="I396" i="44"/>
  <c r="H396" i="44"/>
  <c r="G396" i="44"/>
  <c r="J394" i="44"/>
  <c r="I393" i="44"/>
  <c r="H393" i="44"/>
  <c r="H386" i="44" s="1"/>
  <c r="G393" i="44"/>
  <c r="J392" i="44"/>
  <c r="J391" i="44"/>
  <c r="I391" i="44"/>
  <c r="H391" i="44"/>
  <c r="G391" i="44"/>
  <c r="J390" i="44"/>
  <c r="I389" i="44"/>
  <c r="I386" i="44" s="1"/>
  <c r="H389" i="44"/>
  <c r="G389" i="44"/>
  <c r="J388" i="44"/>
  <c r="J387" i="44"/>
  <c r="I387" i="44"/>
  <c r="H387" i="44"/>
  <c r="G387" i="44"/>
  <c r="G386" i="44"/>
  <c r="J385" i="44"/>
  <c r="J384" i="44" s="1"/>
  <c r="I384" i="44"/>
  <c r="H384" i="44"/>
  <c r="G384" i="44"/>
  <c r="J383" i="44"/>
  <c r="J382" i="44"/>
  <c r="I382" i="44"/>
  <c r="H382" i="44"/>
  <c r="G382" i="44"/>
  <c r="J381" i="44"/>
  <c r="J380" i="44" s="1"/>
  <c r="J379" i="44" s="1"/>
  <c r="I380" i="44"/>
  <c r="H380" i="44"/>
  <c r="H379" i="44" s="1"/>
  <c r="G380" i="44"/>
  <c r="J378" i="44"/>
  <c r="J377" i="44" s="1"/>
  <c r="I377" i="44"/>
  <c r="H377" i="44"/>
  <c r="G377" i="44"/>
  <c r="J376" i="44"/>
  <c r="I375" i="44"/>
  <c r="H375" i="44"/>
  <c r="G375" i="44"/>
  <c r="J374" i="44"/>
  <c r="J373" i="44" s="1"/>
  <c r="J370" i="44" s="1"/>
  <c r="I373" i="44"/>
  <c r="H373" i="44"/>
  <c r="G373" i="44"/>
  <c r="J372" i="44"/>
  <c r="J371" i="44" s="1"/>
  <c r="I371" i="44"/>
  <c r="I370" i="44" s="1"/>
  <c r="H371" i="44"/>
  <c r="G371" i="44"/>
  <c r="G370" i="44" s="1"/>
  <c r="J369" i="44"/>
  <c r="J368" i="44"/>
  <c r="J367" i="44"/>
  <c r="I366" i="44"/>
  <c r="I365" i="44"/>
  <c r="H366" i="44"/>
  <c r="H365" i="44" s="1"/>
  <c r="G366" i="44"/>
  <c r="G365" i="44"/>
  <c r="J364" i="44"/>
  <c r="J363" i="44"/>
  <c r="J362" i="44"/>
  <c r="J361" i="44"/>
  <c r="I361" i="44"/>
  <c r="H361" i="44"/>
  <c r="G361" i="44"/>
  <c r="J360" i="44"/>
  <c r="J359" i="44"/>
  <c r="J358" i="44"/>
  <c r="I357" i="44"/>
  <c r="H357" i="44"/>
  <c r="G357" i="44"/>
  <c r="J356" i="44"/>
  <c r="I355" i="44"/>
  <c r="H355" i="44"/>
  <c r="H354" i="44" s="1"/>
  <c r="G355" i="44"/>
  <c r="G354" i="44" s="1"/>
  <c r="I354" i="44"/>
  <c r="J353" i="44"/>
  <c r="I352" i="44"/>
  <c r="H352" i="44"/>
  <c r="G352" i="44"/>
  <c r="J351" i="44"/>
  <c r="J350" i="44" s="1"/>
  <c r="I350" i="44"/>
  <c r="H350" i="44"/>
  <c r="G350" i="44"/>
  <c r="J349" i="44"/>
  <c r="J348" i="44"/>
  <c r="I347" i="44"/>
  <c r="H347" i="44"/>
  <c r="G347" i="44"/>
  <c r="J346" i="44"/>
  <c r="J345" i="44"/>
  <c r="J344" i="44"/>
  <c r="J343" i="44" s="1"/>
  <c r="I343" i="44"/>
  <c r="H343" i="44"/>
  <c r="G343" i="44"/>
  <c r="J342" i="44"/>
  <c r="J341" i="44"/>
  <c r="J340" i="44"/>
  <c r="I339" i="44"/>
  <c r="H339" i="44"/>
  <c r="G339" i="44"/>
  <c r="H336" i="44"/>
  <c r="J336" i="44" s="1"/>
  <c r="J335" i="44" s="1"/>
  <c r="I335" i="44"/>
  <c r="G335" i="44"/>
  <c r="J334" i="44"/>
  <c r="J333" i="44" s="1"/>
  <c r="I333" i="44"/>
  <c r="H333" i="44"/>
  <c r="G333" i="44"/>
  <c r="J332" i="44"/>
  <c r="J331" i="44"/>
  <c r="I331" i="44"/>
  <c r="H331" i="44"/>
  <c r="G331" i="44"/>
  <c r="J330" i="44"/>
  <c r="J329" i="44" s="1"/>
  <c r="I329" i="44"/>
  <c r="H329" i="44"/>
  <c r="G329" i="44"/>
  <c r="J328" i="44"/>
  <c r="J327" i="44" s="1"/>
  <c r="I327" i="44"/>
  <c r="I318" i="44" s="1"/>
  <c r="H327" i="44"/>
  <c r="G327" i="44"/>
  <c r="J326" i="44"/>
  <c r="J325" i="44"/>
  <c r="I325" i="44"/>
  <c r="H325" i="44"/>
  <c r="G325" i="44"/>
  <c r="J324" i="44"/>
  <c r="J323" i="44" s="1"/>
  <c r="J318" i="44" s="1"/>
  <c r="I323" i="44"/>
  <c r="H323" i="44"/>
  <c r="G323" i="44"/>
  <c r="H322" i="44"/>
  <c r="J322" i="44"/>
  <c r="J321" i="44"/>
  <c r="I321" i="44"/>
  <c r="G321" i="44"/>
  <c r="J320" i="44"/>
  <c r="J319" i="44"/>
  <c r="I319" i="44"/>
  <c r="H319" i="44"/>
  <c r="G319" i="44"/>
  <c r="J317" i="44"/>
  <c r="J316" i="44" s="1"/>
  <c r="I316" i="44"/>
  <c r="H316" i="44"/>
  <c r="G316" i="44"/>
  <c r="J315" i="44"/>
  <c r="I314" i="44"/>
  <c r="H314" i="44"/>
  <c r="H313" i="44"/>
  <c r="G314" i="44"/>
  <c r="J312" i="44"/>
  <c r="J311" i="44"/>
  <c r="J310" i="44"/>
  <c r="J309" i="44"/>
  <c r="J308" i="44"/>
  <c r="J306" i="44" s="1"/>
  <c r="J307" i="44"/>
  <c r="I306" i="44"/>
  <c r="H306" i="44"/>
  <c r="G306" i="44"/>
  <c r="J305" i="44"/>
  <c r="J304" i="44"/>
  <c r="J303" i="44"/>
  <c r="H302" i="44"/>
  <c r="J302" i="44" s="1"/>
  <c r="J301" i="44"/>
  <c r="J298" i="44" s="1"/>
  <c r="J297" i="44" s="1"/>
  <c r="H300" i="44"/>
  <c r="J300" i="44" s="1"/>
  <c r="J299" i="44"/>
  <c r="I298" i="44"/>
  <c r="G298" i="44"/>
  <c r="J296" i="44"/>
  <c r="J295" i="44"/>
  <c r="I295" i="44"/>
  <c r="H295" i="44"/>
  <c r="G295" i="44"/>
  <c r="J294" i="44"/>
  <c r="J293" i="44"/>
  <c r="J292" i="44"/>
  <c r="J291" i="44"/>
  <c r="J290" i="44"/>
  <c r="J289" i="44"/>
  <c r="J288" i="44"/>
  <c r="I287" i="44"/>
  <c r="H287" i="44"/>
  <c r="G287" i="44"/>
  <c r="J286" i="44"/>
  <c r="J285" i="44"/>
  <c r="J284" i="44"/>
  <c r="J283" i="44"/>
  <c r="J282" i="44"/>
  <c r="J281" i="44"/>
  <c r="I280" i="44"/>
  <c r="H280" i="44"/>
  <c r="H269" i="44" s="1"/>
  <c r="G280" i="44"/>
  <c r="J279" i="44"/>
  <c r="J278" i="44"/>
  <c r="J277" i="44"/>
  <c r="J276" i="44" s="1"/>
  <c r="I276" i="44"/>
  <c r="H276" i="44"/>
  <c r="G276" i="44"/>
  <c r="J275" i="44"/>
  <c r="J274" i="44"/>
  <c r="J273" i="44"/>
  <c r="J272" i="44"/>
  <c r="J271" i="44"/>
  <c r="J270" i="44" s="1"/>
  <c r="I270" i="44"/>
  <c r="H270" i="44"/>
  <c r="G270" i="44"/>
  <c r="J268" i="44"/>
  <c r="J267" i="44" s="1"/>
  <c r="I267" i="44"/>
  <c r="H267" i="44"/>
  <c r="G267" i="44"/>
  <c r="J266" i="44"/>
  <c r="I265" i="44"/>
  <c r="I258" i="44" s="1"/>
  <c r="H265" i="44"/>
  <c r="G265" i="44"/>
  <c r="J264" i="44"/>
  <c r="J263" i="44"/>
  <c r="I263" i="44"/>
  <c r="H263" i="44"/>
  <c r="G263" i="44"/>
  <c r="J262" i="44"/>
  <c r="J261" i="44" s="1"/>
  <c r="I261" i="44"/>
  <c r="H261" i="44"/>
  <c r="G261" i="44"/>
  <c r="J260" i="44"/>
  <c r="I259" i="44"/>
  <c r="H259" i="44"/>
  <c r="H258" i="44" s="1"/>
  <c r="G259" i="44"/>
  <c r="J257" i="44"/>
  <c r="J256" i="44" s="1"/>
  <c r="I256" i="44"/>
  <c r="H256" i="44"/>
  <c r="G256" i="44"/>
  <c r="G253" i="44" s="1"/>
  <c r="J255" i="44"/>
  <c r="J254" i="44" s="1"/>
  <c r="J253" i="44" s="1"/>
  <c r="I254" i="44"/>
  <c r="I253" i="44" s="1"/>
  <c r="H254" i="44"/>
  <c r="G254" i="44"/>
  <c r="G252" i="44"/>
  <c r="I251" i="44"/>
  <c r="H251" i="44"/>
  <c r="J250" i="44"/>
  <c r="J249" i="44" s="1"/>
  <c r="I249" i="44"/>
  <c r="H249" i="44"/>
  <c r="G249" i="44"/>
  <c r="J248" i="44"/>
  <c r="J247" i="44" s="1"/>
  <c r="I247" i="44"/>
  <c r="H247" i="44"/>
  <c r="G247" i="44"/>
  <c r="J246" i="44"/>
  <c r="I245" i="44"/>
  <c r="H245" i="44"/>
  <c r="G245" i="44"/>
  <c r="J244" i="44"/>
  <c r="J243" i="44"/>
  <c r="I243" i="44"/>
  <c r="H243" i="44"/>
  <c r="H240" i="44" s="1"/>
  <c r="G243" i="44"/>
  <c r="J242" i="44"/>
  <c r="J241" i="44" s="1"/>
  <c r="I241" i="44"/>
  <c r="I240" i="44" s="1"/>
  <c r="H241" i="44"/>
  <c r="G241" i="44"/>
  <c r="J239" i="44"/>
  <c r="J238" i="44"/>
  <c r="I238" i="44"/>
  <c r="H238" i="44"/>
  <c r="G238" i="44"/>
  <c r="J237" i="44"/>
  <c r="I236" i="44"/>
  <c r="H236" i="44"/>
  <c r="G236" i="44"/>
  <c r="J235" i="44"/>
  <c r="J234" i="44" s="1"/>
  <c r="I234" i="44"/>
  <c r="H234" i="44"/>
  <c r="H231" i="44" s="1"/>
  <c r="G234" i="44"/>
  <c r="J233" i="44"/>
  <c r="J232" i="44"/>
  <c r="I232" i="44"/>
  <c r="I231" i="44" s="1"/>
  <c r="H232" i="44"/>
  <c r="G232" i="44"/>
  <c r="J230" i="44"/>
  <c r="J229" i="44"/>
  <c r="I229" i="44"/>
  <c r="H229" i="44"/>
  <c r="G229" i="44"/>
  <c r="J228" i="44"/>
  <c r="J225" i="44" s="1"/>
  <c r="J227" i="44"/>
  <c r="J226" i="44"/>
  <c r="I225" i="44"/>
  <c r="H225" i="44"/>
  <c r="G225" i="44"/>
  <c r="J224" i="44"/>
  <c r="I223" i="44"/>
  <c r="H223" i="44"/>
  <c r="H219" i="44" s="1"/>
  <c r="G223" i="44"/>
  <c r="J222" i="44"/>
  <c r="J220" i="44"/>
  <c r="J219" i="44" s="1"/>
  <c r="H221" i="44"/>
  <c r="H220" i="44" s="1"/>
  <c r="G221" i="44"/>
  <c r="J221" i="44" s="1"/>
  <c r="I220" i="44"/>
  <c r="I219" i="44" s="1"/>
  <c r="J217" i="44"/>
  <c r="J216" i="44"/>
  <c r="J215" i="44"/>
  <c r="J214" i="44"/>
  <c r="J213" i="44"/>
  <c r="I212" i="44"/>
  <c r="H212" i="44"/>
  <c r="G212" i="44"/>
  <c r="J211" i="44"/>
  <c r="J210" i="44"/>
  <c r="J209" i="44"/>
  <c r="J208" i="44"/>
  <c r="I208" i="44"/>
  <c r="H208" i="44"/>
  <c r="G208" i="44"/>
  <c r="J207" i="44"/>
  <c r="H206" i="44"/>
  <c r="J206" i="44" s="1"/>
  <c r="J205" i="44"/>
  <c r="J204" i="44"/>
  <c r="J203" i="44"/>
  <c r="J202" i="44"/>
  <c r="I201" i="44"/>
  <c r="H201" i="44"/>
  <c r="G201" i="44"/>
  <c r="J200" i="44"/>
  <c r="J199" i="44"/>
  <c r="J196" i="44" s="1"/>
  <c r="J198" i="44"/>
  <c r="J197" i="44"/>
  <c r="I196" i="44"/>
  <c r="H196" i="44"/>
  <c r="G196" i="44"/>
  <c r="J195" i="44"/>
  <c r="J194" i="44"/>
  <c r="J192" i="44" s="1"/>
  <c r="J193" i="44"/>
  <c r="I192" i="44"/>
  <c r="H192" i="44"/>
  <c r="G192" i="44"/>
  <c r="J191" i="44"/>
  <c r="I190" i="44"/>
  <c r="H190" i="44"/>
  <c r="G190" i="44"/>
  <c r="J189" i="44"/>
  <c r="J188" i="44"/>
  <c r="I188" i="44"/>
  <c r="H188" i="44"/>
  <c r="H183" i="44" s="1"/>
  <c r="G188" i="44"/>
  <c r="J187" i="44"/>
  <c r="J186" i="44" s="1"/>
  <c r="I186" i="44"/>
  <c r="I183" i="44"/>
  <c r="H186" i="44"/>
  <c r="G186" i="44"/>
  <c r="J185" i="44"/>
  <c r="J184" i="44"/>
  <c r="I184" i="44"/>
  <c r="H184" i="44"/>
  <c r="G184" i="44"/>
  <c r="J182" i="44"/>
  <c r="J181" i="44" s="1"/>
  <c r="I181" i="44"/>
  <c r="H181" i="44"/>
  <c r="G181" i="44"/>
  <c r="J180" i="44"/>
  <c r="J179" i="44"/>
  <c r="J178" i="44"/>
  <c r="J177" i="44"/>
  <c r="J176" i="44"/>
  <c r="J175" i="44"/>
  <c r="I174" i="44"/>
  <c r="G174" i="44"/>
  <c r="G165" i="44" s="1"/>
  <c r="J173" i="44"/>
  <c r="J172" i="44"/>
  <c r="J171" i="44"/>
  <c r="J170" i="44"/>
  <c r="J166" i="44" s="1"/>
  <c r="J169" i="44"/>
  <c r="J168" i="44"/>
  <c r="J167" i="44"/>
  <c r="I166" i="44"/>
  <c r="I165" i="44" s="1"/>
  <c r="H166" i="44"/>
  <c r="G166" i="44"/>
  <c r="J164" i="44"/>
  <c r="J163" i="44" s="1"/>
  <c r="I163" i="44"/>
  <c r="H163" i="44"/>
  <c r="G163" i="44"/>
  <c r="J162" i="44"/>
  <c r="I161" i="44"/>
  <c r="H161" i="44"/>
  <c r="G161" i="44"/>
  <c r="J160" i="44"/>
  <c r="J159" i="44" s="1"/>
  <c r="I159" i="44"/>
  <c r="H159" i="44"/>
  <c r="G159" i="44"/>
  <c r="J158" i="44"/>
  <c r="J157" i="44"/>
  <c r="I157" i="44"/>
  <c r="H157" i="44"/>
  <c r="G157" i="44"/>
  <c r="J156" i="44"/>
  <c r="J155" i="44" s="1"/>
  <c r="I155" i="44"/>
  <c r="H155" i="44"/>
  <c r="G155" i="44"/>
  <c r="J154" i="44"/>
  <c r="J153" i="44"/>
  <c r="I153" i="44"/>
  <c r="H153" i="44"/>
  <c r="G153" i="44"/>
  <c r="J152" i="44"/>
  <c r="J151" i="44"/>
  <c r="I151" i="44"/>
  <c r="H151" i="44"/>
  <c r="G151" i="44"/>
  <c r="J150" i="44"/>
  <c r="J149" i="44" s="1"/>
  <c r="I149" i="44"/>
  <c r="H149" i="44"/>
  <c r="G149" i="44"/>
  <c r="G146" i="44" s="1"/>
  <c r="J148" i="44"/>
  <c r="J147" i="44"/>
  <c r="I147" i="44"/>
  <c r="I146" i="44"/>
  <c r="H147" i="44"/>
  <c r="G147" i="44"/>
  <c r="J145" i="44"/>
  <c r="J144" i="44" s="1"/>
  <c r="I144" i="44"/>
  <c r="H144" i="44"/>
  <c r="G144" i="44"/>
  <c r="J143" i="44"/>
  <c r="J142" i="44"/>
  <c r="I142" i="44"/>
  <c r="H142" i="44"/>
  <c r="G142" i="44"/>
  <c r="J141" i="44"/>
  <c r="J140" i="44" s="1"/>
  <c r="I140" i="44"/>
  <c r="H140" i="44"/>
  <c r="H125" i="44" s="1"/>
  <c r="G140" i="44"/>
  <c r="J139" i="44"/>
  <c r="J138" i="44"/>
  <c r="I138" i="44"/>
  <c r="I125" i="44" s="1"/>
  <c r="H138" i="44"/>
  <c r="G138" i="44"/>
  <c r="J137" i="44"/>
  <c r="J136" i="44"/>
  <c r="I136" i="44"/>
  <c r="H136" i="44"/>
  <c r="G136" i="44"/>
  <c r="J135" i="44"/>
  <c r="J134" i="44"/>
  <c r="J133" i="44"/>
  <c r="J132" i="44"/>
  <c r="J131" i="44"/>
  <c r="J130" i="44" s="1"/>
  <c r="J125" i="44" s="1"/>
  <c r="I130" i="44"/>
  <c r="H130" i="44"/>
  <c r="G130" i="44"/>
  <c r="J129" i="44"/>
  <c r="J128" i="44"/>
  <c r="I128" i="44"/>
  <c r="H128" i="44"/>
  <c r="G128" i="44"/>
  <c r="H127" i="44"/>
  <c r="H126" i="44" s="1"/>
  <c r="J127" i="44"/>
  <c r="J126" i="44" s="1"/>
  <c r="I126" i="44"/>
  <c r="G126" i="44"/>
  <c r="G125" i="44" s="1"/>
  <c r="J124" i="44"/>
  <c r="J123" i="44"/>
  <c r="I123" i="44"/>
  <c r="H123" i="44"/>
  <c r="G123" i="44"/>
  <c r="J122" i="44"/>
  <c r="J121" i="44" s="1"/>
  <c r="I121" i="44"/>
  <c r="H121" i="44"/>
  <c r="G121" i="44"/>
  <c r="J120" i="44"/>
  <c r="J119" i="44"/>
  <c r="I119" i="44"/>
  <c r="H119" i="44"/>
  <c r="G119" i="44"/>
  <c r="J118" i="44"/>
  <c r="J117" i="44"/>
  <c r="J116" i="44" s="1"/>
  <c r="I117" i="44"/>
  <c r="H117" i="44"/>
  <c r="G117" i="44"/>
  <c r="J115" i="44"/>
  <c r="J114" i="44"/>
  <c r="I114" i="44"/>
  <c r="H114" i="44"/>
  <c r="G114" i="44"/>
  <c r="J113" i="44"/>
  <c r="J112" i="44" s="1"/>
  <c r="J111" i="44" s="1"/>
  <c r="G113" i="44"/>
  <c r="I112" i="44"/>
  <c r="I111" i="44" s="1"/>
  <c r="H112" i="44"/>
  <c r="G112" i="44"/>
  <c r="G111" i="44" s="1"/>
  <c r="H111" i="44"/>
  <c r="J110" i="44"/>
  <c r="J109" i="44"/>
  <c r="I109" i="44"/>
  <c r="H109" i="44"/>
  <c r="G109" i="44"/>
  <c r="H108" i="44"/>
  <c r="I107" i="44"/>
  <c r="I106" i="44"/>
  <c r="G107" i="44"/>
  <c r="G106" i="44"/>
  <c r="J105" i="44"/>
  <c r="J104" i="44"/>
  <c r="I104" i="44"/>
  <c r="H104" i="44"/>
  <c r="G104" i="44"/>
  <c r="J103" i="44"/>
  <c r="J102" i="44" s="1"/>
  <c r="I102" i="44"/>
  <c r="H102" i="44"/>
  <c r="G102" i="44"/>
  <c r="J101" i="44"/>
  <c r="H100" i="44"/>
  <c r="I99" i="44"/>
  <c r="G99" i="44"/>
  <c r="H98" i="44"/>
  <c r="H97" i="44" s="1"/>
  <c r="G98" i="44"/>
  <c r="J98" i="44" s="1"/>
  <c r="J97" i="44" s="1"/>
  <c r="I97" i="44"/>
  <c r="J96" i="44"/>
  <c r="J95" i="44"/>
  <c r="I95" i="44"/>
  <c r="H95" i="44"/>
  <c r="G95" i="44"/>
  <c r="H94" i="44"/>
  <c r="H93" i="44" s="1"/>
  <c r="G94" i="44"/>
  <c r="J94" i="44" s="1"/>
  <c r="I93" i="44"/>
  <c r="J92" i="44"/>
  <c r="J91" i="44" s="1"/>
  <c r="I91" i="44"/>
  <c r="H91" i="44"/>
  <c r="G91" i="44"/>
  <c r="J90" i="44"/>
  <c r="J89" i="44" s="1"/>
  <c r="I89" i="44"/>
  <c r="H89" i="44"/>
  <c r="G89" i="44"/>
  <c r="J86" i="44"/>
  <c r="J85" i="44" s="1"/>
  <c r="J78" i="44" s="1"/>
  <c r="I85" i="44"/>
  <c r="H85" i="44"/>
  <c r="G85" i="44"/>
  <c r="J84" i="44"/>
  <c r="J83" i="44"/>
  <c r="I83" i="44"/>
  <c r="H83" i="44"/>
  <c r="G83" i="44"/>
  <c r="J82" i="44"/>
  <c r="J81" i="44" s="1"/>
  <c r="I81" i="44"/>
  <c r="H81" i="44"/>
  <c r="H78" i="44" s="1"/>
  <c r="G81" i="44"/>
  <c r="J80" i="44"/>
  <c r="J79" i="44"/>
  <c r="I79" i="44"/>
  <c r="I78" i="44" s="1"/>
  <c r="H79" i="44"/>
  <c r="G79" i="44"/>
  <c r="J77" i="44"/>
  <c r="J76" i="44"/>
  <c r="J75" i="44"/>
  <c r="J74" i="44"/>
  <c r="J73" i="44"/>
  <c r="J70" i="44" s="1"/>
  <c r="I73" i="44"/>
  <c r="H73" i="44"/>
  <c r="G73" i="44"/>
  <c r="G70" i="44"/>
  <c r="J72" i="44"/>
  <c r="J71" i="44" s="1"/>
  <c r="I71" i="44"/>
  <c r="I70" i="44" s="1"/>
  <c r="H71" i="44"/>
  <c r="H70" i="44" s="1"/>
  <c r="G71" i="44"/>
  <c r="J69" i="44"/>
  <c r="J67" i="44" s="1"/>
  <c r="J63" i="44" s="1"/>
  <c r="J68" i="44"/>
  <c r="I67" i="44"/>
  <c r="H67" i="44"/>
  <c r="G67" i="44"/>
  <c r="G63" i="44" s="1"/>
  <c r="J66" i="44"/>
  <c r="J65" i="44"/>
  <c r="J64" i="44"/>
  <c r="I64" i="44"/>
  <c r="I63" i="44" s="1"/>
  <c r="H64" i="44"/>
  <c r="G64" i="44"/>
  <c r="J62" i="44"/>
  <c r="J61" i="44" s="1"/>
  <c r="I61" i="44"/>
  <c r="H61" i="44"/>
  <c r="H47" i="44" s="1"/>
  <c r="G61" i="44"/>
  <c r="J60" i="44"/>
  <c r="J59" i="44"/>
  <c r="J58" i="44"/>
  <c r="J57" i="44"/>
  <c r="H56" i="44"/>
  <c r="H50" i="44"/>
  <c r="J55" i="44"/>
  <c r="J54" i="44"/>
  <c r="J53" i="44"/>
  <c r="J52" i="44"/>
  <c r="J51" i="44"/>
  <c r="I50" i="44"/>
  <c r="G50" i="44"/>
  <c r="J49" i="44"/>
  <c r="J48" i="44"/>
  <c r="I48" i="44"/>
  <c r="I47" i="44" s="1"/>
  <c r="H48" i="44"/>
  <c r="G48" i="44"/>
  <c r="G47" i="44"/>
  <c r="J46" i="44"/>
  <c r="J45" i="44" s="1"/>
  <c r="I45" i="44"/>
  <c r="H45" i="44"/>
  <c r="G45" i="44"/>
  <c r="J44" i="44"/>
  <c r="J43" i="44"/>
  <c r="J40" i="44" s="1"/>
  <c r="J42" i="44"/>
  <c r="J41" i="44"/>
  <c r="I40" i="44"/>
  <c r="H40" i="44"/>
  <c r="G40" i="44"/>
  <c r="G20" i="44" s="1"/>
  <c r="H39" i="44"/>
  <c r="H38" i="44"/>
  <c r="G38" i="44"/>
  <c r="J37" i="44"/>
  <c r="J36" i="44" s="1"/>
  <c r="I36" i="44"/>
  <c r="H36" i="44"/>
  <c r="G36" i="44"/>
  <c r="J35" i="44"/>
  <c r="J34" i="44"/>
  <c r="J33" i="44"/>
  <c r="J32" i="44"/>
  <c r="J31" i="44"/>
  <c r="J30" i="44"/>
  <c r="H29" i="44"/>
  <c r="I28" i="44"/>
  <c r="G28" i="44"/>
  <c r="J27" i="44"/>
  <c r="J26" i="44"/>
  <c r="J25" i="44"/>
  <c r="J24" i="44"/>
  <c r="J23" i="44"/>
  <c r="I22" i="44"/>
  <c r="I39" i="44"/>
  <c r="H21" i="44"/>
  <c r="G21" i="44"/>
  <c r="G13" i="44"/>
  <c r="G12" i="44"/>
  <c r="G11" i="44"/>
  <c r="G10" i="44"/>
  <c r="G9" i="44"/>
  <c r="F6" i="44"/>
  <c r="F3" i="44"/>
  <c r="F2" i="44"/>
  <c r="J510" i="44"/>
  <c r="I21" i="44"/>
  <c r="H63" i="44"/>
  <c r="G269" i="44"/>
  <c r="H321" i="44"/>
  <c r="G395" i="44"/>
  <c r="I439" i="44"/>
  <c r="J56" i="44"/>
  <c r="I313" i="44"/>
  <c r="H335" i="44"/>
  <c r="I497" i="44"/>
  <c r="G14" i="44"/>
  <c r="J22" i="44"/>
  <c r="J21" i="44" s="1"/>
  <c r="G231" i="44"/>
  <c r="H253" i="44"/>
  <c r="J280" i="44"/>
  <c r="H370" i="44"/>
  <c r="H423" i="44"/>
  <c r="G116" i="44"/>
  <c r="J174" i="44"/>
  <c r="H318" i="44"/>
  <c r="G432" i="44"/>
  <c r="J454" i="44"/>
  <c r="J432" i="44"/>
  <c r="J93" i="44"/>
  <c r="J339" i="44"/>
  <c r="J347" i="44"/>
  <c r="G183" i="44"/>
  <c r="J236" i="44"/>
  <c r="J245" i="44"/>
  <c r="J259" i="44"/>
  <c r="J258" i="44" s="1"/>
  <c r="J314" i="44"/>
  <c r="J313" i="44" s="1"/>
  <c r="J355" i="44"/>
  <c r="J366" i="44"/>
  <c r="J365" i="44" s="1"/>
  <c r="J406" i="44"/>
  <c r="J161" i="44"/>
  <c r="J146" i="44"/>
  <c r="J165" i="44"/>
  <c r="J190" i="44"/>
  <c r="J375" i="44"/>
  <c r="J212" i="44"/>
  <c r="J201" i="44"/>
  <c r="J223" i="44"/>
  <c r="J265" i="44"/>
  <c r="J287" i="44"/>
  <c r="J400" i="44"/>
  <c r="I297" i="44"/>
  <c r="G318" i="44"/>
  <c r="J504" i="44"/>
  <c r="J506" i="44"/>
  <c r="J497" i="44" s="1"/>
  <c r="G414" i="44"/>
  <c r="J417" i="44"/>
  <c r="J414" i="44"/>
  <c r="J469" i="44"/>
  <c r="J471" i="44"/>
  <c r="J442" i="44"/>
  <c r="J479" i="44"/>
  <c r="J478" i="44" s="1"/>
  <c r="J389" i="44"/>
  <c r="J439" i="44"/>
  <c r="G497" i="44"/>
  <c r="H338" i="44"/>
  <c r="H337" i="44" s="1"/>
  <c r="J352" i="44"/>
  <c r="I414" i="44"/>
  <c r="J428" i="44"/>
  <c r="J423" i="44"/>
  <c r="J450" i="44"/>
  <c r="H459" i="44"/>
  <c r="J462" i="44"/>
  <c r="H486" i="44"/>
  <c r="H485" i="44"/>
  <c r="J493" i="44"/>
  <c r="J486" i="44"/>
  <c r="J403" i="44"/>
  <c r="J402" i="44" s="1"/>
  <c r="J338" i="44"/>
  <c r="J459" i="44"/>
  <c r="C566" i="14"/>
  <c r="D566" i="14"/>
  <c r="B566" i="14" s="1"/>
  <c r="E566" i="14"/>
  <c r="F566" i="14"/>
  <c r="T569" i="14"/>
  <c r="T570" i="14"/>
  <c r="T571" i="14"/>
  <c r="T568" i="14"/>
  <c r="F571" i="14"/>
  <c r="C571" i="14"/>
  <c r="B571" i="14"/>
  <c r="F570" i="14"/>
  <c r="C570" i="14"/>
  <c r="B570" i="14"/>
  <c r="C567" i="14"/>
  <c r="B567" i="14" s="1"/>
  <c r="D567" i="14"/>
  <c r="E567" i="14"/>
  <c r="F567" i="14"/>
  <c r="B568" i="14"/>
  <c r="C568" i="14"/>
  <c r="D568" i="14"/>
  <c r="E568" i="14"/>
  <c r="F568" i="14"/>
  <c r="C400" i="14"/>
  <c r="F400" i="14"/>
  <c r="C401" i="14"/>
  <c r="F401" i="14"/>
  <c r="C402" i="14"/>
  <c r="B402" i="14" s="1"/>
  <c r="F402" i="14"/>
  <c r="C403" i="14"/>
  <c r="F403" i="14"/>
  <c r="C404" i="14"/>
  <c r="B404" i="14" s="1"/>
  <c r="F404" i="14"/>
  <c r="C405" i="14"/>
  <c r="F405" i="14"/>
  <c r="C406" i="14"/>
  <c r="B406" i="14" s="1"/>
  <c r="F406" i="14"/>
  <c r="C407" i="14"/>
  <c r="F407" i="14"/>
  <c r="C408" i="14"/>
  <c r="B408" i="14" s="1"/>
  <c r="F408" i="14"/>
  <c r="C409" i="14"/>
  <c r="B409" i="14" s="1"/>
  <c r="F409" i="14"/>
  <c r="C410" i="14"/>
  <c r="B410" i="14" s="1"/>
  <c r="F410" i="14"/>
  <c r="C411" i="14"/>
  <c r="B411" i="14" s="1"/>
  <c r="F411" i="14"/>
  <c r="C412" i="14"/>
  <c r="B412" i="14" s="1"/>
  <c r="F412" i="14"/>
  <c r="C413" i="14"/>
  <c r="F413" i="14"/>
  <c r="C414" i="14"/>
  <c r="F414" i="14"/>
  <c r="C415" i="14"/>
  <c r="F415" i="14"/>
  <c r="C416" i="14"/>
  <c r="F416" i="14"/>
  <c r="C417" i="14"/>
  <c r="F417" i="14"/>
  <c r="C418" i="14"/>
  <c r="B418" i="14" s="1"/>
  <c r="F418" i="14"/>
  <c r="C419" i="14"/>
  <c r="B419" i="14" s="1"/>
  <c r="F419" i="14"/>
  <c r="C420" i="14"/>
  <c r="B420" i="14" s="1"/>
  <c r="F420" i="14"/>
  <c r="C421" i="14"/>
  <c r="F421" i="14"/>
  <c r="C422" i="14"/>
  <c r="B422" i="14" s="1"/>
  <c r="F422" i="14"/>
  <c r="C423" i="14"/>
  <c r="B423" i="14" s="1"/>
  <c r="F423" i="14"/>
  <c r="C424" i="14"/>
  <c r="B424" i="14" s="1"/>
  <c r="F424" i="14"/>
  <c r="C425" i="14"/>
  <c r="F425" i="14"/>
  <c r="C426" i="14"/>
  <c r="B426" i="14" s="1"/>
  <c r="F426" i="14"/>
  <c r="C427" i="14"/>
  <c r="F427" i="14"/>
  <c r="C428" i="14"/>
  <c r="B428" i="14" s="1"/>
  <c r="F428" i="14"/>
  <c r="C429" i="14"/>
  <c r="F429" i="14"/>
  <c r="C430" i="14"/>
  <c r="F430" i="14"/>
  <c r="C431" i="14"/>
  <c r="B431" i="14" s="1"/>
  <c r="F431" i="14"/>
  <c r="C432" i="14"/>
  <c r="B432" i="14" s="1"/>
  <c r="F432" i="14"/>
  <c r="C433" i="14"/>
  <c r="F433" i="14"/>
  <c r="C434" i="14"/>
  <c r="F434" i="14"/>
  <c r="C435" i="14"/>
  <c r="F435" i="14"/>
  <c r="C436" i="14"/>
  <c r="B436" i="14" s="1"/>
  <c r="F436" i="14"/>
  <c r="C437" i="14"/>
  <c r="F437" i="14"/>
  <c r="C438" i="14"/>
  <c r="B438" i="14" s="1"/>
  <c r="F438" i="14"/>
  <c r="C439" i="14"/>
  <c r="B439" i="14" s="1"/>
  <c r="F439" i="14"/>
  <c r="C440" i="14"/>
  <c r="B440" i="14" s="1"/>
  <c r="F440" i="14"/>
  <c r="C441" i="14"/>
  <c r="F441" i="14"/>
  <c r="C442" i="14"/>
  <c r="B442" i="14" s="1"/>
  <c r="F442" i="14"/>
  <c r="C443" i="14"/>
  <c r="F443" i="14"/>
  <c r="C444" i="14"/>
  <c r="B444" i="14" s="1"/>
  <c r="F444" i="14"/>
  <c r="C445" i="14"/>
  <c r="F445" i="14"/>
  <c r="C446" i="14"/>
  <c r="B446" i="14" s="1"/>
  <c r="F446" i="14"/>
  <c r="C447" i="14"/>
  <c r="B447" i="14" s="1"/>
  <c r="F447" i="14"/>
  <c r="C448" i="14"/>
  <c r="B448" i="14" s="1"/>
  <c r="F448" i="14"/>
  <c r="C449" i="14"/>
  <c r="B449" i="14" s="1"/>
  <c r="F449" i="14"/>
  <c r="C450" i="14"/>
  <c r="B450" i="14" s="1"/>
  <c r="F450" i="14"/>
  <c r="C451" i="14"/>
  <c r="B451" i="14" s="1"/>
  <c r="F451" i="14"/>
  <c r="C452" i="14"/>
  <c r="B452" i="14" s="1"/>
  <c r="F452" i="14"/>
  <c r="C453" i="14"/>
  <c r="B453" i="14" s="1"/>
  <c r="F453" i="14"/>
  <c r="C454" i="14"/>
  <c r="B454" i="14" s="1"/>
  <c r="F454" i="14"/>
  <c r="C455" i="14"/>
  <c r="F455" i="14"/>
  <c r="C456" i="14"/>
  <c r="F456" i="14"/>
  <c r="C457" i="14"/>
  <c r="F457" i="14"/>
  <c r="C458" i="14"/>
  <c r="F458" i="14"/>
  <c r="C459" i="14"/>
  <c r="B459" i="14" s="1"/>
  <c r="F459" i="14"/>
  <c r="C460" i="14"/>
  <c r="F460" i="14"/>
  <c r="C461" i="14"/>
  <c r="B461" i="14" s="1"/>
  <c r="F461" i="14"/>
  <c r="C462" i="14"/>
  <c r="B462" i="14" s="1"/>
  <c r="F462" i="14"/>
  <c r="C463" i="14"/>
  <c r="B463" i="14" s="1"/>
  <c r="F463" i="14"/>
  <c r="C464" i="14"/>
  <c r="B464" i="14" s="1"/>
  <c r="F464" i="14"/>
  <c r="C465" i="14"/>
  <c r="F465" i="14"/>
  <c r="C466" i="14"/>
  <c r="B466" i="14" s="1"/>
  <c r="F466" i="14"/>
  <c r="C467" i="14"/>
  <c r="F467" i="14"/>
  <c r="C468" i="14"/>
  <c r="B468" i="14" s="1"/>
  <c r="F468" i="14"/>
  <c r="C469" i="14"/>
  <c r="F469" i="14"/>
  <c r="C470" i="14"/>
  <c r="B470" i="14" s="1"/>
  <c r="F470" i="14"/>
  <c r="C471" i="14"/>
  <c r="F471" i="14"/>
  <c r="C472" i="14"/>
  <c r="B472" i="14" s="1"/>
  <c r="F472" i="14"/>
  <c r="C473" i="14"/>
  <c r="B473" i="14" s="1"/>
  <c r="F473" i="14"/>
  <c r="C474" i="14"/>
  <c r="B474" i="14" s="1"/>
  <c r="F474" i="14"/>
  <c r="C475" i="14"/>
  <c r="B475" i="14" s="1"/>
  <c r="F475" i="14"/>
  <c r="C476" i="14"/>
  <c r="F476" i="14"/>
  <c r="C477" i="14"/>
  <c r="F477" i="14"/>
  <c r="C478" i="14"/>
  <c r="F478" i="14"/>
  <c r="C479" i="14"/>
  <c r="F479" i="14"/>
  <c r="C480" i="14"/>
  <c r="F480" i="14"/>
  <c r="C481" i="14"/>
  <c r="B481" i="14" s="1"/>
  <c r="F481" i="14"/>
  <c r="C482" i="14"/>
  <c r="B482" i="14" s="1"/>
  <c r="F482" i="14"/>
  <c r="B460" i="14"/>
  <c r="B479" i="14"/>
  <c r="B455" i="14"/>
  <c r="B443" i="14"/>
  <c r="B427" i="14"/>
  <c r="B407" i="14"/>
  <c r="B403" i="14"/>
  <c r="B465" i="14"/>
  <c r="B471" i="14"/>
  <c r="B480" i="14"/>
  <c r="B467" i="14"/>
  <c r="B433" i="14"/>
  <c r="B417" i="14"/>
  <c r="B415" i="14"/>
  <c r="B435" i="14"/>
  <c r="B476" i="14"/>
  <c r="B456" i="14"/>
  <c r="B445" i="14"/>
  <c r="B434" i="14"/>
  <c r="B429" i="14"/>
  <c r="B413" i="14"/>
  <c r="B477" i="14"/>
  <c r="B457" i="14"/>
  <c r="B441" i="14"/>
  <c r="B430" i="14"/>
  <c r="B425" i="14"/>
  <c r="B414" i="14"/>
  <c r="B405" i="14"/>
  <c r="B401" i="14"/>
  <c r="B478" i="14"/>
  <c r="B469" i="14"/>
  <c r="B458" i="14"/>
  <c r="B437" i="14"/>
  <c r="B421" i="14"/>
  <c r="B416" i="14"/>
  <c r="B400" i="14"/>
  <c r="O286" i="13"/>
  <c r="O285" i="13"/>
  <c r="O284" i="13"/>
  <c r="O283" i="13"/>
  <c r="O282" i="13"/>
  <c r="O281" i="13"/>
  <c r="O280" i="13"/>
  <c r="O279" i="13"/>
  <c r="O278" i="13"/>
  <c r="O277" i="13"/>
  <c r="O276" i="13"/>
  <c r="O275" i="13"/>
  <c r="O274" i="13"/>
  <c r="O273" i="13"/>
  <c r="O272" i="13"/>
  <c r="O271" i="13"/>
  <c r="O270" i="13"/>
  <c r="O269" i="13"/>
  <c r="O268" i="13"/>
  <c r="O267" i="13"/>
  <c r="O266" i="13"/>
  <c r="O265" i="13"/>
  <c r="O264" i="13"/>
  <c r="O263" i="13"/>
  <c r="O262" i="13"/>
  <c r="O261" i="13"/>
  <c r="K257" i="13"/>
  <c r="K256" i="13"/>
  <c r="K255" i="13"/>
  <c r="K253" i="13"/>
  <c r="K252" i="13"/>
  <c r="K251" i="13"/>
  <c r="K240" i="13"/>
  <c r="O233" i="13"/>
  <c r="O232" i="13"/>
  <c r="O231" i="13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52" i="14"/>
  <c r="T53" i="14"/>
  <c r="T54" i="14"/>
  <c r="T55" i="14"/>
  <c r="T56" i="14"/>
  <c r="T57" i="14"/>
  <c r="T58" i="14"/>
  <c r="T59" i="14"/>
  <c r="T60" i="14"/>
  <c r="T61" i="14"/>
  <c r="T62" i="14"/>
  <c r="T63" i="14"/>
  <c r="T64" i="14"/>
  <c r="T65" i="14"/>
  <c r="T66" i="14"/>
  <c r="T67" i="14"/>
  <c r="T68" i="14"/>
  <c r="T69" i="14"/>
  <c r="T70" i="14"/>
  <c r="T71" i="14"/>
  <c r="T72" i="14"/>
  <c r="T73" i="14"/>
  <c r="T74" i="14"/>
  <c r="T75" i="14"/>
  <c r="T76" i="14"/>
  <c r="T77" i="14"/>
  <c r="T78" i="14"/>
  <c r="T79" i="14"/>
  <c r="T80" i="14"/>
  <c r="T81" i="14"/>
  <c r="T82" i="14"/>
  <c r="T83" i="14"/>
  <c r="T84" i="14"/>
  <c r="T85" i="14"/>
  <c r="T86" i="14"/>
  <c r="T87" i="14"/>
  <c r="T88" i="14"/>
  <c r="T89" i="14"/>
  <c r="T90" i="14"/>
  <c r="T91" i="14"/>
  <c r="T92" i="14"/>
  <c r="T93" i="14"/>
  <c r="T94" i="14"/>
  <c r="T95" i="14"/>
  <c r="T96" i="14"/>
  <c r="T97" i="14"/>
  <c r="T98" i="14"/>
  <c r="T99" i="14"/>
  <c r="T100" i="14"/>
  <c r="T101" i="14"/>
  <c r="T102" i="14"/>
  <c r="T103" i="14"/>
  <c r="T104" i="14"/>
  <c r="T105" i="14"/>
  <c r="T106" i="14"/>
  <c r="T107" i="14"/>
  <c r="T108" i="14"/>
  <c r="T109" i="14"/>
  <c r="T110" i="14"/>
  <c r="T111" i="14"/>
  <c r="T112" i="14"/>
  <c r="T113" i="14"/>
  <c r="T114" i="14"/>
  <c r="T115" i="14"/>
  <c r="T116" i="14"/>
  <c r="T117" i="14"/>
  <c r="T118" i="14"/>
  <c r="T119" i="14"/>
  <c r="T120" i="14"/>
  <c r="T121" i="14"/>
  <c r="T122" i="14"/>
  <c r="T123" i="14"/>
  <c r="T124" i="14"/>
  <c r="T125" i="14"/>
  <c r="T126" i="14"/>
  <c r="T127" i="14"/>
  <c r="T128" i="14"/>
  <c r="T129" i="14"/>
  <c r="T130" i="14"/>
  <c r="T131" i="14"/>
  <c r="T132" i="14"/>
  <c r="T133" i="14"/>
  <c r="T134" i="14"/>
  <c r="T135" i="14"/>
  <c r="T136" i="14"/>
  <c r="T137" i="14"/>
  <c r="T138" i="14"/>
  <c r="T139" i="14"/>
  <c r="T140" i="14"/>
  <c r="T141" i="14"/>
  <c r="T142" i="14"/>
  <c r="T143" i="14"/>
  <c r="T144" i="14"/>
  <c r="T145" i="14"/>
  <c r="T146" i="14"/>
  <c r="T147" i="14"/>
  <c r="T148" i="14"/>
  <c r="T149" i="14"/>
  <c r="T150" i="14"/>
  <c r="T151" i="14"/>
  <c r="T152" i="14"/>
  <c r="T153" i="14"/>
  <c r="T154" i="14"/>
  <c r="T155" i="14"/>
  <c r="T156" i="14"/>
  <c r="T157" i="14"/>
  <c r="T158" i="14"/>
  <c r="T159" i="14"/>
  <c r="T160" i="14"/>
  <c r="T161" i="14"/>
  <c r="T162" i="14"/>
  <c r="T163" i="14"/>
  <c r="T164" i="14"/>
  <c r="T165" i="14"/>
  <c r="T166" i="14"/>
  <c r="T167" i="14"/>
  <c r="T168" i="14"/>
  <c r="T169" i="14"/>
  <c r="T170" i="14"/>
  <c r="T171" i="14"/>
  <c r="T172" i="14"/>
  <c r="T173" i="14"/>
  <c r="T174" i="14"/>
  <c r="T175" i="14"/>
  <c r="T176" i="14"/>
  <c r="T177" i="14"/>
  <c r="T178" i="14"/>
  <c r="T179" i="14"/>
  <c r="T180" i="14"/>
  <c r="T181" i="14"/>
  <c r="T182" i="14"/>
  <c r="T183" i="14"/>
  <c r="T184" i="14"/>
  <c r="T185" i="14"/>
  <c r="T186" i="14"/>
  <c r="T187" i="14"/>
  <c r="T188" i="14"/>
  <c r="T189" i="14"/>
  <c r="T190" i="14"/>
  <c r="T191" i="14"/>
  <c r="T192" i="14"/>
  <c r="T193" i="14"/>
  <c r="T194" i="14"/>
  <c r="T195" i="14"/>
  <c r="T196" i="14"/>
  <c r="T197" i="14"/>
  <c r="T198" i="14"/>
  <c r="T199" i="14"/>
  <c r="T200" i="14"/>
  <c r="T201" i="14"/>
  <c r="T202" i="14"/>
  <c r="T203" i="14"/>
  <c r="T204" i="14"/>
  <c r="T205" i="14"/>
  <c r="T208" i="14"/>
  <c r="T239" i="14"/>
  <c r="T240" i="14"/>
  <c r="T241" i="14"/>
  <c r="T242" i="14"/>
  <c r="T243" i="14"/>
  <c r="T244" i="14"/>
  <c r="T245" i="14"/>
  <c r="T246" i="14"/>
  <c r="T247" i="14"/>
  <c r="T248" i="14"/>
  <c r="T249" i="14"/>
  <c r="T250" i="14"/>
  <c r="T251" i="14"/>
  <c r="T252" i="14"/>
  <c r="T253" i="14"/>
  <c r="T254" i="14"/>
  <c r="T255" i="14"/>
  <c r="T256" i="14"/>
  <c r="T257" i="14"/>
  <c r="T259" i="14"/>
  <c r="T260" i="14"/>
  <c r="T261" i="14"/>
  <c r="T262" i="14"/>
  <c r="T263" i="14"/>
  <c r="T264" i="14"/>
  <c r="T265" i="14"/>
  <c r="T266" i="14"/>
  <c r="T267" i="14"/>
  <c r="T268" i="14"/>
  <c r="T269" i="14"/>
  <c r="T270" i="14"/>
  <c r="T271" i="14"/>
  <c r="T272" i="14"/>
  <c r="T273" i="14"/>
  <c r="T274" i="14"/>
  <c r="T275" i="14"/>
  <c r="T276" i="14"/>
  <c r="T277" i="14"/>
  <c r="T278" i="14"/>
  <c r="T279" i="14"/>
  <c r="T280" i="14"/>
  <c r="T281" i="14"/>
  <c r="T282" i="14"/>
  <c r="T283" i="14"/>
  <c r="T284" i="14"/>
  <c r="T285" i="14"/>
  <c r="T286" i="14"/>
  <c r="T287" i="14"/>
  <c r="T288" i="14"/>
  <c r="T289" i="14"/>
  <c r="T290" i="14"/>
  <c r="T291" i="14"/>
  <c r="T292" i="14"/>
  <c r="T293" i="14"/>
  <c r="T294" i="14"/>
  <c r="T295" i="14"/>
  <c r="T296" i="14"/>
  <c r="T297" i="14"/>
  <c r="T298" i="14"/>
  <c r="T299" i="14"/>
  <c r="T300" i="14"/>
  <c r="T301" i="14"/>
  <c r="T302" i="14"/>
  <c r="T303" i="14"/>
  <c r="T304" i="14"/>
  <c r="T305" i="14"/>
  <c r="T306" i="14"/>
  <c r="T307" i="14"/>
  <c r="T308" i="14"/>
  <c r="T309" i="14"/>
  <c r="T310" i="14"/>
  <c r="T311" i="14"/>
  <c r="T312" i="14"/>
  <c r="T313" i="14"/>
  <c r="T314" i="14"/>
  <c r="T315" i="14"/>
  <c r="T316" i="14"/>
  <c r="T317" i="14"/>
  <c r="T318" i="14"/>
  <c r="T319" i="14"/>
  <c r="T320" i="14"/>
  <c r="T321" i="14"/>
  <c r="T322" i="14"/>
  <c r="T323" i="14"/>
  <c r="T324" i="14"/>
  <c r="T325" i="14"/>
  <c r="T326" i="14"/>
  <c r="T327" i="14"/>
  <c r="T328" i="14"/>
  <c r="T329" i="14"/>
  <c r="T330" i="14"/>
  <c r="T331" i="14"/>
  <c r="T332" i="14"/>
  <c r="T333" i="14"/>
  <c r="T334" i="14"/>
  <c r="T335" i="14"/>
  <c r="T336" i="14"/>
  <c r="T337" i="14"/>
  <c r="T338" i="14"/>
  <c r="T339" i="14"/>
  <c r="T340" i="14"/>
  <c r="T341" i="14"/>
  <c r="T342" i="14"/>
  <c r="T343" i="14"/>
  <c r="T344" i="14"/>
  <c r="T345" i="14"/>
  <c r="T346" i="14"/>
  <c r="T347" i="14"/>
  <c r="T348" i="14"/>
  <c r="T349" i="14"/>
  <c r="T350" i="14"/>
  <c r="T351" i="14"/>
  <c r="T352" i="14"/>
  <c r="T353" i="14"/>
  <c r="T354" i="14"/>
  <c r="T355" i="14"/>
  <c r="T356" i="14"/>
  <c r="T357" i="14"/>
  <c r="T358" i="14"/>
  <c r="T359" i="14"/>
  <c r="T360" i="14"/>
  <c r="T361" i="14"/>
  <c r="T362" i="14"/>
  <c r="T363" i="14"/>
  <c r="T364" i="14"/>
  <c r="T365" i="14"/>
  <c r="T366" i="14"/>
  <c r="T367" i="14"/>
  <c r="T368" i="14"/>
  <c r="T369" i="14"/>
  <c r="T370" i="14"/>
  <c r="T371" i="14"/>
  <c r="T372" i="14"/>
  <c r="T373" i="14"/>
  <c r="T374" i="14"/>
  <c r="T375" i="14"/>
  <c r="T376" i="14"/>
  <c r="T377" i="14"/>
  <c r="T378" i="14"/>
  <c r="T379" i="14"/>
  <c r="T380" i="14"/>
  <c r="T381" i="14"/>
  <c r="T382" i="14"/>
  <c r="T383" i="14"/>
  <c r="T384" i="14"/>
  <c r="T385" i="14"/>
  <c r="T386" i="14"/>
  <c r="T387" i="14"/>
  <c r="T388" i="14"/>
  <c r="T389" i="14"/>
  <c r="T390" i="14"/>
  <c r="T391" i="14"/>
  <c r="T392" i="14"/>
  <c r="T393" i="14"/>
  <c r="T394" i="14"/>
  <c r="T395" i="14"/>
  <c r="T396" i="14"/>
  <c r="T397" i="14"/>
  <c r="T398" i="14"/>
  <c r="T399" i="14"/>
  <c r="T483" i="14"/>
  <c r="T484" i="14"/>
  <c r="T485" i="14"/>
  <c r="T486" i="14"/>
  <c r="T487" i="14"/>
  <c r="T488" i="14"/>
  <c r="T489" i="14"/>
  <c r="T490" i="14"/>
  <c r="T491" i="14"/>
  <c r="T492" i="14"/>
  <c r="T493" i="14"/>
  <c r="T494" i="14"/>
  <c r="T495" i="14"/>
  <c r="T496" i="14"/>
  <c r="T497" i="14"/>
  <c r="T498" i="14"/>
  <c r="T499" i="14"/>
  <c r="T500" i="14"/>
  <c r="T501" i="14"/>
  <c r="T502" i="14"/>
  <c r="T503" i="14"/>
  <c r="T504" i="14"/>
  <c r="T505" i="14"/>
  <c r="T506" i="14"/>
  <c r="T507" i="14"/>
  <c r="T508" i="14"/>
  <c r="T509" i="14"/>
  <c r="T510" i="14"/>
  <c r="T511" i="14"/>
  <c r="T512" i="14"/>
  <c r="T513" i="14"/>
  <c r="T562" i="14"/>
  <c r="T563" i="14"/>
  <c r="T564" i="14"/>
  <c r="T565" i="14"/>
  <c r="T9" i="14"/>
  <c r="C483" i="14"/>
  <c r="C484" i="14"/>
  <c r="C485" i="14"/>
  <c r="B485" i="14" s="1"/>
  <c r="C486" i="14"/>
  <c r="C487" i="14"/>
  <c r="C488" i="14"/>
  <c r="C489" i="14"/>
  <c r="B489" i="14" s="1"/>
  <c r="C490" i="14"/>
  <c r="C491" i="14"/>
  <c r="C492" i="14"/>
  <c r="C493" i="14"/>
  <c r="B493" i="14" s="1"/>
  <c r="C494" i="14"/>
  <c r="C495" i="14"/>
  <c r="C496" i="14"/>
  <c r="C497" i="14"/>
  <c r="B497" i="14" s="1"/>
  <c r="C498" i="14"/>
  <c r="C499" i="14"/>
  <c r="C500" i="14"/>
  <c r="C501" i="14"/>
  <c r="B501" i="14" s="1"/>
  <c r="C502" i="14"/>
  <c r="C503" i="14"/>
  <c r="C504" i="14"/>
  <c r="C505" i="14"/>
  <c r="B505" i="14" s="1"/>
  <c r="C506" i="14"/>
  <c r="C507" i="14"/>
  <c r="C508" i="14"/>
  <c r="C509" i="14"/>
  <c r="B509" i="14" s="1"/>
  <c r="C510" i="14"/>
  <c r="C511" i="14"/>
  <c r="C512" i="14"/>
  <c r="C513" i="14"/>
  <c r="B513" i="14" s="1"/>
  <c r="C514" i="14"/>
  <c r="C515" i="14"/>
  <c r="C516" i="14"/>
  <c r="C517" i="14"/>
  <c r="C518" i="14"/>
  <c r="C519" i="14"/>
  <c r="C520" i="14"/>
  <c r="C521" i="14"/>
  <c r="B521" i="14" s="1"/>
  <c r="C522" i="14"/>
  <c r="C523" i="14"/>
  <c r="C524" i="14"/>
  <c r="C525" i="14"/>
  <c r="B525" i="14" s="1"/>
  <c r="C526" i="14"/>
  <c r="C527" i="14"/>
  <c r="C528" i="14"/>
  <c r="C529" i="14"/>
  <c r="B529" i="14" s="1"/>
  <c r="C530" i="14"/>
  <c r="C531" i="14"/>
  <c r="C532" i="14"/>
  <c r="C533" i="14"/>
  <c r="B533" i="14" s="1"/>
  <c r="C534" i="14"/>
  <c r="C535" i="14"/>
  <c r="C536" i="14"/>
  <c r="C537" i="14"/>
  <c r="B537" i="14" s="1"/>
  <c r="C538" i="14"/>
  <c r="C539" i="14"/>
  <c r="C540" i="14"/>
  <c r="C541" i="14"/>
  <c r="B541" i="14" s="1"/>
  <c r="C542" i="14"/>
  <c r="C543" i="14"/>
  <c r="C544" i="14"/>
  <c r="C545" i="14"/>
  <c r="B545" i="14" s="1"/>
  <c r="C546" i="14"/>
  <c r="C547" i="14"/>
  <c r="C548" i="14"/>
  <c r="C549" i="14"/>
  <c r="B549" i="14" s="1"/>
  <c r="C550" i="14"/>
  <c r="C551" i="14"/>
  <c r="C552" i="14"/>
  <c r="C553" i="14"/>
  <c r="B553" i="14" s="1"/>
  <c r="C554" i="14"/>
  <c r="C555" i="14"/>
  <c r="C556" i="14"/>
  <c r="C557" i="14"/>
  <c r="B557" i="14" s="1"/>
  <c r="C558" i="14"/>
  <c r="C559" i="14"/>
  <c r="C560" i="14"/>
  <c r="C561" i="14"/>
  <c r="B561" i="14" s="1"/>
  <c r="C562" i="14"/>
  <c r="C563" i="14"/>
  <c r="C564" i="14"/>
  <c r="C565" i="14"/>
  <c r="B565" i="14" s="1"/>
  <c r="F483" i="14"/>
  <c r="B483" i="14" s="1"/>
  <c r="F484" i="14"/>
  <c r="F485" i="14"/>
  <c r="F486" i="14"/>
  <c r="B486" i="14" s="1"/>
  <c r="F487" i="14"/>
  <c r="F488" i="14"/>
  <c r="F489" i="14"/>
  <c r="F490" i="14"/>
  <c r="B490" i="14" s="1"/>
  <c r="F491" i="14"/>
  <c r="B491" i="14" s="1"/>
  <c r="F492" i="14"/>
  <c r="F493" i="14"/>
  <c r="F494" i="14"/>
  <c r="F495" i="14"/>
  <c r="F496" i="14"/>
  <c r="F497" i="14"/>
  <c r="F498" i="14"/>
  <c r="B498" i="14" s="1"/>
  <c r="F499" i="14"/>
  <c r="F500" i="14"/>
  <c r="F501" i="14"/>
  <c r="F502" i="14"/>
  <c r="B502" i="14" s="1"/>
  <c r="F503" i="14"/>
  <c r="F504" i="14"/>
  <c r="F505" i="14"/>
  <c r="F506" i="14"/>
  <c r="F507" i="14"/>
  <c r="F508" i="14"/>
  <c r="F509" i="14"/>
  <c r="F510" i="14"/>
  <c r="F511" i="14"/>
  <c r="F512" i="14"/>
  <c r="F513" i="14"/>
  <c r="F514" i="14"/>
  <c r="B514" i="14" s="1"/>
  <c r="F515" i="14"/>
  <c r="B515" i="14" s="1"/>
  <c r="F516" i="14"/>
  <c r="F517" i="14"/>
  <c r="F518" i="14"/>
  <c r="F519" i="14"/>
  <c r="F520" i="14"/>
  <c r="F521" i="14"/>
  <c r="F522" i="14"/>
  <c r="B522" i="14" s="1"/>
  <c r="F523" i="14"/>
  <c r="F524" i="14"/>
  <c r="F525" i="14"/>
  <c r="F526" i="14"/>
  <c r="F527" i="14"/>
  <c r="F528" i="14"/>
  <c r="F529" i="14"/>
  <c r="F530" i="14"/>
  <c r="B530" i="14" s="1"/>
  <c r="F531" i="14"/>
  <c r="F532" i="14"/>
  <c r="F533" i="14"/>
  <c r="F534" i="14"/>
  <c r="B534" i="14" s="1"/>
  <c r="F535" i="14"/>
  <c r="B535" i="14" s="1"/>
  <c r="F536" i="14"/>
  <c r="F537" i="14"/>
  <c r="F538" i="14"/>
  <c r="F539" i="14"/>
  <c r="F540" i="14"/>
  <c r="F541" i="14"/>
  <c r="F542" i="14"/>
  <c r="F543" i="14"/>
  <c r="F544" i="14"/>
  <c r="F545" i="14"/>
  <c r="F546" i="14"/>
  <c r="B546" i="14" s="1"/>
  <c r="F547" i="14"/>
  <c r="F548" i="14"/>
  <c r="F549" i="14"/>
  <c r="F550" i="14"/>
  <c r="B550" i="14" s="1"/>
  <c r="F551" i="14"/>
  <c r="F552" i="14"/>
  <c r="F553" i="14"/>
  <c r="F554" i="14"/>
  <c r="B554" i="14" s="1"/>
  <c r="F555" i="14"/>
  <c r="B555" i="14" s="1"/>
  <c r="F556" i="14"/>
  <c r="F557" i="14"/>
  <c r="F558" i="14"/>
  <c r="F559" i="14"/>
  <c r="F560" i="14"/>
  <c r="F561" i="14"/>
  <c r="F562" i="14"/>
  <c r="F563" i="14"/>
  <c r="F564" i="14"/>
  <c r="F565" i="14"/>
  <c r="O565" i="14"/>
  <c r="I565" i="14"/>
  <c r="O564" i="14"/>
  <c r="I564" i="14"/>
  <c r="O563" i="14"/>
  <c r="I563" i="14"/>
  <c r="O562" i="14"/>
  <c r="I562" i="14"/>
  <c r="O561" i="14"/>
  <c r="I561" i="14"/>
  <c r="O560" i="14"/>
  <c r="I560" i="14"/>
  <c r="O559" i="14"/>
  <c r="I559" i="14"/>
  <c r="O558" i="14"/>
  <c r="I558" i="14"/>
  <c r="O557" i="14"/>
  <c r="I557" i="14"/>
  <c r="O556" i="14"/>
  <c r="I556" i="14"/>
  <c r="O555" i="14"/>
  <c r="I555" i="14"/>
  <c r="O554" i="14"/>
  <c r="I554" i="14"/>
  <c r="O553" i="14"/>
  <c r="I553" i="14"/>
  <c r="O552" i="14"/>
  <c r="I552" i="14"/>
  <c r="O551" i="14"/>
  <c r="I551" i="14"/>
  <c r="O550" i="14"/>
  <c r="I550" i="14"/>
  <c r="O549" i="14"/>
  <c r="I549" i="14"/>
  <c r="O548" i="14"/>
  <c r="I548" i="14"/>
  <c r="O547" i="14"/>
  <c r="I547" i="14"/>
  <c r="O546" i="14"/>
  <c r="I546" i="14"/>
  <c r="O545" i="14"/>
  <c r="I545" i="14"/>
  <c r="O544" i="14"/>
  <c r="I544" i="14"/>
  <c r="O543" i="14"/>
  <c r="I543" i="14"/>
  <c r="O542" i="14"/>
  <c r="I542" i="14"/>
  <c r="O541" i="14"/>
  <c r="I541" i="14"/>
  <c r="O540" i="14"/>
  <c r="I540" i="14"/>
  <c r="O539" i="14"/>
  <c r="I539" i="14"/>
  <c r="O538" i="14"/>
  <c r="I538" i="14"/>
  <c r="O537" i="14"/>
  <c r="I537" i="14"/>
  <c r="O536" i="14"/>
  <c r="I536" i="14"/>
  <c r="O535" i="14"/>
  <c r="I535" i="14"/>
  <c r="O534" i="14"/>
  <c r="I534" i="14"/>
  <c r="O533" i="14"/>
  <c r="I533" i="14"/>
  <c r="O532" i="14"/>
  <c r="I532" i="14"/>
  <c r="O531" i="14"/>
  <c r="I531" i="14"/>
  <c r="O530" i="14"/>
  <c r="I530" i="14"/>
  <c r="O529" i="14"/>
  <c r="I529" i="14"/>
  <c r="O528" i="14"/>
  <c r="I528" i="14"/>
  <c r="O527" i="14"/>
  <c r="I527" i="14"/>
  <c r="O526" i="14"/>
  <c r="I526" i="14"/>
  <c r="O525" i="14"/>
  <c r="I525" i="14"/>
  <c r="O524" i="14"/>
  <c r="I524" i="14"/>
  <c r="O523" i="14"/>
  <c r="I523" i="14"/>
  <c r="O522" i="14"/>
  <c r="I522" i="14"/>
  <c r="O521" i="14"/>
  <c r="I521" i="14"/>
  <c r="O520" i="14"/>
  <c r="I520" i="14"/>
  <c r="O519" i="14"/>
  <c r="I519" i="14"/>
  <c r="O518" i="14"/>
  <c r="I518" i="14"/>
  <c r="O517" i="14"/>
  <c r="I517" i="14"/>
  <c r="O516" i="14"/>
  <c r="I516" i="14"/>
  <c r="O515" i="14"/>
  <c r="I515" i="14"/>
  <c r="O514" i="14"/>
  <c r="I514" i="14"/>
  <c r="O513" i="14"/>
  <c r="I513" i="14"/>
  <c r="O512" i="14"/>
  <c r="I512" i="14"/>
  <c r="O511" i="14"/>
  <c r="I511" i="14"/>
  <c r="O510" i="14"/>
  <c r="I510" i="14"/>
  <c r="O509" i="14"/>
  <c r="I509" i="14"/>
  <c r="O508" i="14"/>
  <c r="I508" i="14"/>
  <c r="O507" i="14"/>
  <c r="I507" i="14"/>
  <c r="O506" i="14"/>
  <c r="I506" i="14"/>
  <c r="O505" i="14"/>
  <c r="I505" i="14"/>
  <c r="O504" i="14"/>
  <c r="I504" i="14"/>
  <c r="O503" i="14"/>
  <c r="I503" i="14"/>
  <c r="O502" i="14"/>
  <c r="I502" i="14"/>
  <c r="O501" i="14"/>
  <c r="I501" i="14"/>
  <c r="O500" i="14"/>
  <c r="I500" i="14"/>
  <c r="O499" i="14"/>
  <c r="I499" i="14"/>
  <c r="O498" i="14"/>
  <c r="I498" i="14"/>
  <c r="O497" i="14"/>
  <c r="I497" i="14"/>
  <c r="O496" i="14"/>
  <c r="I496" i="14"/>
  <c r="O495" i="14"/>
  <c r="I495" i="14"/>
  <c r="O494" i="14"/>
  <c r="I494" i="14"/>
  <c r="O493" i="14"/>
  <c r="I493" i="14"/>
  <c r="O492" i="14"/>
  <c r="I492" i="14"/>
  <c r="O491" i="14"/>
  <c r="I491" i="14"/>
  <c r="O490" i="14"/>
  <c r="I490" i="14"/>
  <c r="O489" i="14"/>
  <c r="I489" i="14"/>
  <c r="O488" i="14"/>
  <c r="I488" i="14"/>
  <c r="O487" i="14"/>
  <c r="I487" i="14"/>
  <c r="O486" i="14"/>
  <c r="I486" i="14"/>
  <c r="O485" i="14"/>
  <c r="I485" i="14"/>
  <c r="O484" i="14"/>
  <c r="I484" i="14"/>
  <c r="O483" i="14"/>
  <c r="I483" i="14"/>
  <c r="B506" i="14"/>
  <c r="B563" i="14"/>
  <c r="B551" i="14"/>
  <c r="B547" i="14"/>
  <c r="B539" i="14"/>
  <c r="B531" i="14"/>
  <c r="B523" i="14"/>
  <c r="B519" i="14"/>
  <c r="B507" i="14"/>
  <c r="B503" i="14"/>
  <c r="B499" i="14"/>
  <c r="B487" i="14"/>
  <c r="B517" i="14"/>
  <c r="B564" i="14"/>
  <c r="B560" i="14"/>
  <c r="B556" i="14"/>
  <c r="B552" i="14"/>
  <c r="B548" i="14"/>
  <c r="B544" i="14"/>
  <c r="B540" i="14"/>
  <c r="B536" i="14"/>
  <c r="B532" i="14"/>
  <c r="B528" i="14"/>
  <c r="B524" i="14"/>
  <c r="B520" i="14"/>
  <c r="B516" i="14"/>
  <c r="B512" i="14"/>
  <c r="B508" i="14"/>
  <c r="B504" i="14"/>
  <c r="B500" i="14"/>
  <c r="B496" i="14"/>
  <c r="B492" i="14"/>
  <c r="B488" i="14"/>
  <c r="B484" i="14"/>
  <c r="B174" i="14"/>
  <c r="C126" i="14"/>
  <c r="C127" i="14"/>
  <c r="C128" i="14"/>
  <c r="C129" i="14"/>
  <c r="C130" i="14"/>
  <c r="C131" i="14"/>
  <c r="C132" i="14"/>
  <c r="C133" i="14"/>
  <c r="B133" i="14" s="1"/>
  <c r="C134" i="14"/>
  <c r="B134" i="14" s="1"/>
  <c r="C135" i="14"/>
  <c r="C136" i="14"/>
  <c r="C137" i="14"/>
  <c r="C138" i="14"/>
  <c r="C139" i="14"/>
  <c r="C140" i="14"/>
  <c r="C141" i="14"/>
  <c r="C142" i="14"/>
  <c r="B142" i="14" s="1"/>
  <c r="C143" i="14"/>
  <c r="C144" i="14"/>
  <c r="C145" i="14"/>
  <c r="B145" i="14" s="1"/>
  <c r="C146" i="14"/>
  <c r="B146" i="14" s="1"/>
  <c r="C147" i="14"/>
  <c r="C148" i="14"/>
  <c r="C149" i="14"/>
  <c r="B149" i="14" s="1"/>
  <c r="C150" i="14"/>
  <c r="B150" i="14" s="1"/>
  <c r="C151" i="14"/>
  <c r="C152" i="14"/>
  <c r="C153" i="14"/>
  <c r="C154" i="14"/>
  <c r="B154" i="14" s="1"/>
  <c r="C155" i="14"/>
  <c r="C156" i="14"/>
  <c r="C157" i="14"/>
  <c r="B157" i="14" s="1"/>
  <c r="C158" i="14"/>
  <c r="B158" i="14" s="1"/>
  <c r="C159" i="14"/>
  <c r="C160" i="14"/>
  <c r="C161" i="14"/>
  <c r="C162" i="14"/>
  <c r="C163" i="14"/>
  <c r="C164" i="14"/>
  <c r="C165" i="14"/>
  <c r="B165" i="14" s="1"/>
  <c r="C166" i="14"/>
  <c r="B166" i="14" s="1"/>
  <c r="C167" i="14"/>
  <c r="C168" i="14"/>
  <c r="C169" i="14"/>
  <c r="C170" i="14"/>
  <c r="B170" i="14" s="1"/>
  <c r="C171" i="14"/>
  <c r="C172" i="14"/>
  <c r="C173" i="14"/>
  <c r="C174" i="14"/>
  <c r="C175" i="14"/>
  <c r="C176" i="14"/>
  <c r="C177" i="14"/>
  <c r="B177" i="14" s="1"/>
  <c r="C178" i="14"/>
  <c r="B178" i="14" s="1"/>
  <c r="C179" i="14"/>
  <c r="C180" i="14"/>
  <c r="C181" i="14"/>
  <c r="C182" i="14"/>
  <c r="B182" i="14" s="1"/>
  <c r="C183" i="14"/>
  <c r="C184" i="14"/>
  <c r="C185" i="14"/>
  <c r="B185" i="14" s="1"/>
  <c r="C186" i="14"/>
  <c r="C187" i="14"/>
  <c r="C188" i="14"/>
  <c r="C189" i="14"/>
  <c r="B189" i="14" s="1"/>
  <c r="C190" i="14"/>
  <c r="C191" i="14"/>
  <c r="C192" i="14"/>
  <c r="C193" i="14"/>
  <c r="C194" i="14"/>
  <c r="B194" i="14" s="1"/>
  <c r="C195" i="14"/>
  <c r="C196" i="14"/>
  <c r="C197" i="14"/>
  <c r="B197" i="14" s="1"/>
  <c r="C198" i="14"/>
  <c r="B198" i="14" s="1"/>
  <c r="C199" i="14"/>
  <c r="C200" i="14"/>
  <c r="C201" i="14"/>
  <c r="C202" i="14"/>
  <c r="B202" i="14" s="1"/>
  <c r="C203" i="14"/>
  <c r="C204" i="14"/>
  <c r="C205" i="14"/>
  <c r="C206" i="14"/>
  <c r="B206" i="14" s="1"/>
  <c r="C207" i="14"/>
  <c r="C208" i="14"/>
  <c r="C209" i="14"/>
  <c r="B209" i="14" s="1"/>
  <c r="C210" i="14"/>
  <c r="B210" i="14" s="1"/>
  <c r="C211" i="14"/>
  <c r="C212" i="14"/>
  <c r="C213" i="14"/>
  <c r="C214" i="14"/>
  <c r="B214" i="14" s="1"/>
  <c r="C215" i="14"/>
  <c r="C216" i="14"/>
  <c r="C217" i="14"/>
  <c r="B217" i="14" s="1"/>
  <c r="C218" i="14"/>
  <c r="C219" i="14"/>
  <c r="C220" i="14"/>
  <c r="C221" i="14"/>
  <c r="B221" i="14" s="1"/>
  <c r="C222" i="14"/>
  <c r="C223" i="14"/>
  <c r="C224" i="14"/>
  <c r="C225" i="14"/>
  <c r="C226" i="14"/>
  <c r="B226" i="14" s="1"/>
  <c r="C227" i="14"/>
  <c r="C228" i="14"/>
  <c r="C229" i="14"/>
  <c r="B229" i="14" s="1"/>
  <c r="C230" i="14"/>
  <c r="B230" i="14" s="1"/>
  <c r="C231" i="14"/>
  <c r="C232" i="14"/>
  <c r="C233" i="14"/>
  <c r="C234" i="14"/>
  <c r="B234" i="14" s="1"/>
  <c r="C235" i="14"/>
  <c r="C236" i="14"/>
  <c r="C237" i="14"/>
  <c r="C238" i="14"/>
  <c r="B238" i="14" s="1"/>
  <c r="C239" i="14"/>
  <c r="C240" i="14"/>
  <c r="C241" i="14"/>
  <c r="C242" i="14"/>
  <c r="B242" i="14" s="1"/>
  <c r="C243" i="14"/>
  <c r="C244" i="14"/>
  <c r="C245" i="14"/>
  <c r="C246" i="14"/>
  <c r="B246" i="14" s="1"/>
  <c r="C247" i="14"/>
  <c r="C248" i="14"/>
  <c r="C249" i="14"/>
  <c r="B249" i="14" s="1"/>
  <c r="C250" i="14"/>
  <c r="B250" i="14" s="1"/>
  <c r="C251" i="14"/>
  <c r="C252" i="14"/>
  <c r="C253" i="14"/>
  <c r="B253" i="14" s="1"/>
  <c r="C254" i="14"/>
  <c r="C255" i="14"/>
  <c r="C256" i="14"/>
  <c r="C257" i="14"/>
  <c r="C258" i="14"/>
  <c r="B258" i="14" s="1"/>
  <c r="C259" i="14"/>
  <c r="C260" i="14"/>
  <c r="C261" i="14"/>
  <c r="C262" i="14"/>
  <c r="B262" i="14" s="1"/>
  <c r="C263" i="14"/>
  <c r="C264" i="14"/>
  <c r="C265" i="14"/>
  <c r="B265" i="14" s="1"/>
  <c r="C266" i="14"/>
  <c r="B266" i="14" s="1"/>
  <c r="C267" i="14"/>
  <c r="C268" i="14"/>
  <c r="C269" i="14"/>
  <c r="B269" i="14" s="1"/>
  <c r="C270" i="14"/>
  <c r="B270" i="14" s="1"/>
  <c r="C271" i="14"/>
  <c r="C272" i="14"/>
  <c r="C273" i="14"/>
  <c r="C274" i="14"/>
  <c r="B274" i="14" s="1"/>
  <c r="C275" i="14"/>
  <c r="C276" i="14"/>
  <c r="C277" i="14"/>
  <c r="C278" i="14"/>
  <c r="B278" i="14" s="1"/>
  <c r="C279" i="14"/>
  <c r="C280" i="14"/>
  <c r="C281" i="14"/>
  <c r="B281" i="14" s="1"/>
  <c r="C282" i="14"/>
  <c r="C283" i="14"/>
  <c r="C284" i="14"/>
  <c r="C285" i="14"/>
  <c r="B285" i="14" s="1"/>
  <c r="C286" i="14"/>
  <c r="B286" i="14" s="1"/>
  <c r="C287" i="14"/>
  <c r="C288" i="14"/>
  <c r="C289" i="14"/>
  <c r="C290" i="14"/>
  <c r="B290" i="14" s="1"/>
  <c r="C291" i="14"/>
  <c r="C292" i="14"/>
  <c r="C293" i="14"/>
  <c r="C294" i="14"/>
  <c r="B294" i="14" s="1"/>
  <c r="C295" i="14"/>
  <c r="C296" i="14"/>
  <c r="C297" i="14"/>
  <c r="B297" i="14" s="1"/>
  <c r="C298" i="14"/>
  <c r="B298" i="14" s="1"/>
  <c r="C299" i="14"/>
  <c r="C300" i="14"/>
  <c r="C301" i="14"/>
  <c r="B301" i="14" s="1"/>
  <c r="C302" i="14"/>
  <c r="C303" i="14"/>
  <c r="C304" i="14"/>
  <c r="C305" i="14"/>
  <c r="C306" i="14"/>
  <c r="B306" i="14" s="1"/>
  <c r="C307" i="14"/>
  <c r="C308" i="14"/>
  <c r="C309" i="14"/>
  <c r="C310" i="14"/>
  <c r="B310" i="14" s="1"/>
  <c r="C311" i="14"/>
  <c r="C312" i="14"/>
  <c r="C313" i="14"/>
  <c r="B313" i="14" s="1"/>
  <c r="C314" i="14"/>
  <c r="C315" i="14"/>
  <c r="C316" i="14"/>
  <c r="C317" i="14"/>
  <c r="B317" i="14" s="1"/>
  <c r="C318" i="14"/>
  <c r="B318" i="14" s="1"/>
  <c r="C319" i="14"/>
  <c r="C320" i="14"/>
  <c r="C321" i="14"/>
  <c r="C322" i="14"/>
  <c r="B322" i="14" s="1"/>
  <c r="C323" i="14"/>
  <c r="C324" i="14"/>
  <c r="C325" i="14"/>
  <c r="C326" i="14"/>
  <c r="B326" i="14" s="1"/>
  <c r="C327" i="14"/>
  <c r="C328" i="14"/>
  <c r="C329" i="14"/>
  <c r="B329" i="14" s="1"/>
  <c r="C330" i="14"/>
  <c r="B330" i="14" s="1"/>
  <c r="C331" i="14"/>
  <c r="C332" i="14"/>
  <c r="C333" i="14"/>
  <c r="B333" i="14" s="1"/>
  <c r="C334" i="14"/>
  <c r="C335" i="14"/>
  <c r="C336" i="14"/>
  <c r="C337" i="14"/>
  <c r="C338" i="14"/>
  <c r="B338" i="14" s="1"/>
  <c r="C339" i="14"/>
  <c r="C340" i="14"/>
  <c r="C341" i="14"/>
  <c r="C342" i="14"/>
  <c r="C343" i="14"/>
  <c r="C344" i="14"/>
  <c r="C345" i="14"/>
  <c r="B345" i="14" s="1"/>
  <c r="C346" i="14"/>
  <c r="B346" i="14" s="1"/>
  <c r="C347" i="14"/>
  <c r="C348" i="14"/>
  <c r="C349" i="14"/>
  <c r="B349" i="14" s="1"/>
  <c r="C350" i="14"/>
  <c r="B350" i="14" s="1"/>
  <c r="C351" i="14"/>
  <c r="C352" i="14"/>
  <c r="C353" i="14"/>
  <c r="C354" i="14"/>
  <c r="B354" i="14" s="1"/>
  <c r="C355" i="14"/>
  <c r="C356" i="14"/>
  <c r="C357" i="14"/>
  <c r="C358" i="14"/>
  <c r="B358" i="14" s="1"/>
  <c r="C359" i="14"/>
  <c r="C360" i="14"/>
  <c r="C361" i="14"/>
  <c r="B361" i="14" s="1"/>
  <c r="C362" i="14"/>
  <c r="B362" i="14" s="1"/>
  <c r="C363" i="14"/>
  <c r="C364" i="14"/>
  <c r="C365" i="14"/>
  <c r="B365" i="14" s="1"/>
  <c r="C366" i="14"/>
  <c r="B366" i="14" s="1"/>
  <c r="C367" i="14"/>
  <c r="C368" i="14"/>
  <c r="C369" i="14"/>
  <c r="C370" i="14"/>
  <c r="C371" i="14"/>
  <c r="C372" i="14"/>
  <c r="C373" i="14"/>
  <c r="C374" i="14"/>
  <c r="B374" i="14" s="1"/>
  <c r="C375" i="14"/>
  <c r="C376" i="14"/>
  <c r="C377" i="14"/>
  <c r="B377" i="14" s="1"/>
  <c r="C378" i="14"/>
  <c r="B378" i="14" s="1"/>
  <c r="C379" i="14"/>
  <c r="C380" i="14"/>
  <c r="C381" i="14"/>
  <c r="B381" i="14" s="1"/>
  <c r="C382" i="14"/>
  <c r="C383" i="14"/>
  <c r="C384" i="14"/>
  <c r="C385" i="14"/>
  <c r="C386" i="14"/>
  <c r="B386" i="14" s="1"/>
  <c r="C387" i="14"/>
  <c r="C388" i="14"/>
  <c r="C389" i="14"/>
  <c r="C390" i="14"/>
  <c r="B390" i="14" s="1"/>
  <c r="C391" i="14"/>
  <c r="C392" i="14"/>
  <c r="C393" i="14"/>
  <c r="B393" i="14" s="1"/>
  <c r="C394" i="14"/>
  <c r="B394" i="14" s="1"/>
  <c r="C395" i="14"/>
  <c r="C396" i="14"/>
  <c r="C397" i="14"/>
  <c r="B397" i="14" s="1"/>
  <c r="C398" i="14"/>
  <c r="B398" i="14" s="1"/>
  <c r="C399" i="14"/>
  <c r="F126" i="14"/>
  <c r="F127" i="14"/>
  <c r="B127" i="14" s="1"/>
  <c r="F128" i="14"/>
  <c r="B128" i="14" s="1"/>
  <c r="F129" i="14"/>
  <c r="F130" i="14"/>
  <c r="F131" i="14"/>
  <c r="F132" i="14"/>
  <c r="B132" i="14" s="1"/>
  <c r="F133" i="14"/>
  <c r="F134" i="14"/>
  <c r="F135" i="14"/>
  <c r="F136" i="14"/>
  <c r="B136" i="14" s="1"/>
  <c r="F137" i="14"/>
  <c r="F138" i="14"/>
  <c r="F139" i="14"/>
  <c r="B139" i="14" s="1"/>
  <c r="F140" i="14"/>
  <c r="B140" i="14" s="1"/>
  <c r="F141" i="14"/>
  <c r="F142" i="14"/>
  <c r="F143" i="14"/>
  <c r="B143" i="14" s="1"/>
  <c r="F144" i="14"/>
  <c r="F145" i="14"/>
  <c r="F146" i="14"/>
  <c r="F147" i="14"/>
  <c r="F148" i="14"/>
  <c r="B148" i="14" s="1"/>
  <c r="F149" i="14"/>
  <c r="F150" i="14"/>
  <c r="F151" i="14"/>
  <c r="F152" i="14"/>
  <c r="B152" i="14" s="1"/>
  <c r="F153" i="14"/>
  <c r="F154" i="14"/>
  <c r="F155" i="14"/>
  <c r="B155" i="14" s="1"/>
  <c r="F156" i="14"/>
  <c r="B156" i="14" s="1"/>
  <c r="F157" i="14"/>
  <c r="F158" i="14"/>
  <c r="F159" i="14"/>
  <c r="B159" i="14" s="1"/>
  <c r="F160" i="14"/>
  <c r="F161" i="14"/>
  <c r="F162" i="14"/>
  <c r="F163" i="14"/>
  <c r="F164" i="14"/>
  <c r="B164" i="14" s="1"/>
  <c r="F165" i="14"/>
  <c r="F166" i="14"/>
  <c r="F167" i="14"/>
  <c r="F168" i="14"/>
  <c r="B168" i="14" s="1"/>
  <c r="F169" i="14"/>
  <c r="F170" i="14"/>
  <c r="F171" i="14"/>
  <c r="B171" i="14" s="1"/>
  <c r="F172" i="14"/>
  <c r="B172" i="14" s="1"/>
  <c r="F173" i="14"/>
  <c r="F174" i="14"/>
  <c r="F175" i="14"/>
  <c r="B175" i="14" s="1"/>
  <c r="F176" i="14"/>
  <c r="F177" i="14"/>
  <c r="F178" i="14"/>
  <c r="F179" i="14"/>
  <c r="F180" i="14"/>
  <c r="B180" i="14" s="1"/>
  <c r="F181" i="14"/>
  <c r="F182" i="14"/>
  <c r="F183" i="14"/>
  <c r="F184" i="14"/>
  <c r="B184" i="14" s="1"/>
  <c r="F185" i="14"/>
  <c r="F186" i="14"/>
  <c r="F187" i="14"/>
  <c r="B187" i="14" s="1"/>
  <c r="F188" i="14"/>
  <c r="B188" i="14" s="1"/>
  <c r="F189" i="14"/>
  <c r="F190" i="14"/>
  <c r="F191" i="14"/>
  <c r="B191" i="14" s="1"/>
  <c r="F192" i="14"/>
  <c r="B192" i="14" s="1"/>
  <c r="F193" i="14"/>
  <c r="F194" i="14"/>
  <c r="F195" i="14"/>
  <c r="F196" i="14"/>
  <c r="B196" i="14" s="1"/>
  <c r="F197" i="14"/>
  <c r="F198" i="14"/>
  <c r="F199" i="14"/>
  <c r="F200" i="14"/>
  <c r="B200" i="14" s="1"/>
  <c r="F201" i="14"/>
  <c r="F202" i="14"/>
  <c r="F203" i="14"/>
  <c r="B203" i="14" s="1"/>
  <c r="F204" i="14"/>
  <c r="B204" i="14" s="1"/>
  <c r="F205" i="14"/>
  <c r="F206" i="14"/>
  <c r="F207" i="14"/>
  <c r="B207" i="14" s="1"/>
  <c r="F208" i="14"/>
  <c r="F209" i="14"/>
  <c r="F210" i="14"/>
  <c r="F211" i="14"/>
  <c r="F212" i="14"/>
  <c r="B212" i="14" s="1"/>
  <c r="F213" i="14"/>
  <c r="F214" i="14"/>
  <c r="F215" i="14"/>
  <c r="F216" i="14"/>
  <c r="B216" i="14" s="1"/>
  <c r="F217" i="14"/>
  <c r="F218" i="14"/>
  <c r="F219" i="14"/>
  <c r="B219" i="14" s="1"/>
  <c r="F220" i="14"/>
  <c r="B220" i="14" s="1"/>
  <c r="F221" i="14"/>
  <c r="F222" i="14"/>
  <c r="F223" i="14"/>
  <c r="B223" i="14" s="1"/>
  <c r="F224" i="14"/>
  <c r="F225" i="14"/>
  <c r="F226" i="14"/>
  <c r="F227" i="14"/>
  <c r="F228" i="14"/>
  <c r="B228" i="14" s="1"/>
  <c r="F229" i="14"/>
  <c r="F230" i="14"/>
  <c r="F231" i="14"/>
  <c r="F232" i="14"/>
  <c r="B232" i="14" s="1"/>
  <c r="F233" i="14"/>
  <c r="F234" i="14"/>
  <c r="F235" i="14"/>
  <c r="B235" i="14" s="1"/>
  <c r="F236" i="14"/>
  <c r="B236" i="14" s="1"/>
  <c r="F237" i="14"/>
  <c r="F238" i="14"/>
  <c r="F239" i="14"/>
  <c r="B239" i="14" s="1"/>
  <c r="F240" i="14"/>
  <c r="B240" i="14" s="1"/>
  <c r="F241" i="14"/>
  <c r="F242" i="14"/>
  <c r="F243" i="14"/>
  <c r="B243" i="14" s="1"/>
  <c r="F244" i="14"/>
  <c r="B244" i="14" s="1"/>
  <c r="F245" i="14"/>
  <c r="F246" i="14"/>
  <c r="F247" i="14"/>
  <c r="F248" i="14"/>
  <c r="B248" i="14" s="1"/>
  <c r="F249" i="14"/>
  <c r="F250" i="14"/>
  <c r="F251" i="14"/>
  <c r="F252" i="14"/>
  <c r="B252" i="14" s="1"/>
  <c r="F253" i="14"/>
  <c r="F254" i="14"/>
  <c r="F255" i="14"/>
  <c r="F256" i="14"/>
  <c r="B256" i="14" s="1"/>
  <c r="F257" i="14"/>
  <c r="F258" i="14"/>
  <c r="F259" i="14"/>
  <c r="F260" i="14"/>
  <c r="F261" i="14"/>
  <c r="F262" i="14"/>
  <c r="F263" i="14"/>
  <c r="B263" i="14" s="1"/>
  <c r="F264" i="14"/>
  <c r="B264" i="14" s="1"/>
  <c r="F265" i="14"/>
  <c r="F266" i="14"/>
  <c r="F267" i="14"/>
  <c r="B267" i="14" s="1"/>
  <c r="F268" i="14"/>
  <c r="B268" i="14" s="1"/>
  <c r="F269" i="14"/>
  <c r="F270" i="14"/>
  <c r="F271" i="14"/>
  <c r="B271" i="14" s="1"/>
  <c r="F272" i="14"/>
  <c r="B272" i="14" s="1"/>
  <c r="F273" i="14"/>
  <c r="F274" i="14"/>
  <c r="F275" i="14"/>
  <c r="B275" i="14" s="1"/>
  <c r="F276" i="14"/>
  <c r="F277" i="14"/>
  <c r="F278" i="14"/>
  <c r="F279" i="14"/>
  <c r="F280" i="14"/>
  <c r="B280" i="14" s="1"/>
  <c r="F281" i="14"/>
  <c r="F282" i="14"/>
  <c r="F283" i="14"/>
  <c r="F284" i="14"/>
  <c r="B284" i="14" s="1"/>
  <c r="F285" i="14"/>
  <c r="F286" i="14"/>
  <c r="F287" i="14"/>
  <c r="F288" i="14"/>
  <c r="B288" i="14" s="1"/>
  <c r="F289" i="14"/>
  <c r="F290" i="14"/>
  <c r="F291" i="14"/>
  <c r="F292" i="14"/>
  <c r="F293" i="14"/>
  <c r="F294" i="14"/>
  <c r="F295" i="14"/>
  <c r="B295" i="14" s="1"/>
  <c r="F296" i="14"/>
  <c r="B296" i="14" s="1"/>
  <c r="F297" i="14"/>
  <c r="F298" i="14"/>
  <c r="F299" i="14"/>
  <c r="B299" i="14" s="1"/>
  <c r="F300" i="14"/>
  <c r="B300" i="14" s="1"/>
  <c r="F301" i="14"/>
  <c r="F302" i="14"/>
  <c r="F303" i="14"/>
  <c r="B303" i="14" s="1"/>
  <c r="F304" i="14"/>
  <c r="B304" i="14" s="1"/>
  <c r="F305" i="14"/>
  <c r="F306" i="14"/>
  <c r="F307" i="14"/>
  <c r="B307" i="14" s="1"/>
  <c r="F308" i="14"/>
  <c r="B308" i="14" s="1"/>
  <c r="F309" i="14"/>
  <c r="F310" i="14"/>
  <c r="F311" i="14"/>
  <c r="F312" i="14"/>
  <c r="B312" i="14" s="1"/>
  <c r="F313" i="14"/>
  <c r="F314" i="14"/>
  <c r="F315" i="14"/>
  <c r="F316" i="14"/>
  <c r="B316" i="14" s="1"/>
  <c r="F317" i="14"/>
  <c r="F318" i="14"/>
  <c r="F319" i="14"/>
  <c r="F320" i="14"/>
  <c r="B320" i="14" s="1"/>
  <c r="F321" i="14"/>
  <c r="F322" i="14"/>
  <c r="F323" i="14"/>
  <c r="F324" i="14"/>
  <c r="F325" i="14"/>
  <c r="F326" i="14"/>
  <c r="F327" i="14"/>
  <c r="B327" i="14" s="1"/>
  <c r="F328" i="14"/>
  <c r="B328" i="14" s="1"/>
  <c r="F329" i="14"/>
  <c r="F330" i="14"/>
  <c r="F331" i="14"/>
  <c r="B331" i="14" s="1"/>
  <c r="F332" i="14"/>
  <c r="B332" i="14" s="1"/>
  <c r="F333" i="14"/>
  <c r="F334" i="14"/>
  <c r="F335" i="14"/>
  <c r="B335" i="14" s="1"/>
  <c r="F336" i="14"/>
  <c r="B336" i="14" s="1"/>
  <c r="F337" i="14"/>
  <c r="F338" i="14"/>
  <c r="F339" i="14"/>
  <c r="B339" i="14" s="1"/>
  <c r="F340" i="14"/>
  <c r="F341" i="14"/>
  <c r="F342" i="14"/>
  <c r="F343" i="14"/>
  <c r="F344" i="14"/>
  <c r="B344" i="14" s="1"/>
  <c r="F345" i="14"/>
  <c r="F346" i="14"/>
  <c r="F347" i="14"/>
  <c r="F348" i="14"/>
  <c r="B348" i="14" s="1"/>
  <c r="F349" i="14"/>
  <c r="F350" i="14"/>
  <c r="F351" i="14"/>
  <c r="F352" i="14"/>
  <c r="B352" i="14" s="1"/>
  <c r="F353" i="14"/>
  <c r="F354" i="14"/>
  <c r="F355" i="14"/>
  <c r="F356" i="14"/>
  <c r="F357" i="14"/>
  <c r="F358" i="14"/>
  <c r="F359" i="14"/>
  <c r="B359" i="14" s="1"/>
  <c r="F360" i="14"/>
  <c r="B360" i="14" s="1"/>
  <c r="F361" i="14"/>
  <c r="F362" i="14"/>
  <c r="F363" i="14"/>
  <c r="B363" i="14" s="1"/>
  <c r="F364" i="14"/>
  <c r="B364" i="14" s="1"/>
  <c r="F365" i="14"/>
  <c r="F366" i="14"/>
  <c r="F367" i="14"/>
  <c r="B367" i="14" s="1"/>
  <c r="F368" i="14"/>
  <c r="B368" i="14" s="1"/>
  <c r="F369" i="14"/>
  <c r="F370" i="14"/>
  <c r="F371" i="14"/>
  <c r="B371" i="14" s="1"/>
  <c r="F372" i="14"/>
  <c r="B372" i="14" s="1"/>
  <c r="F373" i="14"/>
  <c r="F374" i="14"/>
  <c r="F375" i="14"/>
  <c r="F376" i="14"/>
  <c r="B376" i="14" s="1"/>
  <c r="F377" i="14"/>
  <c r="F378" i="14"/>
  <c r="F379" i="14"/>
  <c r="F380" i="14"/>
  <c r="B380" i="14" s="1"/>
  <c r="F381" i="14"/>
  <c r="F382" i="14"/>
  <c r="F383" i="14"/>
  <c r="F384" i="14"/>
  <c r="B384" i="14" s="1"/>
  <c r="F385" i="14"/>
  <c r="F386" i="14"/>
  <c r="F387" i="14"/>
  <c r="F388" i="14"/>
  <c r="F389" i="14"/>
  <c r="F390" i="14"/>
  <c r="F391" i="14"/>
  <c r="B391" i="14" s="1"/>
  <c r="F392" i="14"/>
  <c r="B392" i="14" s="1"/>
  <c r="F393" i="14"/>
  <c r="F394" i="14"/>
  <c r="F395" i="14"/>
  <c r="B395" i="14" s="1"/>
  <c r="F396" i="14"/>
  <c r="B396" i="14" s="1"/>
  <c r="F397" i="14"/>
  <c r="F398" i="14"/>
  <c r="F399" i="14"/>
  <c r="B399" i="14" s="1"/>
  <c r="B121" i="13"/>
  <c r="C68" i="13"/>
  <c r="C69" i="13"/>
  <c r="C70" i="13"/>
  <c r="B70" i="13" s="1"/>
  <c r="C71" i="13"/>
  <c r="C72" i="13"/>
  <c r="C73" i="13"/>
  <c r="C74" i="13"/>
  <c r="B74" i="13" s="1"/>
  <c r="C75" i="13"/>
  <c r="C76" i="13"/>
  <c r="C77" i="13"/>
  <c r="C78" i="13"/>
  <c r="B78" i="13" s="1"/>
  <c r="C79" i="13"/>
  <c r="C80" i="13"/>
  <c r="C81" i="13"/>
  <c r="C82" i="13"/>
  <c r="C83" i="13"/>
  <c r="C84" i="13"/>
  <c r="C85" i="13"/>
  <c r="C86" i="13"/>
  <c r="B86" i="13" s="1"/>
  <c r="C87" i="13"/>
  <c r="C88" i="13"/>
  <c r="C89" i="13"/>
  <c r="C90" i="13"/>
  <c r="B90" i="13" s="1"/>
  <c r="C91" i="13"/>
  <c r="C92" i="13"/>
  <c r="C93" i="13"/>
  <c r="C94" i="13"/>
  <c r="B94" i="13" s="1"/>
  <c r="C95" i="13"/>
  <c r="C96" i="13"/>
  <c r="C97" i="13"/>
  <c r="C98" i="13"/>
  <c r="C99" i="13"/>
  <c r="C100" i="13"/>
  <c r="C101" i="13"/>
  <c r="C102" i="13"/>
  <c r="B102" i="13" s="1"/>
  <c r="C103" i="13"/>
  <c r="C104" i="13"/>
  <c r="C105" i="13"/>
  <c r="C106" i="13"/>
  <c r="B106" i="13" s="1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B118" i="13" s="1"/>
  <c r="C119" i="13"/>
  <c r="C120" i="13"/>
  <c r="C121" i="13"/>
  <c r="C122" i="13"/>
  <c r="C123" i="13"/>
  <c r="C124" i="13"/>
  <c r="C125" i="13"/>
  <c r="C126" i="13"/>
  <c r="B126" i="13" s="1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B138" i="13" s="1"/>
  <c r="C139" i="13"/>
  <c r="C140" i="13"/>
  <c r="C141" i="13"/>
  <c r="C142" i="13"/>
  <c r="B142" i="13" s="1"/>
  <c r="C143" i="13"/>
  <c r="C144" i="13"/>
  <c r="C145" i="13"/>
  <c r="C146" i="13"/>
  <c r="B146" i="13" s="1"/>
  <c r="C147" i="13"/>
  <c r="C148" i="13"/>
  <c r="C149" i="13"/>
  <c r="C150" i="13"/>
  <c r="C151" i="13"/>
  <c r="C152" i="13"/>
  <c r="C153" i="13"/>
  <c r="C154" i="13"/>
  <c r="B154" i="13" s="1"/>
  <c r="C155" i="13"/>
  <c r="C156" i="13"/>
  <c r="C157" i="13"/>
  <c r="C158" i="13"/>
  <c r="B158" i="13" s="1"/>
  <c r="C159" i="13"/>
  <c r="C160" i="13"/>
  <c r="C161" i="13"/>
  <c r="C162" i="13"/>
  <c r="B162" i="13" s="1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B174" i="13" s="1"/>
  <c r="C175" i="13"/>
  <c r="C176" i="13"/>
  <c r="C177" i="13"/>
  <c r="C178" i="13"/>
  <c r="B178" i="13" s="1"/>
  <c r="C179" i="13"/>
  <c r="C180" i="13"/>
  <c r="C181" i="13"/>
  <c r="C182" i="13"/>
  <c r="B182" i="13" s="1"/>
  <c r="C183" i="13"/>
  <c r="C184" i="13"/>
  <c r="C185" i="13"/>
  <c r="C186" i="13"/>
  <c r="C187" i="13"/>
  <c r="C188" i="13"/>
  <c r="C189" i="13"/>
  <c r="C190" i="13"/>
  <c r="B190" i="13" s="1"/>
  <c r="C191" i="13"/>
  <c r="C192" i="13"/>
  <c r="C193" i="13"/>
  <c r="C194" i="13"/>
  <c r="B194" i="13" s="1"/>
  <c r="C195" i="13"/>
  <c r="C196" i="13"/>
  <c r="C197" i="13"/>
  <c r="C198" i="13"/>
  <c r="B198" i="13" s="1"/>
  <c r="C199" i="13"/>
  <c r="C200" i="13"/>
  <c r="C201" i="13"/>
  <c r="C202" i="13"/>
  <c r="C203" i="13"/>
  <c r="C204" i="13"/>
  <c r="C205" i="13"/>
  <c r="C206" i="13"/>
  <c r="B206" i="13" s="1"/>
  <c r="C207" i="13"/>
  <c r="C208" i="13"/>
  <c r="C209" i="13"/>
  <c r="C210" i="13"/>
  <c r="B210" i="13" s="1"/>
  <c r="D68" i="13"/>
  <c r="D69" i="13"/>
  <c r="D70" i="13"/>
  <c r="D71" i="13"/>
  <c r="B71" i="13" s="1"/>
  <c r="D72" i="13"/>
  <c r="D73" i="13"/>
  <c r="D74" i="13"/>
  <c r="D75" i="13"/>
  <c r="B75" i="13" s="1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B107" i="13" s="1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B139" i="13" s="1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B155" i="13" s="1"/>
  <c r="D156" i="13"/>
  <c r="D157" i="13"/>
  <c r="D158" i="13"/>
  <c r="D159" i="13"/>
  <c r="D160" i="13"/>
  <c r="D161" i="13"/>
  <c r="D162" i="13"/>
  <c r="D163" i="13"/>
  <c r="B163" i="13" s="1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B179" i="13" s="1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B84" i="13" s="1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B116" i="13" s="1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B132" i="13" s="1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B164" i="13" s="1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B81" i="13" s="1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B149" i="13" s="1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B169" i="13" s="1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B201" i="13" s="1"/>
  <c r="F202" i="13"/>
  <c r="F203" i="13"/>
  <c r="F204" i="13"/>
  <c r="F205" i="13"/>
  <c r="F206" i="13"/>
  <c r="F207" i="13"/>
  <c r="F208" i="13"/>
  <c r="F209" i="13"/>
  <c r="F210" i="13"/>
  <c r="B126" i="14"/>
  <c r="B387" i="14"/>
  <c r="B379" i="14"/>
  <c r="B351" i="14"/>
  <c r="B343" i="14"/>
  <c r="B319" i="14"/>
  <c r="B311" i="14"/>
  <c r="B287" i="14"/>
  <c r="B279" i="14"/>
  <c r="B255" i="14"/>
  <c r="B251" i="14"/>
  <c r="B218" i="14"/>
  <c r="B186" i="14"/>
  <c r="B138" i="14"/>
  <c r="B382" i="14"/>
  <c r="B342" i="14"/>
  <c r="B383" i="14"/>
  <c r="B375" i="14"/>
  <c r="B355" i="14"/>
  <c r="B347" i="14"/>
  <c r="B323" i="14"/>
  <c r="B315" i="14"/>
  <c r="B291" i="14"/>
  <c r="B283" i="14"/>
  <c r="B259" i="14"/>
  <c r="B247" i="14"/>
  <c r="B222" i="14"/>
  <c r="B190" i="14"/>
  <c r="B162" i="14"/>
  <c r="B130" i="14"/>
  <c r="B370" i="14"/>
  <c r="B334" i="14"/>
  <c r="B302" i="14"/>
  <c r="B254" i="14"/>
  <c r="B389" i="14"/>
  <c r="B385" i="14"/>
  <c r="B373" i="14"/>
  <c r="B369" i="14"/>
  <c r="B357" i="14"/>
  <c r="B353" i="14"/>
  <c r="B341" i="14"/>
  <c r="B337" i="14"/>
  <c r="B325" i="14"/>
  <c r="B321" i="14"/>
  <c r="B309" i="14"/>
  <c r="B305" i="14"/>
  <c r="B293" i="14"/>
  <c r="B289" i="14"/>
  <c r="B277" i="14"/>
  <c r="B273" i="14"/>
  <c r="B261" i="14"/>
  <c r="B257" i="14"/>
  <c r="B245" i="14"/>
  <c r="B241" i="14"/>
  <c r="B224" i="14"/>
  <c r="B208" i="14"/>
  <c r="B176" i="14"/>
  <c r="B160" i="14"/>
  <c r="B144" i="14"/>
  <c r="B314" i="14"/>
  <c r="B282" i="14"/>
  <c r="B388" i="14"/>
  <c r="B356" i="14"/>
  <c r="B340" i="14"/>
  <c r="B324" i="14"/>
  <c r="B292" i="14"/>
  <c r="B276" i="14"/>
  <c r="B260" i="14"/>
  <c r="B231" i="14"/>
  <c r="B227" i="14"/>
  <c r="B215" i="14"/>
  <c r="B211" i="14"/>
  <c r="B199" i="14"/>
  <c r="B195" i="14"/>
  <c r="B183" i="14"/>
  <c r="B179" i="14"/>
  <c r="B167" i="14"/>
  <c r="B163" i="14"/>
  <c r="B151" i="14"/>
  <c r="B147" i="14"/>
  <c r="B135" i="14"/>
  <c r="B131" i="14"/>
  <c r="B237" i="14"/>
  <c r="B213" i="14"/>
  <c r="B205" i="14"/>
  <c r="B181" i="14"/>
  <c r="B173" i="14"/>
  <c r="B153" i="14"/>
  <c r="B141" i="14"/>
  <c r="B233" i="14"/>
  <c r="B225" i="14"/>
  <c r="B201" i="14"/>
  <c r="B193" i="14"/>
  <c r="B169" i="14"/>
  <c r="B161" i="14"/>
  <c r="B137" i="14"/>
  <c r="B129" i="14"/>
  <c r="B148" i="13"/>
  <c r="B130" i="13"/>
  <c r="B91" i="13"/>
  <c r="C70" i="14"/>
  <c r="C71" i="14"/>
  <c r="C72" i="14"/>
  <c r="C73" i="14"/>
  <c r="C74" i="14"/>
  <c r="C75" i="14"/>
  <c r="C76" i="14"/>
  <c r="C77" i="14"/>
  <c r="B77" i="14" s="1"/>
  <c r="C78" i="14"/>
  <c r="C79" i="14"/>
  <c r="B79" i="14" s="1"/>
  <c r="C80" i="14"/>
  <c r="C81" i="14"/>
  <c r="B81" i="14" s="1"/>
  <c r="C82" i="14"/>
  <c r="C83" i="14"/>
  <c r="C84" i="14"/>
  <c r="C85" i="14"/>
  <c r="C86" i="14"/>
  <c r="C87" i="14"/>
  <c r="C88" i="14"/>
  <c r="C89" i="14"/>
  <c r="C90" i="14"/>
  <c r="C91" i="14"/>
  <c r="C92" i="14"/>
  <c r="C93" i="14"/>
  <c r="B93" i="14" s="1"/>
  <c r="C94" i="14"/>
  <c r="C95" i="14"/>
  <c r="B95" i="14" s="1"/>
  <c r="C96" i="14"/>
  <c r="C97" i="14"/>
  <c r="B97" i="14" s="1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B109" i="14" s="1"/>
  <c r="C110" i="14"/>
  <c r="C111" i="14"/>
  <c r="B111" i="14" s="1"/>
  <c r="C112" i="14"/>
  <c r="C113" i="14"/>
  <c r="B113" i="14" s="1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B125" i="14" s="1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C9" i="13"/>
  <c r="D9" i="13"/>
  <c r="E9" i="13"/>
  <c r="F9" i="13"/>
  <c r="C10" i="13"/>
  <c r="B10" i="13" s="1"/>
  <c r="D10" i="13"/>
  <c r="E10" i="13"/>
  <c r="F10" i="13"/>
  <c r="C11" i="13"/>
  <c r="B11" i="13" s="1"/>
  <c r="D11" i="13"/>
  <c r="E11" i="13"/>
  <c r="F11" i="13"/>
  <c r="C12" i="13"/>
  <c r="B12" i="13" s="1"/>
  <c r="D12" i="13"/>
  <c r="E12" i="13"/>
  <c r="F12" i="13"/>
  <c r="C13" i="13"/>
  <c r="B13" i="13" s="1"/>
  <c r="D13" i="13"/>
  <c r="E13" i="13"/>
  <c r="F13" i="13"/>
  <c r="C14" i="13"/>
  <c r="B14" i="13" s="1"/>
  <c r="D14" i="13"/>
  <c r="E14" i="13"/>
  <c r="F14" i="13"/>
  <c r="C15" i="13"/>
  <c r="B15" i="13" s="1"/>
  <c r="D15" i="13"/>
  <c r="E15" i="13"/>
  <c r="F15" i="13"/>
  <c r="C16" i="13"/>
  <c r="B16" i="13" s="1"/>
  <c r="D16" i="13"/>
  <c r="E16" i="13"/>
  <c r="F16" i="13"/>
  <c r="C17" i="13"/>
  <c r="B17" i="13" s="1"/>
  <c r="D17" i="13"/>
  <c r="E17" i="13"/>
  <c r="F17" i="13"/>
  <c r="C18" i="13"/>
  <c r="B18" i="13" s="1"/>
  <c r="D18" i="13"/>
  <c r="E18" i="13"/>
  <c r="F18" i="13"/>
  <c r="C19" i="13"/>
  <c r="B19" i="13" s="1"/>
  <c r="D19" i="13"/>
  <c r="E19" i="13"/>
  <c r="F19" i="13"/>
  <c r="C20" i="13"/>
  <c r="B20" i="13" s="1"/>
  <c r="D20" i="13"/>
  <c r="E20" i="13"/>
  <c r="F20" i="13"/>
  <c r="C21" i="13"/>
  <c r="B21" i="13" s="1"/>
  <c r="D21" i="13"/>
  <c r="E21" i="13"/>
  <c r="F21" i="13"/>
  <c r="C22" i="13"/>
  <c r="B22" i="13" s="1"/>
  <c r="D22" i="13"/>
  <c r="E22" i="13"/>
  <c r="F22" i="13"/>
  <c r="C23" i="13"/>
  <c r="B23" i="13" s="1"/>
  <c r="D23" i="13"/>
  <c r="E23" i="13"/>
  <c r="F23" i="13"/>
  <c r="C24" i="13"/>
  <c r="B24" i="13" s="1"/>
  <c r="D24" i="13"/>
  <c r="E24" i="13"/>
  <c r="F24" i="13"/>
  <c r="C25" i="13"/>
  <c r="B25" i="13" s="1"/>
  <c r="D25" i="13"/>
  <c r="E25" i="13"/>
  <c r="F25" i="13"/>
  <c r="C26" i="13"/>
  <c r="B26" i="13" s="1"/>
  <c r="D26" i="13"/>
  <c r="E26" i="13"/>
  <c r="F26" i="13"/>
  <c r="C27" i="13"/>
  <c r="B27" i="13" s="1"/>
  <c r="D27" i="13"/>
  <c r="E27" i="13"/>
  <c r="F27" i="13"/>
  <c r="C28" i="13"/>
  <c r="B28" i="13" s="1"/>
  <c r="D28" i="13"/>
  <c r="E28" i="13"/>
  <c r="F28" i="13"/>
  <c r="C29" i="13"/>
  <c r="B29" i="13" s="1"/>
  <c r="D29" i="13"/>
  <c r="E29" i="13"/>
  <c r="F29" i="13"/>
  <c r="C30" i="13"/>
  <c r="B30" i="13" s="1"/>
  <c r="D30" i="13"/>
  <c r="E30" i="13"/>
  <c r="F30" i="13"/>
  <c r="C31" i="13"/>
  <c r="B31" i="13" s="1"/>
  <c r="D31" i="13"/>
  <c r="E31" i="13"/>
  <c r="F31" i="13"/>
  <c r="C32" i="13"/>
  <c r="B32" i="13" s="1"/>
  <c r="D32" i="13"/>
  <c r="E32" i="13"/>
  <c r="F32" i="13"/>
  <c r="C33" i="13"/>
  <c r="B33" i="13" s="1"/>
  <c r="D33" i="13"/>
  <c r="E33" i="13"/>
  <c r="F33" i="13"/>
  <c r="C34" i="13"/>
  <c r="B34" i="13" s="1"/>
  <c r="D34" i="13"/>
  <c r="E34" i="13"/>
  <c r="F34" i="13"/>
  <c r="C35" i="13"/>
  <c r="B35" i="13" s="1"/>
  <c r="D35" i="13"/>
  <c r="E35" i="13"/>
  <c r="F35" i="13"/>
  <c r="C36" i="13"/>
  <c r="B36" i="13" s="1"/>
  <c r="D36" i="13"/>
  <c r="E36" i="13"/>
  <c r="F36" i="13"/>
  <c r="C37" i="13"/>
  <c r="B37" i="13" s="1"/>
  <c r="D37" i="13"/>
  <c r="E37" i="13"/>
  <c r="F37" i="13"/>
  <c r="C38" i="13"/>
  <c r="B38" i="13" s="1"/>
  <c r="D38" i="13"/>
  <c r="E38" i="13"/>
  <c r="F38" i="13"/>
  <c r="C39" i="13"/>
  <c r="B39" i="13" s="1"/>
  <c r="D39" i="13"/>
  <c r="E39" i="13"/>
  <c r="F39" i="13"/>
  <c r="C40" i="13"/>
  <c r="B40" i="13" s="1"/>
  <c r="D40" i="13"/>
  <c r="E40" i="13"/>
  <c r="F40" i="13"/>
  <c r="C41" i="13"/>
  <c r="B41" i="13" s="1"/>
  <c r="D41" i="13"/>
  <c r="E41" i="13"/>
  <c r="F41" i="13"/>
  <c r="C42" i="13"/>
  <c r="B42" i="13" s="1"/>
  <c r="D42" i="13"/>
  <c r="E42" i="13"/>
  <c r="F42" i="13"/>
  <c r="C43" i="13"/>
  <c r="B43" i="13" s="1"/>
  <c r="D43" i="13"/>
  <c r="E43" i="13"/>
  <c r="F43" i="13"/>
  <c r="C44" i="13"/>
  <c r="B44" i="13" s="1"/>
  <c r="D44" i="13"/>
  <c r="E44" i="13"/>
  <c r="F44" i="13"/>
  <c r="C45" i="13"/>
  <c r="B45" i="13" s="1"/>
  <c r="D45" i="13"/>
  <c r="E45" i="13"/>
  <c r="F45" i="13"/>
  <c r="B120" i="14"/>
  <c r="B112" i="14"/>
  <c r="B104" i="14"/>
  <c r="B96" i="14"/>
  <c r="B88" i="14"/>
  <c r="B80" i="14"/>
  <c r="B72" i="14"/>
  <c r="B123" i="14"/>
  <c r="B119" i="14"/>
  <c r="B115" i="14"/>
  <c r="B107" i="14"/>
  <c r="B103" i="14"/>
  <c r="B99" i="14"/>
  <c r="B91" i="14"/>
  <c r="B87" i="14"/>
  <c r="B83" i="14"/>
  <c r="B75" i="14"/>
  <c r="B71" i="14"/>
  <c r="B110" i="14"/>
  <c r="B94" i="14"/>
  <c r="B78" i="14"/>
  <c r="B124" i="14"/>
  <c r="B116" i="14"/>
  <c r="B108" i="14"/>
  <c r="B100" i="14"/>
  <c r="B92" i="14"/>
  <c r="B84" i="14"/>
  <c r="B76" i="14"/>
  <c r="B121" i="14"/>
  <c r="B117" i="14"/>
  <c r="B105" i="14"/>
  <c r="B101" i="14"/>
  <c r="B89" i="14"/>
  <c r="B85" i="14"/>
  <c r="B73" i="14"/>
  <c r="B50" i="13"/>
  <c r="B53" i="13"/>
  <c r="B63" i="13"/>
  <c r="B9" i="13"/>
  <c r="P9" i="10"/>
  <c r="P65" i="10"/>
  <c r="P66" i="10"/>
  <c r="P67" i="10"/>
  <c r="P68" i="10"/>
  <c r="P10" i="10"/>
  <c r="C10" i="10"/>
  <c r="D10" i="10"/>
  <c r="E10" i="10"/>
  <c r="F10" i="10"/>
  <c r="B10" i="10" s="1"/>
  <c r="K10" i="10"/>
  <c r="P104" i="10"/>
  <c r="P105" i="10"/>
  <c r="P106" i="10"/>
  <c r="P107" i="10"/>
  <c r="P108" i="10"/>
  <c r="P109" i="10"/>
  <c r="P110" i="10"/>
  <c r="P111" i="10"/>
  <c r="P112" i="10"/>
  <c r="P113" i="10"/>
  <c r="P114" i="10"/>
  <c r="F23" i="41"/>
  <c r="F22" i="41" s="1"/>
  <c r="F19" i="41"/>
  <c r="F14" i="41"/>
  <c r="F13" i="41" s="1"/>
  <c r="F10" i="41"/>
  <c r="F9" i="41"/>
  <c r="E6" i="41"/>
  <c r="E3" i="41"/>
  <c r="E2" i="41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15" i="10"/>
  <c r="P116" i="10"/>
  <c r="P117" i="10"/>
  <c r="P118" i="10"/>
  <c r="P119" i="10"/>
  <c r="P120" i="10"/>
  <c r="P121" i="10"/>
  <c r="P122" i="10"/>
  <c r="P123" i="10"/>
  <c r="P124" i="10"/>
  <c r="P125" i="10"/>
  <c r="C92" i="10"/>
  <c r="B92" i="10" s="1"/>
  <c r="D92" i="10"/>
  <c r="E92" i="10"/>
  <c r="F92" i="10"/>
  <c r="K92" i="10"/>
  <c r="B126" i="10"/>
  <c r="C126" i="10"/>
  <c r="D126" i="10"/>
  <c r="E126" i="10"/>
  <c r="F126" i="10"/>
  <c r="H126" i="10"/>
  <c r="I126" i="10"/>
  <c r="K126" i="10"/>
  <c r="M126" i="10"/>
  <c r="C124" i="10"/>
  <c r="D124" i="10"/>
  <c r="E124" i="10"/>
  <c r="F124" i="10"/>
  <c r="C111" i="10"/>
  <c r="D111" i="10"/>
  <c r="B111" i="10" s="1"/>
  <c r="E111" i="10"/>
  <c r="F111" i="10"/>
  <c r="C109" i="10"/>
  <c r="D109" i="10"/>
  <c r="E109" i="10"/>
  <c r="F109" i="10"/>
  <c r="C106" i="10"/>
  <c r="B106" i="10" s="1"/>
  <c r="D106" i="10"/>
  <c r="E106" i="10"/>
  <c r="F106" i="10"/>
  <c r="B109" i="10"/>
  <c r="H103" i="10"/>
  <c r="C103" i="10"/>
  <c r="D103" i="10"/>
  <c r="B103" i="10" s="1"/>
  <c r="E103" i="10"/>
  <c r="F103" i="10"/>
  <c r="C91" i="10"/>
  <c r="B91" i="10" s="1"/>
  <c r="D91" i="10"/>
  <c r="E91" i="10"/>
  <c r="F91" i="10"/>
  <c r="C89" i="10"/>
  <c r="B89" i="10" s="1"/>
  <c r="C90" i="10"/>
  <c r="B90" i="10" s="1"/>
  <c r="D89" i="10"/>
  <c r="D90" i="10"/>
  <c r="E89" i="10"/>
  <c r="E90" i="10"/>
  <c r="F89" i="10"/>
  <c r="F90" i="10"/>
  <c r="C94" i="10"/>
  <c r="B94" i="10" s="1"/>
  <c r="D94" i="10"/>
  <c r="E94" i="10"/>
  <c r="F94" i="10"/>
  <c r="K94" i="10"/>
  <c r="C88" i="10"/>
  <c r="D88" i="10"/>
  <c r="E88" i="10"/>
  <c r="F88" i="10"/>
  <c r="B88" i="10" s="1"/>
  <c r="K88" i="10"/>
  <c r="W103" i="12"/>
  <c r="W104" i="12"/>
  <c r="W105" i="12"/>
  <c r="I94" i="10" s="1"/>
  <c r="W106" i="12"/>
  <c r="W107" i="12"/>
  <c r="W108" i="12"/>
  <c r="W109" i="12"/>
  <c r="W102" i="12"/>
  <c r="C76" i="10"/>
  <c r="B76" i="10" s="1"/>
  <c r="D76" i="10"/>
  <c r="E76" i="10"/>
  <c r="F76" i="10"/>
  <c r="H76" i="10"/>
  <c r="K76" i="10"/>
  <c r="C77" i="10"/>
  <c r="D77" i="10"/>
  <c r="B77" i="10" s="1"/>
  <c r="E77" i="10"/>
  <c r="F77" i="10"/>
  <c r="H77" i="10"/>
  <c r="C71" i="10"/>
  <c r="D71" i="10"/>
  <c r="B71" i="10" s="1"/>
  <c r="E71" i="10"/>
  <c r="F71" i="10"/>
  <c r="H71" i="10"/>
  <c r="K71" i="10"/>
  <c r="C13" i="14"/>
  <c r="B13" i="14" s="1"/>
  <c r="F13" i="14"/>
  <c r="C15" i="14"/>
  <c r="F15" i="14"/>
  <c r="C12" i="14"/>
  <c r="B12" i="14" s="1"/>
  <c r="F12" i="14"/>
  <c r="B15" i="14"/>
  <c r="C24" i="10"/>
  <c r="D24" i="10"/>
  <c r="E24" i="10"/>
  <c r="F24" i="10"/>
  <c r="B24" i="10" s="1"/>
  <c r="H24" i="10"/>
  <c r="K24" i="10"/>
  <c r="W21" i="12"/>
  <c r="C21" i="12"/>
  <c r="D21" i="12"/>
  <c r="E21" i="12"/>
  <c r="F21" i="12"/>
  <c r="C20" i="10"/>
  <c r="D20" i="10"/>
  <c r="E20" i="10"/>
  <c r="F20" i="10"/>
  <c r="H20" i="10"/>
  <c r="W92" i="12"/>
  <c r="W72" i="12"/>
  <c r="W73" i="12"/>
  <c r="W74" i="12"/>
  <c r="W75" i="12"/>
  <c r="I70" i="10" s="1"/>
  <c r="C108" i="12"/>
  <c r="D108" i="12"/>
  <c r="E108" i="12"/>
  <c r="F108" i="12"/>
  <c r="W60" i="12"/>
  <c r="W61" i="12"/>
  <c r="C60" i="12"/>
  <c r="C61" i="12"/>
  <c r="D60" i="12"/>
  <c r="D61" i="12"/>
  <c r="E60" i="12"/>
  <c r="E61" i="12"/>
  <c r="F60" i="12"/>
  <c r="F61" i="12"/>
  <c r="C72" i="12"/>
  <c r="C73" i="12"/>
  <c r="B73" i="12" s="1"/>
  <c r="C74" i="12"/>
  <c r="D72" i="12"/>
  <c r="D73" i="12"/>
  <c r="D74" i="12"/>
  <c r="E72" i="12"/>
  <c r="E73" i="12"/>
  <c r="E74" i="12"/>
  <c r="F72" i="12"/>
  <c r="F73" i="12"/>
  <c r="F74" i="12"/>
  <c r="C75" i="12"/>
  <c r="D75" i="12"/>
  <c r="E75" i="12"/>
  <c r="F75" i="12"/>
  <c r="W55" i="12"/>
  <c r="C55" i="12"/>
  <c r="D55" i="12"/>
  <c r="E55" i="12"/>
  <c r="F55" i="12"/>
  <c r="W64" i="12"/>
  <c r="W65" i="12"/>
  <c r="W66" i="12"/>
  <c r="I61" i="10" s="1"/>
  <c r="C65" i="12"/>
  <c r="C66" i="12"/>
  <c r="D65" i="12"/>
  <c r="B65" i="12" s="1"/>
  <c r="D66" i="12"/>
  <c r="E65" i="12"/>
  <c r="E66" i="12"/>
  <c r="F65" i="12"/>
  <c r="F66" i="12"/>
  <c r="C64" i="12"/>
  <c r="D64" i="12"/>
  <c r="E64" i="12"/>
  <c r="F64" i="12"/>
  <c r="C92" i="12"/>
  <c r="D92" i="12"/>
  <c r="E92" i="12"/>
  <c r="F92" i="12"/>
  <c r="W26" i="12"/>
  <c r="W27" i="12"/>
  <c r="C27" i="12"/>
  <c r="D27" i="12"/>
  <c r="E27" i="12"/>
  <c r="F27" i="12"/>
  <c r="B27" i="12" s="1"/>
  <c r="C26" i="12"/>
  <c r="D26" i="12"/>
  <c r="E26" i="12"/>
  <c r="F26" i="12"/>
  <c r="W118" i="12"/>
  <c r="W130" i="12"/>
  <c r="W129" i="12"/>
  <c r="C129" i="12"/>
  <c r="D129" i="12"/>
  <c r="E129" i="12"/>
  <c r="F129" i="12"/>
  <c r="C130" i="12"/>
  <c r="D130" i="12"/>
  <c r="E130" i="12"/>
  <c r="F130" i="12"/>
  <c r="C118" i="12"/>
  <c r="D118" i="12"/>
  <c r="E118" i="12"/>
  <c r="F118" i="12"/>
  <c r="W146" i="12"/>
  <c r="I125" i="10" s="1"/>
  <c r="W145" i="12"/>
  <c r="W144" i="12"/>
  <c r="W143" i="12"/>
  <c r="W142" i="12"/>
  <c r="I121" i="10" s="1"/>
  <c r="W141" i="12"/>
  <c r="W140" i="12"/>
  <c r="W139" i="12"/>
  <c r="W138" i="12"/>
  <c r="W137" i="12"/>
  <c r="W136" i="12"/>
  <c r="W135" i="12"/>
  <c r="W134" i="12"/>
  <c r="W133" i="12"/>
  <c r="W132" i="12"/>
  <c r="I116" i="10" s="1"/>
  <c r="W131" i="12"/>
  <c r="W128" i="12"/>
  <c r="I113" i="10" s="1"/>
  <c r="W127" i="12"/>
  <c r="W126" i="12"/>
  <c r="W125" i="12"/>
  <c r="W124" i="12"/>
  <c r="I109" i="10" s="1"/>
  <c r="W123" i="12"/>
  <c r="W122" i="12"/>
  <c r="W121" i="12"/>
  <c r="W120" i="12"/>
  <c r="W119" i="12"/>
  <c r="W117" i="12"/>
  <c r="I102" i="10"/>
  <c r="W116" i="12"/>
  <c r="I101" i="10" s="1"/>
  <c r="W115" i="12"/>
  <c r="I100" i="10"/>
  <c r="W114" i="12"/>
  <c r="I99" i="10" s="1"/>
  <c r="W113" i="12"/>
  <c r="I98" i="10"/>
  <c r="W112" i="12"/>
  <c r="W111" i="12"/>
  <c r="I97" i="10" s="1"/>
  <c r="W110" i="12"/>
  <c r="I96" i="10" s="1"/>
  <c r="W101" i="12"/>
  <c r="W100" i="12"/>
  <c r="W99" i="12"/>
  <c r="W98" i="12"/>
  <c r="W97" i="12"/>
  <c r="W96" i="12"/>
  <c r="W95" i="12"/>
  <c r="I79" i="10" s="1"/>
  <c r="W94" i="12"/>
  <c r="W93" i="12"/>
  <c r="W91" i="12"/>
  <c r="W90" i="12"/>
  <c r="W89" i="12"/>
  <c r="W88" i="12"/>
  <c r="W87" i="12"/>
  <c r="W86" i="12"/>
  <c r="W85" i="12"/>
  <c r="I77" i="10" s="1"/>
  <c r="W84" i="12"/>
  <c r="I76" i="10"/>
  <c r="W83" i="12"/>
  <c r="W82" i="12"/>
  <c r="W81" i="12"/>
  <c r="W80" i="12"/>
  <c r="I74" i="10" s="1"/>
  <c r="W79" i="12"/>
  <c r="W78" i="12"/>
  <c r="W77" i="12"/>
  <c r="W76" i="12"/>
  <c r="W71" i="12"/>
  <c r="W70" i="12"/>
  <c r="W68" i="12"/>
  <c r="W67" i="12"/>
  <c r="I64" i="10" s="1"/>
  <c r="W63" i="12"/>
  <c r="W62" i="12"/>
  <c r="W59" i="12"/>
  <c r="W58" i="12"/>
  <c r="I58" i="10" s="1"/>
  <c r="W57" i="12"/>
  <c r="W56" i="12"/>
  <c r="W54" i="12"/>
  <c r="W53" i="12"/>
  <c r="I53" i="10" s="1"/>
  <c r="W52" i="12"/>
  <c r="W51" i="12"/>
  <c r="W50" i="12"/>
  <c r="W49" i="12"/>
  <c r="I40" i="10" s="1"/>
  <c r="W48" i="12"/>
  <c r="W47" i="12"/>
  <c r="W46" i="12"/>
  <c r="W45" i="12"/>
  <c r="I36" i="10" s="1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69" i="12"/>
  <c r="W28" i="12"/>
  <c r="W25" i="12"/>
  <c r="W24" i="12"/>
  <c r="W23" i="12"/>
  <c r="I21" i="10" s="1"/>
  <c r="W22" i="12"/>
  <c r="W20" i="12"/>
  <c r="I20" i="10"/>
  <c r="W19" i="12"/>
  <c r="W18" i="12"/>
  <c r="W17" i="12"/>
  <c r="W16" i="12"/>
  <c r="I14" i="10" s="1"/>
  <c r="W15" i="12"/>
  <c r="W14" i="12"/>
  <c r="W13" i="12"/>
  <c r="W12" i="12"/>
  <c r="W11" i="12"/>
  <c r="W10" i="12"/>
  <c r="C95" i="12"/>
  <c r="D95" i="12"/>
  <c r="B95" i="12" s="1"/>
  <c r="E95" i="12"/>
  <c r="F95" i="12"/>
  <c r="C93" i="12"/>
  <c r="D93" i="12"/>
  <c r="B93" i="12" s="1"/>
  <c r="E93" i="12"/>
  <c r="F93" i="12"/>
  <c r="C94" i="12"/>
  <c r="D94" i="12"/>
  <c r="B94" i="12" s="1"/>
  <c r="E94" i="12"/>
  <c r="F94" i="12"/>
  <c r="C131" i="12"/>
  <c r="C132" i="12"/>
  <c r="C133" i="12"/>
  <c r="D131" i="12"/>
  <c r="D132" i="12"/>
  <c r="D133" i="12"/>
  <c r="E131" i="12"/>
  <c r="E132" i="12"/>
  <c r="E133" i="12"/>
  <c r="F131" i="12"/>
  <c r="B131" i="12" s="1"/>
  <c r="F132" i="12"/>
  <c r="F133" i="12"/>
  <c r="C39" i="12"/>
  <c r="D39" i="12"/>
  <c r="E39" i="12"/>
  <c r="F39" i="12"/>
  <c r="C38" i="12"/>
  <c r="D38" i="12"/>
  <c r="E38" i="12"/>
  <c r="F38" i="12"/>
  <c r="C85" i="12"/>
  <c r="D85" i="12"/>
  <c r="E85" i="12"/>
  <c r="F85" i="12"/>
  <c r="C84" i="12"/>
  <c r="D84" i="12"/>
  <c r="E84" i="12"/>
  <c r="F84" i="12"/>
  <c r="W147" i="12"/>
  <c r="W148" i="12"/>
  <c r="W149" i="12"/>
  <c r="W150" i="12"/>
  <c r="W151" i="12"/>
  <c r="W152" i="12"/>
  <c r="W153" i="12"/>
  <c r="W154" i="12"/>
  <c r="W155" i="12"/>
  <c r="W156" i="12"/>
  <c r="W157" i="12"/>
  <c r="W158" i="12"/>
  <c r="W159" i="12"/>
  <c r="W160" i="12"/>
  <c r="W161" i="12"/>
  <c r="W162" i="12"/>
  <c r="W163" i="12"/>
  <c r="W164" i="12"/>
  <c r="W165" i="12"/>
  <c r="W166" i="12"/>
  <c r="W167" i="12"/>
  <c r="W168" i="12"/>
  <c r="W169" i="12"/>
  <c r="W170" i="12"/>
  <c r="W171" i="12"/>
  <c r="W172" i="12"/>
  <c r="W173" i="12"/>
  <c r="W174" i="12"/>
  <c r="W175" i="12"/>
  <c r="W176" i="12"/>
  <c r="W177" i="12"/>
  <c r="W178" i="12"/>
  <c r="W179" i="12"/>
  <c r="W180" i="12"/>
  <c r="W181" i="12"/>
  <c r="W182" i="12"/>
  <c r="W183" i="12"/>
  <c r="W184" i="12"/>
  <c r="W185" i="12"/>
  <c r="W186" i="12"/>
  <c r="W187" i="12"/>
  <c r="W188" i="12"/>
  <c r="W189" i="12"/>
  <c r="W190" i="12"/>
  <c r="W191" i="12"/>
  <c r="W192" i="12"/>
  <c r="W193" i="12"/>
  <c r="W194" i="12"/>
  <c r="W195" i="12"/>
  <c r="W196" i="12"/>
  <c r="W197" i="12"/>
  <c r="W198" i="12"/>
  <c r="W199" i="12"/>
  <c r="W200" i="12"/>
  <c r="W201" i="12"/>
  <c r="W202" i="12"/>
  <c r="W203" i="12"/>
  <c r="W204" i="12"/>
  <c r="W205" i="12"/>
  <c r="W206" i="12"/>
  <c r="W207" i="12"/>
  <c r="W208" i="12"/>
  <c r="W209" i="12"/>
  <c r="W210" i="12"/>
  <c r="W211" i="12"/>
  <c r="W212" i="12"/>
  <c r="W213" i="12"/>
  <c r="W214" i="12"/>
  <c r="W215" i="12"/>
  <c r="W216" i="12"/>
  <c r="W217" i="12"/>
  <c r="W218" i="12"/>
  <c r="W219" i="12"/>
  <c r="W220" i="12"/>
  <c r="W221" i="12"/>
  <c r="W222" i="12"/>
  <c r="W223" i="12"/>
  <c r="W224" i="12"/>
  <c r="W225" i="12"/>
  <c r="W226" i="12"/>
  <c r="W227" i="12"/>
  <c r="W228" i="12"/>
  <c r="W229" i="12"/>
  <c r="W230" i="12"/>
  <c r="W231" i="12"/>
  <c r="W232" i="12"/>
  <c r="W233" i="12"/>
  <c r="W234" i="12"/>
  <c r="W235" i="12"/>
  <c r="W236" i="12"/>
  <c r="W237" i="12"/>
  <c r="W238" i="12"/>
  <c r="W239" i="12"/>
  <c r="W240" i="12"/>
  <c r="W241" i="12"/>
  <c r="W242" i="12"/>
  <c r="W243" i="12"/>
  <c r="W244" i="12"/>
  <c r="W245" i="12"/>
  <c r="W246" i="12"/>
  <c r="W9" i="12"/>
  <c r="I10" i="10" s="1"/>
  <c r="C10" i="12"/>
  <c r="D10" i="12"/>
  <c r="E10" i="12"/>
  <c r="F10" i="12"/>
  <c r="C9" i="12"/>
  <c r="D9" i="12"/>
  <c r="E9" i="12"/>
  <c r="F9" i="12"/>
  <c r="C136" i="12"/>
  <c r="D136" i="12"/>
  <c r="E136" i="12"/>
  <c r="F136" i="12"/>
  <c r="B136" i="12" s="1"/>
  <c r="W247" i="12"/>
  <c r="W248" i="12"/>
  <c r="W249" i="12"/>
  <c r="W250" i="12"/>
  <c r="W251" i="12"/>
  <c r="W252" i="12"/>
  <c r="W253" i="12"/>
  <c r="W254" i="12"/>
  <c r="W255" i="12"/>
  <c r="W256" i="12"/>
  <c r="W257" i="12"/>
  <c r="W258" i="12"/>
  <c r="W259" i="12"/>
  <c r="W260" i="12"/>
  <c r="W261" i="12"/>
  <c r="W262" i="12"/>
  <c r="W263" i="12"/>
  <c r="W264" i="12"/>
  <c r="W265" i="12"/>
  <c r="W266" i="12"/>
  <c r="W267" i="12"/>
  <c r="C109" i="12"/>
  <c r="D109" i="12"/>
  <c r="E109" i="12"/>
  <c r="F109" i="12"/>
  <c r="C110" i="12"/>
  <c r="D110" i="12"/>
  <c r="E110" i="12"/>
  <c r="F110" i="12"/>
  <c r="C111" i="12"/>
  <c r="D111" i="12"/>
  <c r="E111" i="12"/>
  <c r="F111" i="12"/>
  <c r="C112" i="12"/>
  <c r="D112" i="12"/>
  <c r="E112" i="12"/>
  <c r="F112" i="12"/>
  <c r="C113" i="12"/>
  <c r="D113" i="12"/>
  <c r="B113" i="12" s="1"/>
  <c r="E113" i="12"/>
  <c r="F113" i="12"/>
  <c r="C114" i="12"/>
  <c r="D114" i="12"/>
  <c r="E114" i="12"/>
  <c r="F114" i="12"/>
  <c r="C115" i="12"/>
  <c r="D115" i="12"/>
  <c r="E115" i="12"/>
  <c r="F115" i="12"/>
  <c r="C116" i="12"/>
  <c r="D116" i="12"/>
  <c r="E116" i="12"/>
  <c r="F116" i="12"/>
  <c r="C117" i="12"/>
  <c r="D117" i="12"/>
  <c r="E117" i="12"/>
  <c r="F117" i="12"/>
  <c r="C102" i="12"/>
  <c r="D102" i="12"/>
  <c r="E102" i="12"/>
  <c r="F102" i="12"/>
  <c r="C103" i="12"/>
  <c r="D103" i="12"/>
  <c r="E103" i="12"/>
  <c r="F103" i="12"/>
  <c r="C104" i="12"/>
  <c r="D104" i="12"/>
  <c r="E104" i="12"/>
  <c r="F104" i="12"/>
  <c r="C105" i="12"/>
  <c r="D105" i="12"/>
  <c r="E105" i="12"/>
  <c r="F105" i="12"/>
  <c r="C106" i="12"/>
  <c r="D106" i="12"/>
  <c r="B106" i="12" s="1"/>
  <c r="E106" i="12"/>
  <c r="F106" i="12"/>
  <c r="C107" i="12"/>
  <c r="D107" i="12"/>
  <c r="E107" i="12"/>
  <c r="F107" i="12"/>
  <c r="B103" i="12"/>
  <c r="F52" i="12"/>
  <c r="E52" i="12"/>
  <c r="D52" i="12"/>
  <c r="C52" i="12"/>
  <c r="B52" i="12"/>
  <c r="F48" i="12"/>
  <c r="E48" i="12"/>
  <c r="D48" i="12"/>
  <c r="C48" i="12"/>
  <c r="B48" i="12"/>
  <c r="F51" i="12"/>
  <c r="E51" i="12"/>
  <c r="D51" i="12"/>
  <c r="C51" i="12"/>
  <c r="B51" i="12"/>
  <c r="F50" i="12"/>
  <c r="E50" i="12"/>
  <c r="D50" i="12"/>
  <c r="C50" i="12"/>
  <c r="B50" i="12"/>
  <c r="F49" i="12"/>
  <c r="E49" i="12"/>
  <c r="D49" i="12"/>
  <c r="C49" i="12"/>
  <c r="B49" i="12"/>
  <c r="F47" i="12"/>
  <c r="E47" i="12"/>
  <c r="D47" i="12"/>
  <c r="C47" i="12"/>
  <c r="B47" i="12"/>
  <c r="F46" i="12"/>
  <c r="E46" i="12"/>
  <c r="D46" i="12"/>
  <c r="C46" i="12"/>
  <c r="B46" i="12"/>
  <c r="F45" i="12"/>
  <c r="E45" i="12"/>
  <c r="D45" i="12"/>
  <c r="C45" i="12"/>
  <c r="B45" i="12"/>
  <c r="F101" i="12"/>
  <c r="E101" i="12"/>
  <c r="D101" i="12"/>
  <c r="C101" i="12"/>
  <c r="B101" i="12"/>
  <c r="F100" i="12"/>
  <c r="E100" i="12"/>
  <c r="D100" i="12"/>
  <c r="C100" i="12"/>
  <c r="B100" i="12"/>
  <c r="F99" i="12"/>
  <c r="E99" i="12"/>
  <c r="D99" i="12"/>
  <c r="C99" i="12"/>
  <c r="B99" i="12"/>
  <c r="F98" i="12"/>
  <c r="E98" i="12"/>
  <c r="D98" i="12"/>
  <c r="C98" i="12"/>
  <c r="B98" i="12"/>
  <c r="F97" i="12"/>
  <c r="E97" i="12"/>
  <c r="D97" i="12"/>
  <c r="C97" i="12"/>
  <c r="B97" i="12"/>
  <c r="F96" i="12"/>
  <c r="E96" i="12"/>
  <c r="D96" i="12"/>
  <c r="C96" i="12"/>
  <c r="B96" i="12"/>
  <c r="F91" i="12"/>
  <c r="E91" i="12"/>
  <c r="D91" i="12"/>
  <c r="C91" i="12"/>
  <c r="B91" i="12"/>
  <c r="F90" i="12"/>
  <c r="E90" i="12"/>
  <c r="D90" i="12"/>
  <c r="C90" i="12"/>
  <c r="B90" i="12"/>
  <c r="F89" i="12"/>
  <c r="E89" i="12"/>
  <c r="D89" i="12"/>
  <c r="C89" i="12"/>
  <c r="B89" i="12"/>
  <c r="F88" i="12"/>
  <c r="E88" i="12"/>
  <c r="D88" i="12"/>
  <c r="C88" i="12"/>
  <c r="B88" i="12"/>
  <c r="F87" i="12"/>
  <c r="E87" i="12"/>
  <c r="D87" i="12"/>
  <c r="C87" i="12"/>
  <c r="B87" i="12"/>
  <c r="F86" i="12"/>
  <c r="E86" i="12"/>
  <c r="D86" i="12"/>
  <c r="C86" i="12"/>
  <c r="B86" i="12"/>
  <c r="F83" i="12"/>
  <c r="E83" i="12"/>
  <c r="D83" i="12"/>
  <c r="C83" i="12"/>
  <c r="B83" i="12"/>
  <c r="F82" i="12"/>
  <c r="E82" i="12"/>
  <c r="D82" i="12"/>
  <c r="C82" i="12"/>
  <c r="B82" i="12"/>
  <c r="F81" i="12"/>
  <c r="E81" i="12"/>
  <c r="D81" i="12"/>
  <c r="C81" i="12"/>
  <c r="B81" i="12"/>
  <c r="F80" i="12"/>
  <c r="E80" i="12"/>
  <c r="D80" i="12"/>
  <c r="C80" i="12"/>
  <c r="B80" i="12"/>
  <c r="F79" i="12"/>
  <c r="E79" i="12"/>
  <c r="D79" i="12"/>
  <c r="C79" i="12"/>
  <c r="B79" i="12"/>
  <c r="F78" i="12"/>
  <c r="E78" i="12"/>
  <c r="D78" i="12"/>
  <c r="C78" i="12"/>
  <c r="B78" i="12"/>
  <c r="F77" i="12"/>
  <c r="E77" i="12"/>
  <c r="D77" i="12"/>
  <c r="C77" i="12"/>
  <c r="B77" i="12"/>
  <c r="F76" i="12"/>
  <c r="E76" i="12"/>
  <c r="D76" i="12"/>
  <c r="C76" i="12"/>
  <c r="B76" i="12"/>
  <c r="F71" i="12"/>
  <c r="E71" i="12"/>
  <c r="D71" i="12"/>
  <c r="C71" i="12"/>
  <c r="B71" i="12"/>
  <c r="F70" i="12"/>
  <c r="E70" i="12"/>
  <c r="D70" i="12"/>
  <c r="C70" i="12"/>
  <c r="B70" i="12"/>
  <c r="F68" i="12"/>
  <c r="E68" i="12"/>
  <c r="D68" i="12"/>
  <c r="C68" i="12"/>
  <c r="B68" i="12"/>
  <c r="F67" i="12"/>
  <c r="E67" i="12"/>
  <c r="D67" i="12"/>
  <c r="C67" i="12"/>
  <c r="B67" i="12"/>
  <c r="F63" i="12"/>
  <c r="E63" i="12"/>
  <c r="D63" i="12"/>
  <c r="C63" i="12"/>
  <c r="B63" i="12"/>
  <c r="F62" i="12"/>
  <c r="E62" i="12"/>
  <c r="D62" i="12"/>
  <c r="C62" i="12"/>
  <c r="B62" i="12"/>
  <c r="F59" i="12"/>
  <c r="E59" i="12"/>
  <c r="D59" i="12"/>
  <c r="C59" i="12"/>
  <c r="B59" i="12"/>
  <c r="F58" i="12"/>
  <c r="E58" i="12"/>
  <c r="D58" i="12"/>
  <c r="C58" i="12"/>
  <c r="B58" i="12"/>
  <c r="F57" i="12"/>
  <c r="E57" i="12"/>
  <c r="D57" i="12"/>
  <c r="C57" i="12"/>
  <c r="B57" i="12"/>
  <c r="F56" i="12"/>
  <c r="E56" i="12"/>
  <c r="D56" i="12"/>
  <c r="C56" i="12"/>
  <c r="B56" i="12"/>
  <c r="F54" i="12"/>
  <c r="E54" i="12"/>
  <c r="D54" i="12"/>
  <c r="C54" i="12"/>
  <c r="B54" i="12"/>
  <c r="F53" i="12"/>
  <c r="E53" i="12"/>
  <c r="D53" i="12"/>
  <c r="C53" i="12"/>
  <c r="B53" i="12"/>
  <c r="C15" i="12"/>
  <c r="D15" i="12"/>
  <c r="E15" i="12"/>
  <c r="F15" i="12"/>
  <c r="C30" i="12"/>
  <c r="D30" i="12"/>
  <c r="E30" i="12"/>
  <c r="F30" i="12"/>
  <c r="C37" i="12"/>
  <c r="D37" i="12"/>
  <c r="E37" i="12"/>
  <c r="F37" i="12"/>
  <c r="B37" i="12" s="1"/>
  <c r="C66" i="1"/>
  <c r="D66" i="1"/>
  <c r="E66" i="1"/>
  <c r="F66" i="1"/>
  <c r="H66" i="1"/>
  <c r="C67" i="1"/>
  <c r="D67" i="1"/>
  <c r="E67" i="1"/>
  <c r="F67" i="1"/>
  <c r="H67" i="1"/>
  <c r="C68" i="1"/>
  <c r="D68" i="1"/>
  <c r="E68" i="1"/>
  <c r="F68" i="1"/>
  <c r="H68" i="1"/>
  <c r="C69" i="1"/>
  <c r="D69" i="1"/>
  <c r="E69" i="1"/>
  <c r="F69" i="1"/>
  <c r="H69" i="1"/>
  <c r="C70" i="1"/>
  <c r="D70" i="1"/>
  <c r="E70" i="1"/>
  <c r="F70" i="1"/>
  <c r="H70" i="1"/>
  <c r="C71" i="1"/>
  <c r="D71" i="1"/>
  <c r="E71" i="1"/>
  <c r="F71" i="1"/>
  <c r="H71" i="1"/>
  <c r="C72" i="1"/>
  <c r="D72" i="1"/>
  <c r="E72" i="1"/>
  <c r="F72" i="1"/>
  <c r="H72" i="1"/>
  <c r="C73" i="1"/>
  <c r="D73" i="1"/>
  <c r="E73" i="1"/>
  <c r="F73" i="1"/>
  <c r="H73" i="1"/>
  <c r="C74" i="1"/>
  <c r="D74" i="1"/>
  <c r="E74" i="1"/>
  <c r="F74" i="1"/>
  <c r="H74" i="1"/>
  <c r="C75" i="1"/>
  <c r="D75" i="1"/>
  <c r="E75" i="1"/>
  <c r="F75" i="1"/>
  <c r="H75" i="1"/>
  <c r="C76" i="1"/>
  <c r="D76" i="1"/>
  <c r="E76" i="1"/>
  <c r="F76" i="1"/>
  <c r="H76" i="1"/>
  <c r="C77" i="1"/>
  <c r="D77" i="1"/>
  <c r="E77" i="1"/>
  <c r="F77" i="1"/>
  <c r="H77" i="1"/>
  <c r="C78" i="1"/>
  <c r="D78" i="1"/>
  <c r="E78" i="1"/>
  <c r="F78" i="1"/>
  <c r="H78" i="1"/>
  <c r="C79" i="1"/>
  <c r="D79" i="1"/>
  <c r="E79" i="1"/>
  <c r="F79" i="1"/>
  <c r="H79" i="1"/>
  <c r="C80" i="1"/>
  <c r="D80" i="1"/>
  <c r="E80" i="1"/>
  <c r="F80" i="1"/>
  <c r="H80" i="1"/>
  <c r="C81" i="1"/>
  <c r="D81" i="1"/>
  <c r="E81" i="1"/>
  <c r="F81" i="1"/>
  <c r="H81" i="1"/>
  <c r="C82" i="1"/>
  <c r="D82" i="1"/>
  <c r="E82" i="1"/>
  <c r="F82" i="1"/>
  <c r="H82" i="1"/>
  <c r="C83" i="1"/>
  <c r="D83" i="1"/>
  <c r="E83" i="1"/>
  <c r="F83" i="1"/>
  <c r="H83" i="1"/>
  <c r="C84" i="1"/>
  <c r="D84" i="1"/>
  <c r="E84" i="1"/>
  <c r="F84" i="1"/>
  <c r="H84" i="1"/>
  <c r="C85" i="1"/>
  <c r="D85" i="1"/>
  <c r="E85" i="1"/>
  <c r="F85" i="1"/>
  <c r="H85" i="1"/>
  <c r="C86" i="1"/>
  <c r="D86" i="1"/>
  <c r="E86" i="1"/>
  <c r="F86" i="1"/>
  <c r="H86" i="1"/>
  <c r="C87" i="1"/>
  <c r="D87" i="1"/>
  <c r="E87" i="1"/>
  <c r="F87" i="1"/>
  <c r="H87" i="1"/>
  <c r="C88" i="1"/>
  <c r="D88" i="1"/>
  <c r="E88" i="1"/>
  <c r="F88" i="1"/>
  <c r="H88" i="1"/>
  <c r="C89" i="1"/>
  <c r="D89" i="1"/>
  <c r="E89" i="1"/>
  <c r="F89" i="1"/>
  <c r="H89" i="1"/>
  <c r="C90" i="1"/>
  <c r="D90" i="1"/>
  <c r="E90" i="1"/>
  <c r="F90" i="1"/>
  <c r="H90" i="1"/>
  <c r="C91" i="1"/>
  <c r="D91" i="1"/>
  <c r="E91" i="1"/>
  <c r="F91" i="1"/>
  <c r="H91" i="1"/>
  <c r="C92" i="1"/>
  <c r="D92" i="1"/>
  <c r="E92" i="1"/>
  <c r="F92" i="1"/>
  <c r="H92" i="1"/>
  <c r="C93" i="1"/>
  <c r="D93" i="1"/>
  <c r="E93" i="1"/>
  <c r="F93" i="1"/>
  <c r="H93" i="1"/>
  <c r="C94" i="1"/>
  <c r="D94" i="1"/>
  <c r="E94" i="1"/>
  <c r="F94" i="1"/>
  <c r="H94" i="1"/>
  <c r="C95" i="1"/>
  <c r="D95" i="1"/>
  <c r="E95" i="1"/>
  <c r="F95" i="1"/>
  <c r="H95" i="1"/>
  <c r="C96" i="1"/>
  <c r="D96" i="1"/>
  <c r="E96" i="1"/>
  <c r="F96" i="1"/>
  <c r="H96" i="1"/>
  <c r="C97" i="1"/>
  <c r="D97" i="1"/>
  <c r="E97" i="1"/>
  <c r="F97" i="1"/>
  <c r="H97" i="1"/>
  <c r="C98" i="1"/>
  <c r="D98" i="1"/>
  <c r="E98" i="1"/>
  <c r="F98" i="1"/>
  <c r="H98" i="1"/>
  <c r="C99" i="1"/>
  <c r="D99" i="1"/>
  <c r="E99" i="1"/>
  <c r="F99" i="1"/>
  <c r="H99" i="1"/>
  <c r="C100" i="1"/>
  <c r="D100" i="1"/>
  <c r="E100" i="1"/>
  <c r="F100" i="1"/>
  <c r="H100" i="1"/>
  <c r="C101" i="1"/>
  <c r="D101" i="1"/>
  <c r="E101" i="1"/>
  <c r="F101" i="1"/>
  <c r="H101" i="1"/>
  <c r="C102" i="1"/>
  <c r="D102" i="1"/>
  <c r="E102" i="1"/>
  <c r="F102" i="1"/>
  <c r="H102" i="1"/>
  <c r="C103" i="1"/>
  <c r="D103" i="1"/>
  <c r="E103" i="1"/>
  <c r="F103" i="1"/>
  <c r="H103" i="1"/>
  <c r="C104" i="1"/>
  <c r="D104" i="1"/>
  <c r="E104" i="1"/>
  <c r="F104" i="1"/>
  <c r="H104" i="1"/>
  <c r="C105" i="1"/>
  <c r="D105" i="1"/>
  <c r="E105" i="1"/>
  <c r="F105" i="1"/>
  <c r="H105" i="1"/>
  <c r="C106" i="1"/>
  <c r="D106" i="1"/>
  <c r="E106" i="1"/>
  <c r="F106" i="1"/>
  <c r="H106" i="1"/>
  <c r="C107" i="1"/>
  <c r="D107" i="1"/>
  <c r="E107" i="1"/>
  <c r="F107" i="1"/>
  <c r="H107" i="1"/>
  <c r="C108" i="1"/>
  <c r="D108" i="1"/>
  <c r="E108" i="1"/>
  <c r="F108" i="1"/>
  <c r="H108" i="1"/>
  <c r="C109" i="1"/>
  <c r="D109" i="1"/>
  <c r="E109" i="1"/>
  <c r="F109" i="1"/>
  <c r="H109" i="1"/>
  <c r="C110" i="1"/>
  <c r="D110" i="1"/>
  <c r="E110" i="1"/>
  <c r="F110" i="1"/>
  <c r="H110" i="1"/>
  <c r="C111" i="1"/>
  <c r="D111" i="1"/>
  <c r="E111" i="1"/>
  <c r="F111" i="1"/>
  <c r="H111" i="1"/>
  <c r="C112" i="1"/>
  <c r="D112" i="1"/>
  <c r="E112" i="1"/>
  <c r="F112" i="1"/>
  <c r="H112" i="1"/>
  <c r="C113" i="1"/>
  <c r="D113" i="1"/>
  <c r="E113" i="1"/>
  <c r="F113" i="1"/>
  <c r="H113" i="1"/>
  <c r="C114" i="1"/>
  <c r="D114" i="1"/>
  <c r="E114" i="1"/>
  <c r="F114" i="1"/>
  <c r="H114" i="1"/>
  <c r="C115" i="1"/>
  <c r="D115" i="1"/>
  <c r="E115" i="1"/>
  <c r="F115" i="1"/>
  <c r="H115" i="1"/>
  <c r="C116" i="1"/>
  <c r="D116" i="1"/>
  <c r="E116" i="1"/>
  <c r="F116" i="1"/>
  <c r="H116" i="1"/>
  <c r="C117" i="1"/>
  <c r="D117" i="1"/>
  <c r="E117" i="1"/>
  <c r="F117" i="1"/>
  <c r="H117" i="1"/>
  <c r="C118" i="1"/>
  <c r="D118" i="1"/>
  <c r="E118" i="1"/>
  <c r="F118" i="1"/>
  <c r="H118" i="1"/>
  <c r="C119" i="1"/>
  <c r="D119" i="1"/>
  <c r="E119" i="1"/>
  <c r="F119" i="1"/>
  <c r="H119" i="1"/>
  <c r="C120" i="1"/>
  <c r="D120" i="1"/>
  <c r="E120" i="1"/>
  <c r="F120" i="1"/>
  <c r="H120" i="1"/>
  <c r="C121" i="1"/>
  <c r="D121" i="1"/>
  <c r="E121" i="1"/>
  <c r="F121" i="1"/>
  <c r="H121" i="1"/>
  <c r="C9" i="10"/>
  <c r="D9" i="10"/>
  <c r="E9" i="10"/>
  <c r="F9" i="10"/>
  <c r="C11" i="10"/>
  <c r="D11" i="10"/>
  <c r="E11" i="10"/>
  <c r="F11" i="10"/>
  <c r="I11" i="10"/>
  <c r="C12" i="10"/>
  <c r="D12" i="10"/>
  <c r="E12" i="10"/>
  <c r="F12" i="10"/>
  <c r="H12" i="10"/>
  <c r="C13" i="10"/>
  <c r="D13" i="10"/>
  <c r="E13" i="10"/>
  <c r="F13" i="10"/>
  <c r="H13" i="10"/>
  <c r="I13" i="10"/>
  <c r="C14" i="10"/>
  <c r="D14" i="10"/>
  <c r="E14" i="10"/>
  <c r="F14" i="10"/>
  <c r="H14" i="10"/>
  <c r="C15" i="10"/>
  <c r="D15" i="10"/>
  <c r="B15" i="10" s="1"/>
  <c r="E15" i="10"/>
  <c r="F15" i="10"/>
  <c r="H15" i="10"/>
  <c r="I15" i="10"/>
  <c r="C16" i="10"/>
  <c r="D16" i="10"/>
  <c r="E16" i="10"/>
  <c r="F16" i="10"/>
  <c r="H16" i="10"/>
  <c r="I16" i="10"/>
  <c r="C17" i="10"/>
  <c r="D17" i="10"/>
  <c r="B17" i="10" s="1"/>
  <c r="E17" i="10"/>
  <c r="F17" i="10"/>
  <c r="C18" i="10"/>
  <c r="D18" i="10"/>
  <c r="B18" i="10" s="1"/>
  <c r="E18" i="10"/>
  <c r="F18" i="10"/>
  <c r="I18" i="10"/>
  <c r="C19" i="10"/>
  <c r="B19" i="10" s="1"/>
  <c r="D19" i="10"/>
  <c r="E19" i="10"/>
  <c r="F19" i="10"/>
  <c r="I19" i="10"/>
  <c r="C21" i="10"/>
  <c r="D21" i="10"/>
  <c r="E21" i="10"/>
  <c r="F21" i="10"/>
  <c r="B21" i="10" s="1"/>
  <c r="H21" i="10"/>
  <c r="C22" i="10"/>
  <c r="D22" i="10"/>
  <c r="E22" i="10"/>
  <c r="F22" i="10"/>
  <c r="H22" i="10"/>
  <c r="I22" i="10"/>
  <c r="C115" i="10"/>
  <c r="D115" i="10"/>
  <c r="E115" i="10"/>
  <c r="F115" i="10"/>
  <c r="H115" i="10"/>
  <c r="I115" i="10"/>
  <c r="C116" i="10"/>
  <c r="D116" i="10"/>
  <c r="E116" i="10"/>
  <c r="F116" i="10"/>
  <c r="H116" i="10"/>
  <c r="C117" i="10"/>
  <c r="D117" i="10"/>
  <c r="E117" i="10"/>
  <c r="F117" i="10"/>
  <c r="B117" i="10" s="1"/>
  <c r="H117" i="10"/>
  <c r="I117" i="10"/>
  <c r="C30" i="10"/>
  <c r="D30" i="10"/>
  <c r="B30" i="10" s="1"/>
  <c r="E30" i="10"/>
  <c r="F30" i="10"/>
  <c r="C31" i="10"/>
  <c r="D31" i="10"/>
  <c r="E31" i="10"/>
  <c r="F31" i="10"/>
  <c r="C32" i="10"/>
  <c r="D32" i="10"/>
  <c r="B32" i="10" s="1"/>
  <c r="E32" i="10"/>
  <c r="F32" i="10"/>
  <c r="C33" i="10"/>
  <c r="D33" i="10"/>
  <c r="E33" i="10"/>
  <c r="F33" i="10"/>
  <c r="C34" i="10"/>
  <c r="D34" i="10"/>
  <c r="E34" i="10"/>
  <c r="F34" i="10"/>
  <c r="C35" i="10"/>
  <c r="D35" i="10"/>
  <c r="E35" i="10"/>
  <c r="F35" i="10"/>
  <c r="H35" i="10"/>
  <c r="I35" i="10"/>
  <c r="C36" i="10"/>
  <c r="D36" i="10"/>
  <c r="E36" i="10"/>
  <c r="F36" i="10"/>
  <c r="H36" i="10"/>
  <c r="C37" i="10"/>
  <c r="D37" i="10"/>
  <c r="E37" i="10"/>
  <c r="F37" i="10"/>
  <c r="H37" i="10"/>
  <c r="I37" i="10"/>
  <c r="C38" i="10"/>
  <c r="D38" i="10"/>
  <c r="E38" i="10"/>
  <c r="F38" i="10"/>
  <c r="B38" i="10" s="1"/>
  <c r="H38" i="10"/>
  <c r="I38" i="10"/>
  <c r="C39" i="10"/>
  <c r="D39" i="10"/>
  <c r="E39" i="10"/>
  <c r="F39" i="10"/>
  <c r="H39" i="10"/>
  <c r="I39" i="10"/>
  <c r="C40" i="10"/>
  <c r="D40" i="10"/>
  <c r="E40" i="10"/>
  <c r="F40" i="10"/>
  <c r="H40" i="10"/>
  <c r="C41" i="10"/>
  <c r="D41" i="10"/>
  <c r="E41" i="10"/>
  <c r="F41" i="10"/>
  <c r="H41" i="10"/>
  <c r="I41" i="10"/>
  <c r="C42" i="10"/>
  <c r="D42" i="10"/>
  <c r="E42" i="10"/>
  <c r="F42" i="10"/>
  <c r="B42" i="10" s="1"/>
  <c r="H42" i="10"/>
  <c r="I42" i="10"/>
  <c r="C43" i="10"/>
  <c r="D43" i="10"/>
  <c r="E43" i="10"/>
  <c r="F43" i="10"/>
  <c r="H43" i="10"/>
  <c r="I43" i="10"/>
  <c r="C44" i="10"/>
  <c r="D44" i="10"/>
  <c r="E44" i="10"/>
  <c r="F44" i="10"/>
  <c r="C45" i="10"/>
  <c r="D45" i="10"/>
  <c r="E45" i="10"/>
  <c r="F45" i="10"/>
  <c r="C46" i="10"/>
  <c r="D46" i="10"/>
  <c r="E46" i="10"/>
  <c r="F46" i="10"/>
  <c r="C47" i="10"/>
  <c r="D47" i="10"/>
  <c r="E47" i="10"/>
  <c r="F47" i="10"/>
  <c r="C48" i="10"/>
  <c r="D48" i="10"/>
  <c r="E48" i="10"/>
  <c r="F48" i="10"/>
  <c r="B48" i="10" s="1"/>
  <c r="C49" i="10"/>
  <c r="D49" i="10"/>
  <c r="E49" i="10"/>
  <c r="F49" i="10"/>
  <c r="B49" i="10" s="1"/>
  <c r="C50" i="10"/>
  <c r="D50" i="10"/>
  <c r="E50" i="10"/>
  <c r="F50" i="10"/>
  <c r="C51" i="10"/>
  <c r="D51" i="10"/>
  <c r="E51" i="10"/>
  <c r="F51" i="10"/>
  <c r="C52" i="10"/>
  <c r="D52" i="10"/>
  <c r="E52" i="10"/>
  <c r="F52" i="10"/>
  <c r="C53" i="10"/>
  <c r="D53" i="10"/>
  <c r="E53" i="10"/>
  <c r="F53" i="10"/>
  <c r="B53" i="10" s="1"/>
  <c r="H53" i="10"/>
  <c r="C54" i="10"/>
  <c r="D54" i="10"/>
  <c r="B54" i="10" s="1"/>
  <c r="E54" i="10"/>
  <c r="F54" i="10"/>
  <c r="H54" i="10"/>
  <c r="C55" i="10"/>
  <c r="D55" i="10"/>
  <c r="E55" i="10"/>
  <c r="F55" i="10"/>
  <c r="H55" i="10"/>
  <c r="I55" i="10"/>
  <c r="C56" i="10"/>
  <c r="D56" i="10"/>
  <c r="E56" i="10"/>
  <c r="B56" i="10" s="1"/>
  <c r="F56" i="10"/>
  <c r="H56" i="10"/>
  <c r="I56" i="10"/>
  <c r="C57" i="10"/>
  <c r="D57" i="10"/>
  <c r="E57" i="10"/>
  <c r="F57" i="10"/>
  <c r="H57" i="10"/>
  <c r="I57" i="10"/>
  <c r="C58" i="10"/>
  <c r="D58" i="10"/>
  <c r="E58" i="10"/>
  <c r="B58" i="10" s="1"/>
  <c r="F58" i="10"/>
  <c r="H58" i="10"/>
  <c r="C59" i="10"/>
  <c r="D59" i="10"/>
  <c r="E59" i="10"/>
  <c r="F59" i="10"/>
  <c r="H59" i="10"/>
  <c r="I59" i="10"/>
  <c r="C60" i="10"/>
  <c r="D60" i="10"/>
  <c r="E60" i="10"/>
  <c r="B60" i="10" s="1"/>
  <c r="F60" i="10"/>
  <c r="H60" i="10"/>
  <c r="I60" i="10"/>
  <c r="C61" i="10"/>
  <c r="D61" i="10"/>
  <c r="E61" i="10"/>
  <c r="F61" i="10"/>
  <c r="H61" i="10"/>
  <c r="C62" i="10"/>
  <c r="D62" i="10"/>
  <c r="E62" i="10"/>
  <c r="F62" i="10"/>
  <c r="H62" i="10"/>
  <c r="I62" i="10"/>
  <c r="C63" i="10"/>
  <c r="B63" i="10" s="1"/>
  <c r="D63" i="10"/>
  <c r="E63" i="10"/>
  <c r="F63" i="10"/>
  <c r="H63" i="10"/>
  <c r="C64" i="10"/>
  <c r="D64" i="10"/>
  <c r="E64" i="10"/>
  <c r="F64" i="10"/>
  <c r="H64" i="10"/>
  <c r="C65" i="10"/>
  <c r="D65" i="10"/>
  <c r="E65" i="10"/>
  <c r="F65" i="10"/>
  <c r="H65" i="10"/>
  <c r="I65" i="10"/>
  <c r="C66" i="10"/>
  <c r="D66" i="10"/>
  <c r="E66" i="10"/>
  <c r="F66" i="10"/>
  <c r="H66" i="10"/>
  <c r="I66" i="10"/>
  <c r="C67" i="10"/>
  <c r="B67" i="10" s="1"/>
  <c r="D67" i="10"/>
  <c r="E67" i="10"/>
  <c r="F67" i="10"/>
  <c r="H67" i="10"/>
  <c r="I67" i="10"/>
  <c r="C68" i="10"/>
  <c r="D68" i="10"/>
  <c r="E68" i="10"/>
  <c r="F68" i="10"/>
  <c r="H68" i="10"/>
  <c r="C69" i="10"/>
  <c r="D69" i="10"/>
  <c r="B69" i="10" s="1"/>
  <c r="E69" i="10"/>
  <c r="F69" i="10"/>
  <c r="H69" i="10"/>
  <c r="I69" i="10"/>
  <c r="C70" i="10"/>
  <c r="D70" i="10"/>
  <c r="E70" i="10"/>
  <c r="F70" i="10"/>
  <c r="H70" i="10"/>
  <c r="C72" i="10"/>
  <c r="D72" i="10"/>
  <c r="E72" i="10"/>
  <c r="F72" i="10"/>
  <c r="H72" i="10"/>
  <c r="I72" i="10"/>
  <c r="C73" i="10"/>
  <c r="D73" i="10"/>
  <c r="E73" i="10"/>
  <c r="F73" i="10"/>
  <c r="B73" i="10" s="1"/>
  <c r="H73" i="10"/>
  <c r="I73" i="10"/>
  <c r="C74" i="10"/>
  <c r="D74" i="10"/>
  <c r="E74" i="10"/>
  <c r="F74" i="10"/>
  <c r="H74" i="10"/>
  <c r="C75" i="10"/>
  <c r="D75" i="10"/>
  <c r="E75" i="10"/>
  <c r="F75" i="10"/>
  <c r="H75" i="10"/>
  <c r="I75" i="10"/>
  <c r="C78" i="10"/>
  <c r="D78" i="10"/>
  <c r="E78" i="10"/>
  <c r="F78" i="10"/>
  <c r="H78" i="10"/>
  <c r="C79" i="10"/>
  <c r="D79" i="10"/>
  <c r="E79" i="10"/>
  <c r="F79" i="10"/>
  <c r="H79" i="10"/>
  <c r="C80" i="10"/>
  <c r="D80" i="10"/>
  <c r="B80" i="10" s="1"/>
  <c r="E80" i="10"/>
  <c r="F80" i="10"/>
  <c r="C81" i="10"/>
  <c r="D81" i="10"/>
  <c r="B81" i="10" s="1"/>
  <c r="E81" i="10"/>
  <c r="F81" i="10"/>
  <c r="C82" i="10"/>
  <c r="D82" i="10"/>
  <c r="B82" i="10" s="1"/>
  <c r="E82" i="10"/>
  <c r="F82" i="10"/>
  <c r="C83" i="10"/>
  <c r="D83" i="10"/>
  <c r="B83" i="10" s="1"/>
  <c r="E83" i="10"/>
  <c r="F83" i="10"/>
  <c r="C84" i="10"/>
  <c r="D84" i="10"/>
  <c r="B84" i="10" s="1"/>
  <c r="E84" i="10"/>
  <c r="F84" i="10"/>
  <c r="C85" i="10"/>
  <c r="D85" i="10"/>
  <c r="B85" i="10" s="1"/>
  <c r="E85" i="10"/>
  <c r="F85" i="10"/>
  <c r="C86" i="10"/>
  <c r="D86" i="10"/>
  <c r="B86" i="10" s="1"/>
  <c r="E86" i="10"/>
  <c r="F86" i="10"/>
  <c r="H86" i="10"/>
  <c r="I86" i="10"/>
  <c r="C87" i="10"/>
  <c r="D87" i="10"/>
  <c r="E87" i="10"/>
  <c r="F87" i="10"/>
  <c r="B87" i="10" s="1"/>
  <c r="H87" i="10"/>
  <c r="I87" i="10"/>
  <c r="C93" i="10"/>
  <c r="D93" i="10"/>
  <c r="B93" i="10" s="1"/>
  <c r="E93" i="10"/>
  <c r="F93" i="10"/>
  <c r="H93" i="10"/>
  <c r="C95" i="10"/>
  <c r="D95" i="10"/>
  <c r="E95" i="10"/>
  <c r="F95" i="10"/>
  <c r="B95" i="10" s="1"/>
  <c r="H95" i="10"/>
  <c r="I95" i="10"/>
  <c r="C96" i="10"/>
  <c r="D96" i="10"/>
  <c r="E96" i="10"/>
  <c r="F96" i="10"/>
  <c r="H96" i="10"/>
  <c r="C97" i="10"/>
  <c r="B97" i="10" s="1"/>
  <c r="D97" i="10"/>
  <c r="E97" i="10"/>
  <c r="F97" i="10"/>
  <c r="H97" i="10"/>
  <c r="C98" i="10"/>
  <c r="D98" i="10"/>
  <c r="E98" i="10"/>
  <c r="F98" i="10"/>
  <c r="B98" i="10" s="1"/>
  <c r="H98" i="10"/>
  <c r="C99" i="10"/>
  <c r="D99" i="10"/>
  <c r="E99" i="10"/>
  <c r="F99" i="10"/>
  <c r="H99" i="10"/>
  <c r="C100" i="10"/>
  <c r="D100" i="10"/>
  <c r="B100" i="10" s="1"/>
  <c r="E100" i="10"/>
  <c r="F100" i="10"/>
  <c r="H100" i="10"/>
  <c r="C101" i="10"/>
  <c r="B101" i="10" s="1"/>
  <c r="D101" i="10"/>
  <c r="E101" i="10"/>
  <c r="F101" i="10"/>
  <c r="H101" i="10"/>
  <c r="C102" i="10"/>
  <c r="D102" i="10"/>
  <c r="E102" i="10"/>
  <c r="F102" i="10"/>
  <c r="B102" i="10" s="1"/>
  <c r="H102" i="10"/>
  <c r="C104" i="10"/>
  <c r="D104" i="10"/>
  <c r="E104" i="10"/>
  <c r="B104" i="10" s="1"/>
  <c r="F104" i="10"/>
  <c r="H104" i="10"/>
  <c r="I104" i="10"/>
  <c r="C105" i="10"/>
  <c r="B105" i="10" s="1"/>
  <c r="D105" i="10"/>
  <c r="E105" i="10"/>
  <c r="F105" i="10"/>
  <c r="H105" i="10"/>
  <c r="C107" i="10"/>
  <c r="D107" i="10"/>
  <c r="E107" i="10"/>
  <c r="F107" i="10"/>
  <c r="H107" i="10"/>
  <c r="I107" i="10"/>
  <c r="C108" i="10"/>
  <c r="B108" i="10" s="1"/>
  <c r="D108" i="10"/>
  <c r="E108" i="10"/>
  <c r="F108" i="10"/>
  <c r="H108" i="10"/>
  <c r="C110" i="10"/>
  <c r="D110" i="10"/>
  <c r="E110" i="10"/>
  <c r="F110" i="10"/>
  <c r="H110" i="10"/>
  <c r="C112" i="10"/>
  <c r="D112" i="10"/>
  <c r="E112" i="10"/>
  <c r="F112" i="10"/>
  <c r="H112" i="10"/>
  <c r="I112" i="10"/>
  <c r="C113" i="10"/>
  <c r="D113" i="10"/>
  <c r="E113" i="10"/>
  <c r="F113" i="10"/>
  <c r="H113" i="10"/>
  <c r="C114" i="10"/>
  <c r="D114" i="10"/>
  <c r="E114" i="10"/>
  <c r="F114" i="10"/>
  <c r="C118" i="10"/>
  <c r="D118" i="10"/>
  <c r="E118" i="10"/>
  <c r="F118" i="10"/>
  <c r="H118" i="10"/>
  <c r="I118" i="10"/>
  <c r="C119" i="10"/>
  <c r="D119" i="10"/>
  <c r="B119" i="10" s="1"/>
  <c r="E119" i="10"/>
  <c r="F119" i="10"/>
  <c r="H119" i="10"/>
  <c r="I119" i="10"/>
  <c r="C120" i="10"/>
  <c r="D120" i="10"/>
  <c r="E120" i="10"/>
  <c r="F120" i="10"/>
  <c r="H120" i="10"/>
  <c r="C122" i="10"/>
  <c r="D122" i="10"/>
  <c r="E122" i="10"/>
  <c r="F122" i="10"/>
  <c r="H122" i="10"/>
  <c r="I122" i="10"/>
  <c r="C123" i="10"/>
  <c r="D123" i="10"/>
  <c r="E123" i="10"/>
  <c r="F123" i="10"/>
  <c r="I123" i="10"/>
  <c r="C125" i="10"/>
  <c r="D125" i="10"/>
  <c r="E125" i="10"/>
  <c r="B125" i="10" s="1"/>
  <c r="F125" i="10"/>
  <c r="H125" i="10"/>
  <c r="B229" i="12"/>
  <c r="C229" i="12"/>
  <c r="D229" i="12"/>
  <c r="E229" i="12"/>
  <c r="F229" i="12"/>
  <c r="B192" i="12"/>
  <c r="C192" i="12"/>
  <c r="D192" i="12"/>
  <c r="E192" i="12"/>
  <c r="F192" i="12"/>
  <c r="B182" i="12"/>
  <c r="C182" i="12"/>
  <c r="D182" i="12"/>
  <c r="E182" i="12"/>
  <c r="F182" i="12"/>
  <c r="B172" i="12"/>
  <c r="C172" i="12"/>
  <c r="D172" i="12"/>
  <c r="E172" i="12"/>
  <c r="F172" i="12"/>
  <c r="B159" i="12"/>
  <c r="C159" i="12"/>
  <c r="D159" i="12"/>
  <c r="E159" i="12"/>
  <c r="F159" i="12"/>
  <c r="C140" i="12"/>
  <c r="B140" i="12" s="1"/>
  <c r="D140" i="12"/>
  <c r="E140" i="12"/>
  <c r="F140" i="12"/>
  <c r="B186" i="12"/>
  <c r="C186" i="12"/>
  <c r="D186" i="12"/>
  <c r="E186" i="12"/>
  <c r="F186" i="12"/>
  <c r="B185" i="12"/>
  <c r="C185" i="12"/>
  <c r="D185" i="12"/>
  <c r="E185" i="12"/>
  <c r="F185" i="12"/>
  <c r="B211" i="12"/>
  <c r="C211" i="12"/>
  <c r="D211" i="12"/>
  <c r="E211" i="12"/>
  <c r="F211" i="12"/>
  <c r="B212" i="12"/>
  <c r="C212" i="12"/>
  <c r="D212" i="12"/>
  <c r="E212" i="12"/>
  <c r="F212" i="12"/>
  <c r="B200" i="12"/>
  <c r="B201" i="12"/>
  <c r="B202" i="12"/>
  <c r="B203" i="12"/>
  <c r="B204" i="12"/>
  <c r="B205" i="12"/>
  <c r="C200" i="12"/>
  <c r="C201" i="12"/>
  <c r="C202" i="12"/>
  <c r="C203" i="12"/>
  <c r="C204" i="12"/>
  <c r="C205" i="12"/>
  <c r="D200" i="12"/>
  <c r="D201" i="12"/>
  <c r="D202" i="12"/>
  <c r="D203" i="12"/>
  <c r="D204" i="12"/>
  <c r="D205" i="12"/>
  <c r="E200" i="12"/>
  <c r="E201" i="12"/>
  <c r="E202" i="12"/>
  <c r="E203" i="12"/>
  <c r="E204" i="12"/>
  <c r="E205" i="12"/>
  <c r="F200" i="12"/>
  <c r="F201" i="12"/>
  <c r="F202" i="12"/>
  <c r="F203" i="12"/>
  <c r="F204" i="12"/>
  <c r="F205" i="12"/>
  <c r="B240" i="12"/>
  <c r="B241" i="12"/>
  <c r="B246" i="12"/>
  <c r="B247" i="12"/>
  <c r="B248" i="12"/>
  <c r="B249" i="12"/>
  <c r="B250" i="12"/>
  <c r="B251" i="12"/>
  <c r="B252" i="12"/>
  <c r="B253" i="12"/>
  <c r="B254" i="12"/>
  <c r="B255" i="12"/>
  <c r="C240" i="12"/>
  <c r="C241" i="12"/>
  <c r="C246" i="12"/>
  <c r="C247" i="12"/>
  <c r="C248" i="12"/>
  <c r="C249" i="12"/>
  <c r="C250" i="12"/>
  <c r="C251" i="12"/>
  <c r="C252" i="12"/>
  <c r="C253" i="12"/>
  <c r="C254" i="12"/>
  <c r="C255" i="12"/>
  <c r="D240" i="12"/>
  <c r="D241" i="12"/>
  <c r="D246" i="12"/>
  <c r="D247" i="12"/>
  <c r="D248" i="12"/>
  <c r="D249" i="12"/>
  <c r="D250" i="12"/>
  <c r="D251" i="12"/>
  <c r="D252" i="12"/>
  <c r="D253" i="12"/>
  <c r="D254" i="12"/>
  <c r="D255" i="12"/>
  <c r="E240" i="12"/>
  <c r="E241" i="12"/>
  <c r="E246" i="12"/>
  <c r="E247" i="12"/>
  <c r="E248" i="12"/>
  <c r="E249" i="12"/>
  <c r="E250" i="12"/>
  <c r="E251" i="12"/>
  <c r="E252" i="12"/>
  <c r="E253" i="12"/>
  <c r="E254" i="12"/>
  <c r="E255" i="12"/>
  <c r="F240" i="12"/>
  <c r="F241" i="12"/>
  <c r="F246" i="12"/>
  <c r="F247" i="12"/>
  <c r="F248" i="12"/>
  <c r="F249" i="12"/>
  <c r="F250" i="12"/>
  <c r="F251" i="12"/>
  <c r="F252" i="12"/>
  <c r="F253" i="12"/>
  <c r="F254" i="12"/>
  <c r="F255" i="12"/>
  <c r="B256" i="12"/>
  <c r="B257" i="12"/>
  <c r="B258" i="12"/>
  <c r="B259" i="12"/>
  <c r="B260" i="12"/>
  <c r="B261" i="12"/>
  <c r="C256" i="12"/>
  <c r="C257" i="12"/>
  <c r="C258" i="12"/>
  <c r="C259" i="12"/>
  <c r="C260" i="12"/>
  <c r="C261" i="12"/>
  <c r="D256" i="12"/>
  <c r="D257" i="12"/>
  <c r="D258" i="12"/>
  <c r="D259" i="12"/>
  <c r="D260" i="12"/>
  <c r="D261" i="12"/>
  <c r="E256" i="12"/>
  <c r="E257" i="12"/>
  <c r="E258" i="12"/>
  <c r="E259" i="12"/>
  <c r="E260" i="12"/>
  <c r="E261" i="12"/>
  <c r="F256" i="12"/>
  <c r="F257" i="12"/>
  <c r="F258" i="12"/>
  <c r="F259" i="12"/>
  <c r="F260" i="12"/>
  <c r="F261" i="12"/>
  <c r="B262" i="12"/>
  <c r="B263" i="12"/>
  <c r="B264" i="12"/>
  <c r="C262" i="12"/>
  <c r="C263" i="12"/>
  <c r="C264" i="12"/>
  <c r="D262" i="12"/>
  <c r="D263" i="12"/>
  <c r="D264" i="12"/>
  <c r="E262" i="12"/>
  <c r="E263" i="12"/>
  <c r="E264" i="12"/>
  <c r="F262" i="12"/>
  <c r="F263" i="12"/>
  <c r="F264" i="12"/>
  <c r="B265" i="12"/>
  <c r="C265" i="12"/>
  <c r="D265" i="12"/>
  <c r="E265" i="12"/>
  <c r="F265" i="12"/>
  <c r="B266" i="12"/>
  <c r="C266" i="12"/>
  <c r="D266" i="12"/>
  <c r="E266" i="12"/>
  <c r="F266" i="12"/>
  <c r="B195" i="12"/>
  <c r="B196" i="12"/>
  <c r="B243" i="12"/>
  <c r="B244" i="12"/>
  <c r="B245" i="12"/>
  <c r="B242" i="12"/>
  <c r="B197" i="12"/>
  <c r="B198" i="12"/>
  <c r="C195" i="12"/>
  <c r="C196" i="12"/>
  <c r="C243" i="12"/>
  <c r="C244" i="12"/>
  <c r="C245" i="12"/>
  <c r="C242" i="12"/>
  <c r="C197" i="12"/>
  <c r="C198" i="12"/>
  <c r="D195" i="12"/>
  <c r="D196" i="12"/>
  <c r="D243" i="12"/>
  <c r="D244" i="12"/>
  <c r="D245" i="12"/>
  <c r="D242" i="12"/>
  <c r="D197" i="12"/>
  <c r="D198" i="12"/>
  <c r="E195" i="12"/>
  <c r="E196" i="12"/>
  <c r="E243" i="12"/>
  <c r="E244" i="12"/>
  <c r="E245" i="12"/>
  <c r="E242" i="12"/>
  <c r="E197" i="12"/>
  <c r="E198" i="12"/>
  <c r="F195" i="12"/>
  <c r="F196" i="12"/>
  <c r="F243" i="12"/>
  <c r="F244" i="12"/>
  <c r="F245" i="12"/>
  <c r="F242" i="12"/>
  <c r="F197" i="12"/>
  <c r="F198" i="12"/>
  <c r="B199" i="12"/>
  <c r="B206" i="12"/>
  <c r="B207" i="12"/>
  <c r="B208" i="12"/>
  <c r="C199" i="12"/>
  <c r="C206" i="12"/>
  <c r="C207" i="12"/>
  <c r="C208" i="12"/>
  <c r="D199" i="12"/>
  <c r="D206" i="12"/>
  <c r="D207" i="12"/>
  <c r="D208" i="12"/>
  <c r="E199" i="12"/>
  <c r="E206" i="12"/>
  <c r="E207" i="12"/>
  <c r="E208" i="12"/>
  <c r="F199" i="12"/>
  <c r="F206" i="12"/>
  <c r="F207" i="12"/>
  <c r="F208" i="12"/>
  <c r="B209" i="12"/>
  <c r="B210" i="12"/>
  <c r="C209" i="12"/>
  <c r="C210" i="12"/>
  <c r="D209" i="12"/>
  <c r="D210" i="12"/>
  <c r="E209" i="12"/>
  <c r="E210" i="12"/>
  <c r="F209" i="12"/>
  <c r="F210" i="12"/>
  <c r="B214" i="12"/>
  <c r="C214" i="12"/>
  <c r="D214" i="12"/>
  <c r="E214" i="12"/>
  <c r="F214" i="12"/>
  <c r="B213" i="12"/>
  <c r="C213" i="12"/>
  <c r="D213" i="12"/>
  <c r="E213" i="12"/>
  <c r="F213" i="12"/>
  <c r="C194" i="12"/>
  <c r="D194" i="12"/>
  <c r="E194" i="12"/>
  <c r="F194" i="12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5" i="1" s="1"/>
  <c r="J71" i="1" s="1"/>
  <c r="J77" i="1" s="1"/>
  <c r="J83" i="1" s="1"/>
  <c r="J89" i="1" s="1"/>
  <c r="J95" i="1" s="1"/>
  <c r="J101" i="1" s="1"/>
  <c r="J107" i="1" s="1"/>
  <c r="J113" i="1" s="1"/>
  <c r="J119" i="1" s="1"/>
  <c r="J60" i="1"/>
  <c r="J66" i="1"/>
  <c r="J72" i="1"/>
  <c r="J78" i="1" s="1"/>
  <c r="J84" i="1" s="1"/>
  <c r="J90" i="1" s="1"/>
  <c r="J96" i="1" s="1"/>
  <c r="J102" i="1" s="1"/>
  <c r="J108" i="1" s="1"/>
  <c r="J114" i="1" s="1"/>
  <c r="J120" i="1" s="1"/>
  <c r="J61" i="1"/>
  <c r="J67" i="1"/>
  <c r="J73" i="1"/>
  <c r="J79" i="1"/>
  <c r="J85" i="1" s="1"/>
  <c r="J91" i="1" s="1"/>
  <c r="J97" i="1" s="1"/>
  <c r="J103" i="1" s="1"/>
  <c r="J109" i="1" s="1"/>
  <c r="J115" i="1" s="1"/>
  <c r="J121" i="1" s="1"/>
  <c r="J62" i="1"/>
  <c r="J68" i="1" s="1"/>
  <c r="J74" i="1" s="1"/>
  <c r="J80" i="1" s="1"/>
  <c r="J86" i="1" s="1"/>
  <c r="J92" i="1" s="1"/>
  <c r="J98" i="1" s="1"/>
  <c r="J104" i="1" s="1"/>
  <c r="J110" i="1" s="1"/>
  <c r="J116" i="1" s="1"/>
  <c r="J63" i="1"/>
  <c r="J69" i="1"/>
  <c r="J75" i="1" s="1"/>
  <c r="J81" i="1" s="1"/>
  <c r="J87" i="1" s="1"/>
  <c r="J93" i="1" s="1"/>
  <c r="J99" i="1" s="1"/>
  <c r="J105" i="1" s="1"/>
  <c r="J111" i="1" s="1"/>
  <c r="J117" i="1" s="1"/>
  <c r="J64" i="1"/>
  <c r="J70" i="1" s="1"/>
  <c r="J76" i="1" s="1"/>
  <c r="J82" i="1"/>
  <c r="J88" i="1" s="1"/>
  <c r="J94" i="1" s="1"/>
  <c r="J100" i="1" s="1"/>
  <c r="J106" i="1" s="1"/>
  <c r="J112" i="1" s="1"/>
  <c r="J118" i="1" s="1"/>
  <c r="C58" i="1"/>
  <c r="C65" i="1"/>
  <c r="D58" i="1"/>
  <c r="D65" i="1"/>
  <c r="E58" i="1"/>
  <c r="E65" i="1"/>
  <c r="F58" i="1"/>
  <c r="F65" i="1"/>
  <c r="H58" i="1"/>
  <c r="H65" i="1"/>
  <c r="B194" i="12"/>
  <c r="B236" i="12"/>
  <c r="C236" i="12"/>
  <c r="D236" i="12"/>
  <c r="E236" i="12"/>
  <c r="F236" i="12"/>
  <c r="B237" i="12"/>
  <c r="C237" i="12"/>
  <c r="D237" i="12"/>
  <c r="E237" i="12"/>
  <c r="F237" i="12"/>
  <c r="B235" i="12"/>
  <c r="C235" i="12"/>
  <c r="D235" i="12"/>
  <c r="E235" i="12"/>
  <c r="F235" i="12"/>
  <c r="B238" i="12"/>
  <c r="C238" i="12"/>
  <c r="D238" i="12"/>
  <c r="E238" i="12"/>
  <c r="F238" i="12"/>
  <c r="C239" i="12"/>
  <c r="D239" i="12"/>
  <c r="E239" i="12"/>
  <c r="F239" i="12"/>
  <c r="C63" i="1"/>
  <c r="D63" i="1"/>
  <c r="E63" i="1"/>
  <c r="F63" i="1"/>
  <c r="H63" i="1"/>
  <c r="B228" i="12"/>
  <c r="C228" i="12"/>
  <c r="D228" i="12"/>
  <c r="E228" i="12"/>
  <c r="F228" i="12"/>
  <c r="B227" i="12"/>
  <c r="C227" i="12"/>
  <c r="D227" i="12"/>
  <c r="E227" i="12"/>
  <c r="F227" i="12"/>
  <c r="C234" i="12"/>
  <c r="D234" i="12"/>
  <c r="E234" i="12"/>
  <c r="F234" i="12"/>
  <c r="B233" i="12"/>
  <c r="C233" i="12"/>
  <c r="D233" i="12"/>
  <c r="E233" i="12"/>
  <c r="F233" i="12"/>
  <c r="B239" i="12"/>
  <c r="B234" i="12"/>
  <c r="B177" i="12"/>
  <c r="C177" i="12"/>
  <c r="D177" i="12"/>
  <c r="E177" i="12"/>
  <c r="F177" i="12"/>
  <c r="B176" i="12"/>
  <c r="C176" i="12"/>
  <c r="D176" i="12"/>
  <c r="E176" i="12"/>
  <c r="F176" i="12"/>
  <c r="B174" i="12"/>
  <c r="C174" i="12"/>
  <c r="D174" i="12"/>
  <c r="E174" i="12"/>
  <c r="F174" i="12"/>
  <c r="C173" i="12"/>
  <c r="D173" i="12"/>
  <c r="E173" i="12"/>
  <c r="F173" i="12"/>
  <c r="C53" i="1"/>
  <c r="D53" i="1"/>
  <c r="E53" i="1"/>
  <c r="F53" i="1"/>
  <c r="H53" i="1"/>
  <c r="B173" i="12"/>
  <c r="D32" i="40"/>
  <c r="F30" i="40" s="1"/>
  <c r="C32" i="40"/>
  <c r="B32" i="40"/>
  <c r="B178" i="12"/>
  <c r="C178" i="12"/>
  <c r="D178" i="12"/>
  <c r="E178" i="12"/>
  <c r="F178" i="12"/>
  <c r="C61" i="1"/>
  <c r="D61" i="1"/>
  <c r="E61" i="1"/>
  <c r="F61" i="1"/>
  <c r="H61" i="1"/>
  <c r="C16" i="1"/>
  <c r="D16" i="1"/>
  <c r="E16" i="1"/>
  <c r="F16" i="1"/>
  <c r="H16" i="1"/>
  <c r="B191" i="12"/>
  <c r="C191" i="12"/>
  <c r="D191" i="12"/>
  <c r="E191" i="12"/>
  <c r="F191" i="12"/>
  <c r="B190" i="12"/>
  <c r="C190" i="12"/>
  <c r="D190" i="12"/>
  <c r="E190" i="12"/>
  <c r="F190" i="12"/>
  <c r="C69" i="14"/>
  <c r="F69" i="14"/>
  <c r="C24" i="12"/>
  <c r="D24" i="12"/>
  <c r="E24" i="12"/>
  <c r="F24" i="12"/>
  <c r="C23" i="12"/>
  <c r="D23" i="12"/>
  <c r="E23" i="12"/>
  <c r="F23" i="12"/>
  <c r="B156" i="12"/>
  <c r="C156" i="12"/>
  <c r="D156" i="12"/>
  <c r="E156" i="12"/>
  <c r="F156" i="12"/>
  <c r="C64" i="14"/>
  <c r="C65" i="14"/>
  <c r="B65" i="14" s="1"/>
  <c r="C66" i="14"/>
  <c r="C67" i="14"/>
  <c r="C68" i="14"/>
  <c r="F64" i="14"/>
  <c r="B64" i="14" s="1"/>
  <c r="F65" i="14"/>
  <c r="F66" i="14"/>
  <c r="F67" i="14"/>
  <c r="B67" i="14" s="1"/>
  <c r="F68" i="14"/>
  <c r="B68" i="14" s="1"/>
  <c r="C61" i="14"/>
  <c r="C62" i="14"/>
  <c r="C63" i="14"/>
  <c r="F61" i="14"/>
  <c r="B61" i="14" s="1"/>
  <c r="F62" i="14"/>
  <c r="F63" i="14"/>
  <c r="C60" i="14"/>
  <c r="F60" i="14"/>
  <c r="B171" i="12"/>
  <c r="C171" i="12"/>
  <c r="D171" i="12"/>
  <c r="E171" i="12"/>
  <c r="F171" i="12"/>
  <c r="B170" i="12"/>
  <c r="C170" i="12"/>
  <c r="D170" i="12"/>
  <c r="E170" i="12"/>
  <c r="F170" i="12"/>
  <c r="B169" i="12"/>
  <c r="C169" i="12"/>
  <c r="D169" i="12"/>
  <c r="E169" i="12"/>
  <c r="F169" i="12"/>
  <c r="B168" i="12"/>
  <c r="C168" i="12"/>
  <c r="D168" i="12"/>
  <c r="E168" i="12"/>
  <c r="F168" i="12"/>
  <c r="B167" i="12"/>
  <c r="C167" i="12"/>
  <c r="D167" i="12"/>
  <c r="E167" i="12"/>
  <c r="F167" i="12"/>
  <c r="B166" i="12"/>
  <c r="C166" i="12"/>
  <c r="D166" i="12"/>
  <c r="E166" i="12"/>
  <c r="F166" i="12"/>
  <c r="B165" i="12"/>
  <c r="C165" i="12"/>
  <c r="D165" i="12"/>
  <c r="E165" i="12"/>
  <c r="F165" i="12"/>
  <c r="B164" i="12"/>
  <c r="C164" i="12"/>
  <c r="D164" i="12"/>
  <c r="E164" i="12"/>
  <c r="F164" i="12"/>
  <c r="C163" i="12"/>
  <c r="D163" i="12"/>
  <c r="E163" i="12"/>
  <c r="F163" i="12"/>
  <c r="C52" i="1"/>
  <c r="D52" i="1"/>
  <c r="E52" i="1"/>
  <c r="F52" i="1"/>
  <c r="H52" i="1"/>
  <c r="C51" i="1"/>
  <c r="D51" i="1"/>
  <c r="E51" i="1"/>
  <c r="F51" i="1"/>
  <c r="H51" i="1"/>
  <c r="B163" i="12"/>
  <c r="C48" i="14"/>
  <c r="B48" i="14" s="1"/>
  <c r="C49" i="14"/>
  <c r="C50" i="14"/>
  <c r="C51" i="14"/>
  <c r="B51" i="14" s="1"/>
  <c r="C52" i="14"/>
  <c r="C53" i="14"/>
  <c r="C54" i="14"/>
  <c r="C55" i="14"/>
  <c r="B55" i="14" s="1"/>
  <c r="C56" i="14"/>
  <c r="B56" i="14" s="1"/>
  <c r="C57" i="14"/>
  <c r="C58" i="14"/>
  <c r="C59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C36" i="12"/>
  <c r="D36" i="12"/>
  <c r="E36" i="12"/>
  <c r="F36" i="12"/>
  <c r="C35" i="12"/>
  <c r="D35" i="12"/>
  <c r="E35" i="12"/>
  <c r="F35" i="12"/>
  <c r="B162" i="12"/>
  <c r="C162" i="12"/>
  <c r="D162" i="12"/>
  <c r="E162" i="12"/>
  <c r="F162" i="12"/>
  <c r="B161" i="12"/>
  <c r="C161" i="12"/>
  <c r="D161" i="12"/>
  <c r="E161" i="12"/>
  <c r="F161" i="12"/>
  <c r="C160" i="12"/>
  <c r="D160" i="12"/>
  <c r="E160" i="12"/>
  <c r="F160" i="12"/>
  <c r="C50" i="1"/>
  <c r="D50" i="1"/>
  <c r="E50" i="1"/>
  <c r="F50" i="1"/>
  <c r="H50" i="1"/>
  <c r="B158" i="12"/>
  <c r="C158" i="12"/>
  <c r="D158" i="12"/>
  <c r="E158" i="12"/>
  <c r="F158" i="12"/>
  <c r="C157" i="12"/>
  <c r="D157" i="12"/>
  <c r="E157" i="12"/>
  <c r="F157" i="12"/>
  <c r="C49" i="1"/>
  <c r="D49" i="1"/>
  <c r="E49" i="1"/>
  <c r="F49" i="1"/>
  <c r="H49" i="1"/>
  <c r="B160" i="12"/>
  <c r="B157" i="12"/>
  <c r="C155" i="12"/>
  <c r="D155" i="12"/>
  <c r="E155" i="12"/>
  <c r="F155" i="12"/>
  <c r="C48" i="1"/>
  <c r="D48" i="1"/>
  <c r="E48" i="1"/>
  <c r="F48" i="1"/>
  <c r="H48" i="1"/>
  <c r="B155" i="12"/>
  <c r="C43" i="12"/>
  <c r="D43" i="12"/>
  <c r="E43" i="12"/>
  <c r="F43" i="12"/>
  <c r="C44" i="14"/>
  <c r="C45" i="14"/>
  <c r="C46" i="14"/>
  <c r="C47" i="14"/>
  <c r="B47" i="14" s="1"/>
  <c r="F44" i="14"/>
  <c r="F45" i="14"/>
  <c r="F46" i="14"/>
  <c r="F47" i="14"/>
  <c r="C22" i="12"/>
  <c r="D22" i="12"/>
  <c r="E22" i="12"/>
  <c r="F22" i="12"/>
  <c r="C20" i="12"/>
  <c r="D20" i="12"/>
  <c r="E20" i="12"/>
  <c r="F20" i="12"/>
  <c r="B44" i="14"/>
  <c r="B226" i="12"/>
  <c r="C226" i="12"/>
  <c r="D226" i="12"/>
  <c r="E226" i="12"/>
  <c r="F226" i="12"/>
  <c r="B225" i="12"/>
  <c r="C225" i="12"/>
  <c r="D225" i="12"/>
  <c r="E225" i="12"/>
  <c r="F225" i="12"/>
  <c r="B224" i="12"/>
  <c r="C224" i="12"/>
  <c r="D224" i="12"/>
  <c r="E224" i="12"/>
  <c r="F224" i="12"/>
  <c r="B223" i="12"/>
  <c r="C223" i="12"/>
  <c r="D223" i="12"/>
  <c r="E223" i="12"/>
  <c r="F223" i="12"/>
  <c r="B222" i="12"/>
  <c r="C222" i="12"/>
  <c r="D222" i="12"/>
  <c r="E222" i="12"/>
  <c r="F222" i="12"/>
  <c r="B221" i="12"/>
  <c r="C221" i="12"/>
  <c r="D221" i="12"/>
  <c r="E221" i="12"/>
  <c r="F221" i="12"/>
  <c r="B220" i="12"/>
  <c r="C220" i="12"/>
  <c r="D220" i="12"/>
  <c r="E220" i="12"/>
  <c r="F220" i="12"/>
  <c r="B219" i="12"/>
  <c r="C219" i="12"/>
  <c r="D219" i="12"/>
  <c r="E219" i="12"/>
  <c r="F219" i="12"/>
  <c r="B150" i="12"/>
  <c r="B151" i="12"/>
  <c r="C150" i="12"/>
  <c r="C151" i="12"/>
  <c r="D150" i="12"/>
  <c r="D151" i="12"/>
  <c r="E150" i="12"/>
  <c r="E151" i="12"/>
  <c r="F150" i="12"/>
  <c r="F151" i="12"/>
  <c r="B152" i="12"/>
  <c r="C152" i="12"/>
  <c r="D152" i="12"/>
  <c r="E152" i="12"/>
  <c r="F152" i="12"/>
  <c r="B153" i="12"/>
  <c r="C153" i="12"/>
  <c r="D153" i="12"/>
  <c r="E153" i="12"/>
  <c r="F153" i="12"/>
  <c r="C143" i="12"/>
  <c r="B143" i="12" s="1"/>
  <c r="C142" i="12"/>
  <c r="C144" i="12"/>
  <c r="C145" i="12"/>
  <c r="D143" i="12"/>
  <c r="D142" i="12"/>
  <c r="D144" i="12"/>
  <c r="D145" i="12"/>
  <c r="E143" i="12"/>
  <c r="E142" i="12"/>
  <c r="E144" i="12"/>
  <c r="E145" i="12"/>
  <c r="F143" i="12"/>
  <c r="F142" i="12"/>
  <c r="F144" i="12"/>
  <c r="F145" i="12"/>
  <c r="B147" i="12"/>
  <c r="C141" i="12"/>
  <c r="C146" i="12"/>
  <c r="C147" i="12"/>
  <c r="D141" i="12"/>
  <c r="D146" i="12"/>
  <c r="D147" i="12"/>
  <c r="E141" i="12"/>
  <c r="E146" i="12"/>
  <c r="E147" i="12"/>
  <c r="F141" i="12"/>
  <c r="F146" i="12"/>
  <c r="F147" i="12"/>
  <c r="B154" i="12"/>
  <c r="C154" i="12"/>
  <c r="D154" i="12"/>
  <c r="E154" i="12"/>
  <c r="F154" i="12"/>
  <c r="B149" i="12"/>
  <c r="C149" i="12"/>
  <c r="D149" i="12"/>
  <c r="E149" i="12"/>
  <c r="F149" i="12"/>
  <c r="B148" i="12"/>
  <c r="C148" i="12"/>
  <c r="D148" i="12"/>
  <c r="E148" i="12"/>
  <c r="F148" i="12"/>
  <c r="C47" i="1"/>
  <c r="D47" i="1"/>
  <c r="E47" i="1"/>
  <c r="F47" i="1"/>
  <c r="H47" i="1"/>
  <c r="C46" i="1"/>
  <c r="D46" i="1"/>
  <c r="E46" i="1"/>
  <c r="F46" i="1"/>
  <c r="H46" i="1"/>
  <c r="B181" i="12"/>
  <c r="C123" i="12"/>
  <c r="C124" i="12"/>
  <c r="C125" i="12"/>
  <c r="C126" i="12"/>
  <c r="C127" i="12"/>
  <c r="C128" i="12"/>
  <c r="B128" i="12" s="1"/>
  <c r="C134" i="12"/>
  <c r="C135" i="12"/>
  <c r="C137" i="12"/>
  <c r="C181" i="12"/>
  <c r="D123" i="12"/>
  <c r="D124" i="12"/>
  <c r="D125" i="12"/>
  <c r="B125" i="12" s="1"/>
  <c r="D126" i="12"/>
  <c r="D127" i="12"/>
  <c r="D128" i="12"/>
  <c r="D134" i="12"/>
  <c r="D135" i="12"/>
  <c r="D137" i="12"/>
  <c r="D181" i="12"/>
  <c r="E123" i="12"/>
  <c r="E124" i="12"/>
  <c r="E125" i="12"/>
  <c r="E126" i="12"/>
  <c r="E127" i="12"/>
  <c r="E128" i="12"/>
  <c r="E134" i="12"/>
  <c r="E135" i="12"/>
  <c r="E137" i="12"/>
  <c r="E181" i="12"/>
  <c r="F123" i="12"/>
  <c r="F124" i="12"/>
  <c r="F125" i="12"/>
  <c r="F126" i="12"/>
  <c r="F127" i="12"/>
  <c r="F128" i="12"/>
  <c r="F134" i="12"/>
  <c r="F135" i="12"/>
  <c r="F137" i="12"/>
  <c r="F181" i="12"/>
  <c r="C122" i="12"/>
  <c r="C138" i="12"/>
  <c r="C139" i="12"/>
  <c r="D122" i="12"/>
  <c r="D138" i="12"/>
  <c r="D139" i="12"/>
  <c r="E122" i="12"/>
  <c r="E138" i="12"/>
  <c r="E139" i="12"/>
  <c r="F122" i="12"/>
  <c r="F138" i="12"/>
  <c r="F139" i="12"/>
  <c r="C121" i="12"/>
  <c r="D121" i="12"/>
  <c r="E121" i="12"/>
  <c r="F121" i="12"/>
  <c r="C45" i="1"/>
  <c r="D45" i="1"/>
  <c r="E45" i="1"/>
  <c r="F45" i="1"/>
  <c r="H45" i="1"/>
  <c r="C41" i="14"/>
  <c r="C42" i="14"/>
  <c r="C43" i="14"/>
  <c r="B43" i="14" s="1"/>
  <c r="F41" i="14"/>
  <c r="F42" i="14"/>
  <c r="F43" i="14"/>
  <c r="C16" i="12"/>
  <c r="D16" i="12"/>
  <c r="E16" i="12"/>
  <c r="F16" i="12"/>
  <c r="C69" i="12"/>
  <c r="B69" i="12" s="1"/>
  <c r="D69" i="12"/>
  <c r="E69" i="12"/>
  <c r="F69" i="12"/>
  <c r="B180" i="12"/>
  <c r="C180" i="12"/>
  <c r="D180" i="12"/>
  <c r="E180" i="12"/>
  <c r="F180" i="12"/>
  <c r="C18" i="12"/>
  <c r="D18" i="12"/>
  <c r="E18" i="12"/>
  <c r="F18" i="12"/>
  <c r="C17" i="12"/>
  <c r="D17" i="12"/>
  <c r="E17" i="12"/>
  <c r="F17" i="12"/>
  <c r="C28" i="14"/>
  <c r="C29" i="14"/>
  <c r="C30" i="14"/>
  <c r="C31" i="14"/>
  <c r="C32" i="14"/>
  <c r="C33" i="14"/>
  <c r="C34" i="14"/>
  <c r="B34" i="14" s="1"/>
  <c r="C35" i="14"/>
  <c r="B35" i="14" s="1"/>
  <c r="C36" i="14"/>
  <c r="C37" i="14"/>
  <c r="C38" i="14"/>
  <c r="B38" i="14" s="1"/>
  <c r="C39" i="14"/>
  <c r="B39" i="14" s="1"/>
  <c r="C40" i="14"/>
  <c r="F28" i="14"/>
  <c r="F29" i="14"/>
  <c r="B29" i="14" s="1"/>
  <c r="F30" i="14"/>
  <c r="B30" i="14" s="1"/>
  <c r="F31" i="14"/>
  <c r="F32" i="14"/>
  <c r="F33" i="14"/>
  <c r="F34" i="14"/>
  <c r="F35" i="14"/>
  <c r="F36" i="14"/>
  <c r="F37" i="14"/>
  <c r="B37" i="14" s="1"/>
  <c r="F38" i="14"/>
  <c r="F39" i="14"/>
  <c r="F40" i="14"/>
  <c r="C24" i="14"/>
  <c r="B24" i="14" s="1"/>
  <c r="F24" i="14"/>
  <c r="C25" i="14"/>
  <c r="F25" i="14"/>
  <c r="C26" i="14"/>
  <c r="B26" i="14" s="1"/>
  <c r="F26" i="14"/>
  <c r="C120" i="12"/>
  <c r="D120" i="12"/>
  <c r="E120" i="12"/>
  <c r="F120" i="12"/>
  <c r="C119" i="12"/>
  <c r="D119" i="12"/>
  <c r="E119" i="12"/>
  <c r="F119" i="12"/>
  <c r="C44" i="1"/>
  <c r="D44" i="1"/>
  <c r="E44" i="1"/>
  <c r="F44" i="1"/>
  <c r="H44" i="1"/>
  <c r="C32" i="1"/>
  <c r="D32" i="1"/>
  <c r="E32" i="1"/>
  <c r="F32" i="1"/>
  <c r="H32" i="1"/>
  <c r="B184" i="12"/>
  <c r="C184" i="12"/>
  <c r="D184" i="12"/>
  <c r="E184" i="12"/>
  <c r="F184" i="12"/>
  <c r="C183" i="12"/>
  <c r="D183" i="12"/>
  <c r="E183" i="12"/>
  <c r="F183" i="12"/>
  <c r="B179" i="12"/>
  <c r="C179" i="12"/>
  <c r="D179" i="12"/>
  <c r="E179" i="12"/>
  <c r="F179" i="12"/>
  <c r="C175" i="12"/>
  <c r="D175" i="12"/>
  <c r="E175" i="12"/>
  <c r="F175" i="12"/>
  <c r="B183" i="12"/>
  <c r="B175" i="12"/>
  <c r="C10" i="1"/>
  <c r="D10" i="1"/>
  <c r="E10" i="1"/>
  <c r="F10" i="1"/>
  <c r="H10" i="1"/>
  <c r="C55" i="1"/>
  <c r="D55" i="1"/>
  <c r="E55" i="1"/>
  <c r="F55" i="1"/>
  <c r="H55" i="1"/>
  <c r="C54" i="1"/>
  <c r="D54" i="1"/>
  <c r="E54" i="1"/>
  <c r="F54" i="1"/>
  <c r="H54" i="1"/>
  <c r="C12" i="12"/>
  <c r="D12" i="12"/>
  <c r="E12" i="12"/>
  <c r="F12" i="12"/>
  <c r="C13" i="12"/>
  <c r="D13" i="12"/>
  <c r="E13" i="12"/>
  <c r="F13" i="12"/>
  <c r="C14" i="12"/>
  <c r="D14" i="12"/>
  <c r="E14" i="12"/>
  <c r="F14" i="12"/>
  <c r="C19" i="12"/>
  <c r="B19" i="12" s="1"/>
  <c r="D19" i="12"/>
  <c r="E19" i="12"/>
  <c r="F19" i="12"/>
  <c r="C29" i="12"/>
  <c r="D29" i="12"/>
  <c r="E29" i="12"/>
  <c r="F29" i="12"/>
  <c r="C28" i="12"/>
  <c r="D28" i="12"/>
  <c r="E28" i="12"/>
  <c r="F28" i="12"/>
  <c r="C31" i="12"/>
  <c r="D31" i="12"/>
  <c r="E31" i="12"/>
  <c r="F31" i="12"/>
  <c r="C33" i="12"/>
  <c r="D33" i="12"/>
  <c r="E33" i="12"/>
  <c r="F33" i="12"/>
  <c r="C40" i="12"/>
  <c r="B40" i="12" s="1"/>
  <c r="D40" i="12"/>
  <c r="E40" i="12"/>
  <c r="F40" i="12"/>
  <c r="C41" i="12"/>
  <c r="B41" i="12" s="1"/>
  <c r="D41" i="12"/>
  <c r="E41" i="12"/>
  <c r="F41" i="12"/>
  <c r="B188" i="12"/>
  <c r="B189" i="12"/>
  <c r="B193" i="12"/>
  <c r="B216" i="12"/>
  <c r="B217" i="12"/>
  <c r="B218" i="12"/>
  <c r="C11" i="12"/>
  <c r="C25" i="12"/>
  <c r="C32" i="12"/>
  <c r="C34" i="12"/>
  <c r="C42" i="12"/>
  <c r="C187" i="12"/>
  <c r="C188" i="12"/>
  <c r="C189" i="12"/>
  <c r="C193" i="12"/>
  <c r="C215" i="12"/>
  <c r="C216" i="12"/>
  <c r="C217" i="12"/>
  <c r="C218" i="12"/>
  <c r="C230" i="12"/>
  <c r="D11" i="12"/>
  <c r="D25" i="12"/>
  <c r="D32" i="12"/>
  <c r="D34" i="12"/>
  <c r="D42" i="12"/>
  <c r="D187" i="12"/>
  <c r="D188" i="12"/>
  <c r="D189" i="12"/>
  <c r="D193" i="12"/>
  <c r="D215" i="12"/>
  <c r="D216" i="12"/>
  <c r="D217" i="12"/>
  <c r="D218" i="12"/>
  <c r="D230" i="12"/>
  <c r="E11" i="12"/>
  <c r="E25" i="12"/>
  <c r="E32" i="12"/>
  <c r="E34" i="12"/>
  <c r="E42" i="12"/>
  <c r="E187" i="12"/>
  <c r="E188" i="12"/>
  <c r="E189" i="12"/>
  <c r="E193" i="12"/>
  <c r="E215" i="12"/>
  <c r="E216" i="12"/>
  <c r="E217" i="12"/>
  <c r="E218" i="12"/>
  <c r="E230" i="12"/>
  <c r="F11" i="12"/>
  <c r="F25" i="12"/>
  <c r="F32" i="12"/>
  <c r="F34" i="12"/>
  <c r="F42" i="12"/>
  <c r="F187" i="12"/>
  <c r="F188" i="12"/>
  <c r="F189" i="12"/>
  <c r="F193" i="12"/>
  <c r="F215" i="12"/>
  <c r="F216" i="12"/>
  <c r="F217" i="12"/>
  <c r="F218" i="12"/>
  <c r="F230" i="12"/>
  <c r="V3" i="1"/>
  <c r="V4" i="1" s="1"/>
  <c r="C9" i="1"/>
  <c r="D9" i="1"/>
  <c r="E9" i="1"/>
  <c r="F9" i="1"/>
  <c r="H9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3" i="1"/>
  <c r="C35" i="1"/>
  <c r="C36" i="1"/>
  <c r="C34" i="1"/>
  <c r="C37" i="1"/>
  <c r="C56" i="1"/>
  <c r="C38" i="1"/>
  <c r="C39" i="1"/>
  <c r="C40" i="1"/>
  <c r="C41" i="1"/>
  <c r="C42" i="1"/>
  <c r="C43" i="1"/>
  <c r="C57" i="1"/>
  <c r="C59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3" i="1"/>
  <c r="D35" i="1"/>
  <c r="D36" i="1"/>
  <c r="D34" i="1"/>
  <c r="D37" i="1"/>
  <c r="D56" i="1"/>
  <c r="D38" i="1"/>
  <c r="D39" i="1"/>
  <c r="D40" i="1"/>
  <c r="D41" i="1"/>
  <c r="D42" i="1"/>
  <c r="D43" i="1"/>
  <c r="D57" i="1"/>
  <c r="D59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3" i="1"/>
  <c r="E35" i="1"/>
  <c r="E36" i="1"/>
  <c r="E34" i="1"/>
  <c r="E37" i="1"/>
  <c r="E56" i="1"/>
  <c r="E38" i="1"/>
  <c r="E39" i="1"/>
  <c r="E40" i="1"/>
  <c r="E41" i="1"/>
  <c r="E42" i="1"/>
  <c r="E43" i="1"/>
  <c r="E57" i="1"/>
  <c r="E59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5" i="1"/>
  <c r="F36" i="1"/>
  <c r="F34" i="1"/>
  <c r="F37" i="1"/>
  <c r="F56" i="1"/>
  <c r="F38" i="1"/>
  <c r="F39" i="1"/>
  <c r="F40" i="1"/>
  <c r="F41" i="1"/>
  <c r="F42" i="1"/>
  <c r="F43" i="1"/>
  <c r="F57" i="1"/>
  <c r="F59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3" i="1"/>
  <c r="H35" i="1"/>
  <c r="H36" i="1"/>
  <c r="H34" i="1"/>
  <c r="H37" i="1"/>
  <c r="H56" i="1"/>
  <c r="H38" i="1"/>
  <c r="H39" i="1"/>
  <c r="H40" i="1"/>
  <c r="H41" i="1"/>
  <c r="H42" i="1"/>
  <c r="H43" i="1"/>
  <c r="H57" i="1"/>
  <c r="H59" i="1"/>
  <c r="C60" i="1"/>
  <c r="C62" i="1"/>
  <c r="C64" i="1"/>
  <c r="D60" i="1"/>
  <c r="D62" i="1"/>
  <c r="D64" i="1"/>
  <c r="E60" i="1"/>
  <c r="E62" i="1"/>
  <c r="E64" i="1"/>
  <c r="F60" i="1"/>
  <c r="F62" i="1"/>
  <c r="F64" i="1"/>
  <c r="H60" i="1"/>
  <c r="H62" i="1"/>
  <c r="H64" i="1"/>
  <c r="B230" i="12"/>
  <c r="B187" i="12"/>
  <c r="B215" i="12"/>
  <c r="AB3" i="12"/>
  <c r="C12" i="1"/>
  <c r="D12" i="1"/>
  <c r="E12" i="1"/>
  <c r="F12" i="1"/>
  <c r="H12" i="1"/>
  <c r="C9" i="14"/>
  <c r="C10" i="14"/>
  <c r="C11" i="14"/>
  <c r="B11" i="14" s="1"/>
  <c r="C14" i="14"/>
  <c r="C16" i="14"/>
  <c r="C17" i="14"/>
  <c r="C18" i="14"/>
  <c r="C19" i="14"/>
  <c r="B19" i="14" s="1"/>
  <c r="C20" i="14"/>
  <c r="C21" i="14"/>
  <c r="C22" i="14"/>
  <c r="C23" i="14"/>
  <c r="B23" i="14" s="1"/>
  <c r="C27" i="14"/>
  <c r="F10" i="14"/>
  <c r="F11" i="14"/>
  <c r="F14" i="14"/>
  <c r="F16" i="14"/>
  <c r="F17" i="14"/>
  <c r="F18" i="14"/>
  <c r="F19" i="14"/>
  <c r="F20" i="14"/>
  <c r="F21" i="14"/>
  <c r="F22" i="14"/>
  <c r="F23" i="14"/>
  <c r="F27" i="14"/>
  <c r="F231" i="12"/>
  <c r="F232" i="12"/>
  <c r="F267" i="12"/>
  <c r="E231" i="12"/>
  <c r="E232" i="12"/>
  <c r="E267" i="12"/>
  <c r="D231" i="12"/>
  <c r="D232" i="12"/>
  <c r="D267" i="12"/>
  <c r="C231" i="12"/>
  <c r="C232" i="12"/>
  <c r="C267" i="12"/>
  <c r="B232" i="12"/>
  <c r="B267" i="12"/>
  <c r="B231" i="12"/>
  <c r="E11" i="1"/>
  <c r="D11" i="1"/>
  <c r="C11" i="1"/>
  <c r="F11" i="1"/>
  <c r="F9" i="14"/>
  <c r="F15" i="1"/>
  <c r="F14" i="1"/>
  <c r="D15" i="1"/>
  <c r="C15" i="1"/>
  <c r="D14" i="1"/>
  <c r="E14" i="1"/>
  <c r="C18" i="1"/>
  <c r="C13" i="1"/>
  <c r="D18" i="1"/>
  <c r="D13" i="1"/>
  <c r="E18" i="1"/>
  <c r="E13" i="1"/>
  <c r="F18" i="1"/>
  <c r="F13" i="1"/>
  <c r="E15" i="1"/>
  <c r="C14" i="1"/>
  <c r="C17" i="1"/>
  <c r="D17" i="1"/>
  <c r="E17" i="1"/>
  <c r="F17" i="1"/>
  <c r="H13" i="1"/>
  <c r="H14" i="1"/>
  <c r="H15" i="1"/>
  <c r="H17" i="1"/>
  <c r="E15" i="34"/>
  <c r="H18" i="1"/>
  <c r="H11" i="1"/>
  <c r="H6" i="14"/>
  <c r="H6" i="13"/>
  <c r="I6" i="10"/>
  <c r="I6" i="12"/>
  <c r="H3" i="14"/>
  <c r="H2" i="14"/>
  <c r="H3" i="13"/>
  <c r="H2" i="13"/>
  <c r="I3" i="10"/>
  <c r="I2" i="10"/>
  <c r="I3" i="12"/>
  <c r="I2" i="12"/>
  <c r="K268" i="12"/>
  <c r="L268" i="12"/>
  <c r="B6" i="40" s="1"/>
  <c r="M268" i="12"/>
  <c r="N268" i="12"/>
  <c r="O268" i="12"/>
  <c r="P268" i="12"/>
  <c r="Q268" i="12"/>
  <c r="R268" i="12"/>
  <c r="S268" i="12"/>
  <c r="E21" i="34"/>
  <c r="E20" i="34"/>
  <c r="E19" i="34"/>
  <c r="E18" i="34"/>
  <c r="E17" i="34"/>
  <c r="E16" i="34"/>
  <c r="E14" i="34"/>
  <c r="E13" i="34"/>
  <c r="E12" i="34"/>
  <c r="E11" i="34"/>
  <c r="E10" i="34"/>
  <c r="E9" i="34"/>
  <c r="E8" i="34"/>
  <c r="E7" i="34"/>
  <c r="E6" i="34"/>
  <c r="T268" i="12"/>
  <c r="B9" i="40" s="1"/>
  <c r="U268" i="12"/>
  <c r="V268" i="12"/>
  <c r="M5" i="1"/>
  <c r="E20" i="40"/>
  <c r="E19" i="40"/>
  <c r="B69" i="14"/>
  <c r="B54" i="14"/>
  <c r="B59" i="14"/>
  <c r="B9" i="14"/>
  <c r="B21" i="14"/>
  <c r="B16" i="14"/>
  <c r="B33" i="14"/>
  <c r="B62" i="14"/>
  <c r="B27" i="14"/>
  <c r="B52" i="14"/>
  <c r="B31" i="14"/>
  <c r="B36" i="14"/>
  <c r="B32" i="14"/>
  <c r="B28" i="14"/>
  <c r="B42" i="14"/>
  <c r="B63" i="14"/>
  <c r="B58" i="14"/>
  <c r="B50" i="14"/>
  <c r="B20" i="14"/>
  <c r="B41" i="14"/>
  <c r="B66" i="14"/>
  <c r="B17" i="14"/>
  <c r="B10" i="14"/>
  <c r="B25" i="14"/>
  <c r="B40" i="14"/>
  <c r="B45" i="14"/>
  <c r="B57" i="14"/>
  <c r="B53" i="14"/>
  <c r="B49" i="14"/>
  <c r="G17" i="40"/>
  <c r="G19" i="40"/>
  <c r="F22" i="40"/>
  <c r="F26" i="40"/>
  <c r="E24" i="40"/>
  <c r="E32" i="40" s="1"/>
  <c r="E22" i="40"/>
  <c r="E28" i="40"/>
  <c r="E26" i="40"/>
  <c r="E23" i="40"/>
  <c r="E21" i="40"/>
  <c r="E27" i="40"/>
  <c r="E17" i="40"/>
  <c r="G27" i="40"/>
  <c r="G28" i="40"/>
  <c r="G30" i="40"/>
  <c r="E30" i="40"/>
  <c r="E31" i="40"/>
  <c r="E16" i="40"/>
  <c r="E25" i="40"/>
  <c r="E29" i="40"/>
  <c r="E18" i="40"/>
  <c r="G24" i="40"/>
  <c r="G25" i="40"/>
  <c r="G29" i="40"/>
  <c r="G22" i="40"/>
  <c r="G23" i="40"/>
  <c r="G31" i="40"/>
  <c r="G20" i="40"/>
  <c r="G16" i="40"/>
  <c r="G21" i="40"/>
  <c r="G26" i="40"/>
  <c r="G18" i="40"/>
  <c r="B122" i="10"/>
  <c r="B123" i="10"/>
  <c r="B118" i="10"/>
  <c r="B114" i="10"/>
  <c r="B107" i="10"/>
  <c r="B110" i="10"/>
  <c r="B113" i="10"/>
  <c r="B112" i="10"/>
  <c r="B99" i="10"/>
  <c r="B96" i="10"/>
  <c r="B79" i="10"/>
  <c r="B78" i="10"/>
  <c r="B75" i="10"/>
  <c r="B74" i="10"/>
  <c r="B70" i="10"/>
  <c r="B43" i="10"/>
  <c r="B40" i="10"/>
  <c r="B72" i="10"/>
  <c r="B68" i="10"/>
  <c r="B66" i="10"/>
  <c r="B65" i="10"/>
  <c r="B64" i="10"/>
  <c r="B41" i="10"/>
  <c r="B39" i="10"/>
  <c r="B62" i="10"/>
  <c r="B61" i="10"/>
  <c r="B59" i="10"/>
  <c r="B57" i="10"/>
  <c r="B52" i="10"/>
  <c r="B50" i="10"/>
  <c r="B45" i="10"/>
  <c r="B44" i="10"/>
  <c r="B51" i="10"/>
  <c r="B47" i="10"/>
  <c r="B55" i="10"/>
  <c r="B46" i="10"/>
  <c r="B33" i="10"/>
  <c r="B37" i="10"/>
  <c r="B36" i="10"/>
  <c r="B34" i="10"/>
  <c r="B31" i="10"/>
  <c r="B35" i="10"/>
  <c r="B146" i="12"/>
  <c r="B116" i="10"/>
  <c r="B115" i="10"/>
  <c r="B145" i="12"/>
  <c r="B141" i="12"/>
  <c r="B22" i="10"/>
  <c r="B16" i="10"/>
  <c r="B14" i="10"/>
  <c r="B13" i="10"/>
  <c r="B12" i="10"/>
  <c r="B9" i="10"/>
  <c r="B137" i="12"/>
  <c r="B134" i="12"/>
  <c r="B11" i="10"/>
  <c r="B142" i="12"/>
  <c r="B121" i="12"/>
  <c r="B127" i="12"/>
  <c r="B123" i="12"/>
  <c r="B25" i="12"/>
  <c r="B14" i="12"/>
  <c r="B28" i="12"/>
  <c r="G32" i="40"/>
  <c r="B64" i="13" l="1"/>
  <c r="B51" i="13"/>
  <c r="B65" i="13"/>
  <c r="B61" i="13"/>
  <c r="B49" i="13"/>
  <c r="B60" i="13"/>
  <c r="B59" i="13"/>
  <c r="B47" i="13"/>
  <c r="B57" i="13"/>
  <c r="B202" i="13"/>
  <c r="B186" i="13"/>
  <c r="B170" i="13"/>
  <c r="B166" i="13"/>
  <c r="B150" i="13"/>
  <c r="B134" i="13"/>
  <c r="B122" i="13"/>
  <c r="B114" i="13"/>
  <c r="B110" i="13"/>
  <c r="B98" i="13"/>
  <c r="B82" i="13"/>
  <c r="B113" i="13"/>
  <c r="B97" i="13"/>
  <c r="B196" i="13"/>
  <c r="B67" i="13"/>
  <c r="B55" i="13"/>
  <c r="B68" i="13"/>
  <c r="B209" i="13"/>
  <c r="B205" i="13"/>
  <c r="B197" i="13"/>
  <c r="B193" i="13"/>
  <c r="B189" i="13"/>
  <c r="B185" i="13"/>
  <c r="B181" i="13"/>
  <c r="B177" i="13"/>
  <c r="B173" i="13"/>
  <c r="B165" i="13"/>
  <c r="B161" i="13"/>
  <c r="B157" i="13"/>
  <c r="B153" i="13"/>
  <c r="B145" i="13"/>
  <c r="B141" i="13"/>
  <c r="B137" i="13"/>
  <c r="B133" i="13"/>
  <c r="B129" i="13"/>
  <c r="B125" i="13"/>
  <c r="B117" i="13"/>
  <c r="B109" i="13"/>
  <c r="B105" i="13"/>
  <c r="B101" i="13"/>
  <c r="B93" i="13"/>
  <c r="B89" i="13"/>
  <c r="B85" i="13"/>
  <c r="B77" i="13"/>
  <c r="B73" i="13"/>
  <c r="B69" i="13"/>
  <c r="B208" i="13"/>
  <c r="B204" i="13"/>
  <c r="B200" i="13"/>
  <c r="B192" i="13"/>
  <c r="B188" i="13"/>
  <c r="B184" i="13"/>
  <c r="B180" i="13"/>
  <c r="B176" i="13"/>
  <c r="B172" i="13"/>
  <c r="B168" i="13"/>
  <c r="B160" i="13"/>
  <c r="B156" i="13"/>
  <c r="B152" i="13"/>
  <c r="B144" i="13"/>
  <c r="B140" i="13"/>
  <c r="B136" i="13"/>
  <c r="B128" i="13"/>
  <c r="B124" i="13"/>
  <c r="B120" i="13"/>
  <c r="B112" i="13"/>
  <c r="B108" i="13"/>
  <c r="B104" i="13"/>
  <c r="B100" i="13"/>
  <c r="B96" i="13"/>
  <c r="B92" i="13"/>
  <c r="B88" i="13"/>
  <c r="B80" i="13"/>
  <c r="B76" i="13"/>
  <c r="B72" i="13"/>
  <c r="B207" i="13"/>
  <c r="B203" i="13"/>
  <c r="B199" i="13"/>
  <c r="B195" i="13"/>
  <c r="B191" i="13"/>
  <c r="B187" i="13"/>
  <c r="B183" i="13"/>
  <c r="B175" i="13"/>
  <c r="B171" i="13"/>
  <c r="B167" i="13"/>
  <c r="B159" i="13"/>
  <c r="B151" i="13"/>
  <c r="B147" i="13"/>
  <c r="B143" i="13"/>
  <c r="B135" i="13"/>
  <c r="B131" i="13"/>
  <c r="B127" i="13"/>
  <c r="B123" i="13"/>
  <c r="B119" i="13"/>
  <c r="B115" i="13"/>
  <c r="B111" i="13"/>
  <c r="B103" i="13"/>
  <c r="B99" i="13"/>
  <c r="B95" i="13"/>
  <c r="B87" i="13"/>
  <c r="B83" i="13"/>
  <c r="B79" i="13"/>
  <c r="I63" i="10"/>
  <c r="B107" i="12"/>
  <c r="B105" i="12"/>
  <c r="B104" i="12"/>
  <c r="B102" i="12"/>
  <c r="B117" i="12"/>
  <c r="B115" i="12"/>
  <c r="B114" i="12"/>
  <c r="B112" i="12"/>
  <c r="B111" i="12"/>
  <c r="B109" i="12"/>
  <c r="B84" i="12"/>
  <c r="B39" i="12"/>
  <c r="I114" i="10"/>
  <c r="B7" i="40"/>
  <c r="B32" i="12"/>
  <c r="B11" i="12"/>
  <c r="B29" i="12"/>
  <c r="B18" i="12"/>
  <c r="B139" i="12"/>
  <c r="B122" i="12"/>
  <c r="B135" i="12"/>
  <c r="B126" i="12"/>
  <c r="B144" i="12"/>
  <c r="B20" i="12"/>
  <c r="B22" i="12"/>
  <c r="B43" i="12"/>
  <c r="B35" i="12"/>
  <c r="B36" i="12"/>
  <c r="B23" i="12"/>
  <c r="B24" i="12"/>
  <c r="B30" i="12"/>
  <c r="B15" i="12"/>
  <c r="B9" i="12"/>
  <c r="B10" i="12"/>
  <c r="B118" i="12"/>
  <c r="B129" i="12"/>
  <c r="B92" i="12"/>
  <c r="B55" i="12"/>
  <c r="B75" i="12"/>
  <c r="B74" i="12"/>
  <c r="B108" i="12"/>
  <c r="B10" i="40"/>
  <c r="W268" i="12"/>
  <c r="B42" i="12"/>
  <c r="B16" i="12"/>
  <c r="B138" i="12"/>
  <c r="B124" i="12"/>
  <c r="B8" i="40"/>
  <c r="B34" i="12"/>
  <c r="B33" i="12"/>
  <c r="B31" i="12"/>
  <c r="B13" i="12"/>
  <c r="B12" i="12"/>
  <c r="B119" i="12"/>
  <c r="B120" i="12"/>
  <c r="B17" i="12"/>
  <c r="I120" i="10"/>
  <c r="I108" i="10"/>
  <c r="I93" i="10"/>
  <c r="I9" i="10"/>
  <c r="B133" i="12"/>
  <c r="B130" i="12"/>
  <c r="B26" i="12"/>
  <c r="B60" i="12"/>
  <c r="B61" i="12"/>
  <c r="B46" i="14"/>
  <c r="B60" i="14"/>
  <c r="B120" i="10"/>
  <c r="B64" i="12"/>
  <c r="B20" i="10"/>
  <c r="B21" i="12"/>
  <c r="B56" i="13"/>
  <c r="B52" i="13"/>
  <c r="B48" i="13"/>
  <c r="B66" i="13"/>
  <c r="B62" i="13"/>
  <c r="B58" i="13"/>
  <c r="B54" i="13"/>
  <c r="B46" i="13"/>
  <c r="B122" i="14"/>
  <c r="B118" i="14"/>
  <c r="B114" i="14"/>
  <c r="B106" i="14"/>
  <c r="B102" i="14"/>
  <c r="B98" i="14"/>
  <c r="B90" i="14"/>
  <c r="B86" i="14"/>
  <c r="B82" i="14"/>
  <c r="B74" i="14"/>
  <c r="B70" i="14"/>
  <c r="B18" i="14"/>
  <c r="I111" i="10"/>
  <c r="I110" i="10"/>
  <c r="F30" i="41"/>
  <c r="B14" i="14"/>
  <c r="F20" i="40"/>
  <c r="F23" i="40"/>
  <c r="F21" i="40"/>
  <c r="F16" i="40"/>
  <c r="B66" i="12"/>
  <c r="F28" i="40"/>
  <c r="F31" i="40"/>
  <c r="F18" i="40"/>
  <c r="B22" i="14"/>
  <c r="F24" i="40"/>
  <c r="F19" i="40"/>
  <c r="F25" i="40"/>
  <c r="F27" i="40"/>
  <c r="F29" i="40"/>
  <c r="F17" i="40"/>
  <c r="I78" i="10"/>
  <c r="B116" i="12"/>
  <c r="B110" i="12"/>
  <c r="B85" i="12"/>
  <c r="B38" i="12"/>
  <c r="B132" i="12"/>
  <c r="I106" i="10"/>
  <c r="I105" i="10"/>
  <c r="B72" i="12"/>
  <c r="B124" i="10"/>
  <c r="B562" i="14"/>
  <c r="B538" i="14"/>
  <c r="B518" i="14"/>
  <c r="B559" i="14"/>
  <c r="B543" i="14"/>
  <c r="B527" i="14"/>
  <c r="B511" i="14"/>
  <c r="B495" i="14"/>
  <c r="B558" i="14"/>
  <c r="B542" i="14"/>
  <c r="B526" i="14"/>
  <c r="B510" i="14"/>
  <c r="B494" i="14"/>
  <c r="J393" i="44"/>
  <c r="J402" i="45"/>
  <c r="H28" i="44"/>
  <c r="H20" i="44" s="1"/>
  <c r="H19" i="44" s="1"/>
  <c r="J29" i="44"/>
  <c r="J485" i="44"/>
  <c r="G97" i="44"/>
  <c r="G88" i="44" s="1"/>
  <c r="G87" i="44" s="1"/>
  <c r="H218" i="44"/>
  <c r="J269" i="44"/>
  <c r="G93" i="44"/>
  <c r="G19" i="44"/>
  <c r="H146" i="44"/>
  <c r="G240" i="44"/>
  <c r="I38" i="44"/>
  <c r="I20" i="44" s="1"/>
  <c r="I19" i="44" s="1"/>
  <c r="J39" i="44"/>
  <c r="H99" i="44"/>
  <c r="H88" i="44" s="1"/>
  <c r="H87" i="44" s="1"/>
  <c r="J100" i="44"/>
  <c r="H107" i="44"/>
  <c r="H106" i="44" s="1"/>
  <c r="J108" i="44"/>
  <c r="I218" i="44"/>
  <c r="J183" i="44"/>
  <c r="J231" i="44"/>
  <c r="I485" i="44"/>
  <c r="I88" i="44"/>
  <c r="I87" i="44" s="1"/>
  <c r="J252" i="44"/>
  <c r="G251" i="44"/>
  <c r="H298" i="44"/>
  <c r="H297" i="44" s="1"/>
  <c r="G338" i="44"/>
  <c r="G337" i="44" s="1"/>
  <c r="G485" i="44"/>
  <c r="J386" i="44"/>
  <c r="J50" i="44"/>
  <c r="J47" i="44" s="1"/>
  <c r="G78" i="44"/>
  <c r="H116" i="44"/>
  <c r="G297" i="44"/>
  <c r="J357" i="44"/>
  <c r="J354" i="44" s="1"/>
  <c r="J337" i="44" s="1"/>
  <c r="I379" i="44"/>
  <c r="I116" i="44"/>
  <c r="G220" i="44"/>
  <c r="G219" i="44" s="1"/>
  <c r="G218" i="44" s="1"/>
  <c r="G258" i="44"/>
  <c r="G313" i="44"/>
  <c r="I338" i="44"/>
  <c r="I459" i="44"/>
  <c r="I402" i="44" s="1"/>
  <c r="J354" i="45"/>
  <c r="J111" i="45"/>
  <c r="J125" i="45"/>
  <c r="J87" i="45" s="1"/>
  <c r="I269" i="44"/>
  <c r="G379" i="44"/>
  <c r="I395" i="44"/>
  <c r="H454" i="44"/>
  <c r="H402" i="44" s="1"/>
  <c r="J269" i="45"/>
  <c r="H337" i="45"/>
  <c r="I19" i="45"/>
  <c r="J63" i="45"/>
  <c r="H78" i="45"/>
  <c r="I219" i="45"/>
  <c r="I218" i="45" s="1"/>
  <c r="J339" i="45"/>
  <c r="J338" i="45" s="1"/>
  <c r="J361" i="45"/>
  <c r="J414" i="45"/>
  <c r="H423" i="45"/>
  <c r="H402" i="45" s="1"/>
  <c r="J40" i="45"/>
  <c r="J20" i="45" s="1"/>
  <c r="J19" i="45" s="1"/>
  <c r="G88" i="45"/>
  <c r="J130" i="45"/>
  <c r="G165" i="45"/>
  <c r="G258" i="45"/>
  <c r="G218" i="45" s="1"/>
  <c r="J280" i="45"/>
  <c r="I269" i="45"/>
  <c r="J298" i="45"/>
  <c r="J297" i="45" s="1"/>
  <c r="J218" i="45" s="1"/>
  <c r="H478" i="45"/>
  <c r="H20" i="45"/>
  <c r="I63" i="45"/>
  <c r="J70" i="45"/>
  <c r="H88" i="45"/>
  <c r="H87" i="45" s="1"/>
  <c r="G116" i="45"/>
  <c r="I125" i="45"/>
  <c r="I87" i="45" s="1"/>
  <c r="H231" i="45"/>
  <c r="H218" i="45" s="1"/>
  <c r="H439" i="45"/>
  <c r="G18" i="44" l="1"/>
  <c r="F32" i="40"/>
  <c r="I337" i="44"/>
  <c r="I18" i="44" s="1"/>
  <c r="J107" i="44"/>
  <c r="J106" i="44" s="1"/>
  <c r="H19" i="45"/>
  <c r="H18" i="45" s="1"/>
  <c r="G87" i="45"/>
  <c r="G18" i="45" s="1"/>
  <c r="J28" i="44"/>
  <c r="J20" i="44" s="1"/>
  <c r="J19" i="44" s="1"/>
  <c r="G18" i="41"/>
  <c r="G29" i="41"/>
  <c r="G12" i="41"/>
  <c r="G17" i="41"/>
  <c r="G28" i="41"/>
  <c r="G25" i="41"/>
  <c r="G27" i="41"/>
  <c r="G26" i="41"/>
  <c r="G11" i="41"/>
  <c r="G24" i="41"/>
  <c r="G16" i="41"/>
  <c r="G20" i="41"/>
  <c r="G19" i="41" s="1"/>
  <c r="G21" i="41"/>
  <c r="G15" i="41"/>
  <c r="J337" i="45"/>
  <c r="J18" i="45" s="1"/>
  <c r="I18" i="45"/>
  <c r="J251" i="44"/>
  <c r="J240" i="44" s="1"/>
  <c r="J218" i="44" s="1"/>
  <c r="J99" i="44"/>
  <c r="J88" i="44" s="1"/>
  <c r="J87" i="44" s="1"/>
  <c r="J38" i="44"/>
  <c r="H18" i="44"/>
  <c r="K514" i="45" l="1"/>
  <c r="K513" i="45" s="1"/>
  <c r="K492" i="45"/>
  <c r="K491" i="45" s="1"/>
  <c r="K468" i="45"/>
  <c r="K467" i="45" s="1"/>
  <c r="K211" i="45"/>
  <c r="K346" i="45"/>
  <c r="K351" i="45"/>
  <c r="K350" i="45" s="1"/>
  <c r="K503" i="45"/>
  <c r="K502" i="45" s="1"/>
  <c r="K475" i="45"/>
  <c r="K463" i="45"/>
  <c r="K326" i="45"/>
  <c r="K325" i="45" s="1"/>
  <c r="K427" i="45"/>
  <c r="K426" i="45" s="1"/>
  <c r="K399" i="45"/>
  <c r="K398" i="45" s="1"/>
  <c r="K494" i="45"/>
  <c r="K493" i="45" s="1"/>
  <c r="K458" i="45"/>
  <c r="K457" i="45" s="1"/>
  <c r="K512" i="45"/>
  <c r="K511" i="45" s="1"/>
  <c r="K510" i="45" s="1"/>
  <c r="K374" i="45"/>
  <c r="K373" i="45" s="1"/>
  <c r="K279" i="45"/>
  <c r="K411" i="45"/>
  <c r="K410" i="45" s="1"/>
  <c r="K237" i="45"/>
  <c r="K236" i="45" s="1"/>
  <c r="K216" i="45"/>
  <c r="K206" i="45"/>
  <c r="K164" i="45"/>
  <c r="K163" i="45" s="1"/>
  <c r="K122" i="45"/>
  <c r="K121" i="45" s="1"/>
  <c r="K84" i="45"/>
  <c r="K83" i="45" s="1"/>
  <c r="K324" i="45"/>
  <c r="K323" i="45" s="1"/>
  <c r="K204" i="45"/>
  <c r="K82" i="45"/>
  <c r="K81" i="45" s="1"/>
  <c r="K69" i="45"/>
  <c r="K334" i="45"/>
  <c r="K333" i="45" s="1"/>
  <c r="K308" i="45"/>
  <c r="K248" i="45"/>
  <c r="K247" i="45" s="1"/>
  <c r="K209" i="45"/>
  <c r="K208" i="45" s="1"/>
  <c r="K145" i="45"/>
  <c r="K144" i="45" s="1"/>
  <c r="K100" i="45"/>
  <c r="K169" i="45"/>
  <c r="K41" i="45"/>
  <c r="K40" i="45" s="1"/>
  <c r="K202" i="45"/>
  <c r="K103" i="45"/>
  <c r="K102" i="45" s="1"/>
  <c r="K60" i="45"/>
  <c r="K49" i="45"/>
  <c r="K48" i="45" s="1"/>
  <c r="K120" i="45"/>
  <c r="K119" i="45" s="1"/>
  <c r="K205" i="45"/>
  <c r="K474" i="45"/>
  <c r="K127" i="45"/>
  <c r="K126" i="45" s="1"/>
  <c r="K203" i="45"/>
  <c r="K407" i="45"/>
  <c r="K406" i="45" s="1"/>
  <c r="K293" i="45"/>
  <c r="K217" i="45"/>
  <c r="K353" i="45"/>
  <c r="K352" i="45" s="1"/>
  <c r="K420" i="45"/>
  <c r="K419" i="45" s="1"/>
  <c r="K178" i="45"/>
  <c r="K179" i="45"/>
  <c r="K328" i="45"/>
  <c r="K327" i="45" s="1"/>
  <c r="K233" i="45"/>
  <c r="K232" i="45" s="1"/>
  <c r="K434" i="45"/>
  <c r="K433" i="45" s="1"/>
  <c r="K482" i="45"/>
  <c r="K481" i="45" s="1"/>
  <c r="K54" i="45"/>
  <c r="K289" i="45"/>
  <c r="K189" i="45"/>
  <c r="K188" i="45" s="1"/>
  <c r="K118" i="45"/>
  <c r="K117" i="45" s="1"/>
  <c r="K116" i="45" s="1"/>
  <c r="K268" i="45"/>
  <c r="K267" i="45" s="1"/>
  <c r="K449" i="45"/>
  <c r="K448" i="45" s="1"/>
  <c r="K413" i="45"/>
  <c r="K412" i="45" s="1"/>
  <c r="K505" i="45"/>
  <c r="K504" i="45" s="1"/>
  <c r="K436" i="45"/>
  <c r="K435" i="45" s="1"/>
  <c r="K425" i="45"/>
  <c r="K424" i="45" s="1"/>
  <c r="K362" i="45"/>
  <c r="K441" i="45"/>
  <c r="K440" i="45" s="1"/>
  <c r="K439" i="45" s="1"/>
  <c r="K405" i="45"/>
  <c r="K404" i="45" s="1"/>
  <c r="K480" i="45"/>
  <c r="K479" i="45" s="1"/>
  <c r="K397" i="45"/>
  <c r="K396" i="45" s="1"/>
  <c r="K383" i="45"/>
  <c r="K382" i="45" s="1"/>
  <c r="K501" i="45"/>
  <c r="K500" i="45" s="1"/>
  <c r="K290" i="45"/>
  <c r="K509" i="45"/>
  <c r="K508" i="45" s="1"/>
  <c r="K294" i="45"/>
  <c r="K98" i="45"/>
  <c r="K97" i="45" s="1"/>
  <c r="K74" i="45"/>
  <c r="K143" i="45"/>
  <c r="K142" i="45" s="1"/>
  <c r="K72" i="45"/>
  <c r="K71" i="45" s="1"/>
  <c r="K23" i="45"/>
  <c r="K304" i="45"/>
  <c r="K235" i="45"/>
  <c r="K234" i="45" s="1"/>
  <c r="K173" i="45"/>
  <c r="K198" i="45"/>
  <c r="K51" i="45"/>
  <c r="K277" i="45"/>
  <c r="K167" i="45"/>
  <c r="K271" i="45"/>
  <c r="K42" i="45"/>
  <c r="K80" i="45"/>
  <c r="K79" i="45" s="1"/>
  <c r="K275" i="45"/>
  <c r="K152" i="45"/>
  <c r="K151" i="45" s="1"/>
  <c r="K141" i="45"/>
  <c r="K140" i="45" s="1"/>
  <c r="K378" i="45"/>
  <c r="K377" i="45" s="1"/>
  <c r="K320" i="45"/>
  <c r="K319" i="45" s="1"/>
  <c r="K507" i="45"/>
  <c r="K506" i="45" s="1"/>
  <c r="K451" i="45"/>
  <c r="K450" i="45" s="1"/>
  <c r="K35" i="45"/>
  <c r="K30" i="45"/>
  <c r="K124" i="45"/>
  <c r="K123" i="45" s="1"/>
  <c r="K113" i="45"/>
  <c r="K112" i="45" s="1"/>
  <c r="K266" i="45"/>
  <c r="K265" i="45" s="1"/>
  <c r="K230" i="45"/>
  <c r="K229" i="45" s="1"/>
  <c r="K443" i="45"/>
  <c r="K442" i="45" s="1"/>
  <c r="K340" i="45"/>
  <c r="K260" i="45"/>
  <c r="K259" i="45" s="1"/>
  <c r="K401" i="45"/>
  <c r="K400" i="45" s="1"/>
  <c r="K356" i="45"/>
  <c r="K355" i="45" s="1"/>
  <c r="K29" i="45"/>
  <c r="K199" i="45"/>
  <c r="K101" i="45"/>
  <c r="K44" i="45"/>
  <c r="K135" i="45"/>
  <c r="K175" i="45"/>
  <c r="K139" i="45"/>
  <c r="K138" i="45" s="1"/>
  <c r="K94" i="45"/>
  <c r="K93" i="45" s="1"/>
  <c r="K210" i="45"/>
  <c r="K305" i="45"/>
  <c r="K376" i="45"/>
  <c r="K375" i="45" s="1"/>
  <c r="K264" i="45"/>
  <c r="K263" i="45" s="1"/>
  <c r="K56" i="45"/>
  <c r="K75" i="45"/>
  <c r="K392" i="45"/>
  <c r="K391" i="45" s="1"/>
  <c r="K158" i="45"/>
  <c r="K157" i="45" s="1"/>
  <c r="K438" i="45"/>
  <c r="K437" i="45" s="1"/>
  <c r="K388" i="45"/>
  <c r="K387" i="45" s="1"/>
  <c r="K477" i="45"/>
  <c r="K476" i="45" s="1"/>
  <c r="K344" i="45"/>
  <c r="K359" i="45"/>
  <c r="K310" i="45"/>
  <c r="K394" i="45"/>
  <c r="K393" i="45" s="1"/>
  <c r="K185" i="45"/>
  <c r="K184" i="45" s="1"/>
  <c r="K148" i="45"/>
  <c r="K147" i="45" s="1"/>
  <c r="K257" i="45"/>
  <c r="K256" i="45" s="1"/>
  <c r="K195" i="45"/>
  <c r="K108" i="45"/>
  <c r="K107" i="45" s="1"/>
  <c r="K27" i="45"/>
  <c r="K262" i="45"/>
  <c r="K261" i="45" s="1"/>
  <c r="K156" i="45"/>
  <c r="K155" i="45" s="1"/>
  <c r="K286" i="45"/>
  <c r="K226" i="45"/>
  <c r="K68" i="45"/>
  <c r="K252" i="45"/>
  <c r="K251" i="45" s="1"/>
  <c r="K221" i="45"/>
  <c r="K220" i="45" s="1"/>
  <c r="K345" i="45"/>
  <c r="K341" i="45"/>
  <c r="K160" i="45"/>
  <c r="K159" i="45" s="1"/>
  <c r="K445" i="45"/>
  <c r="K444" i="45" s="1"/>
  <c r="K342" i="45"/>
  <c r="K62" i="45"/>
  <c r="K61" i="45" s="1"/>
  <c r="K170" i="45"/>
  <c r="K168" i="45"/>
  <c r="K283" i="45"/>
  <c r="K281" i="45"/>
  <c r="K296" i="45"/>
  <c r="K295" i="45" s="1"/>
  <c r="K228" i="45"/>
  <c r="K66" i="45"/>
  <c r="K363" i="45"/>
  <c r="K191" i="45"/>
  <c r="K190" i="45" s="1"/>
  <c r="K52" i="45"/>
  <c r="K34" i="45"/>
  <c r="K239" i="45"/>
  <c r="K238" i="45" s="1"/>
  <c r="K65" i="45"/>
  <c r="K64" i="45" s="1"/>
  <c r="K213" i="45"/>
  <c r="K22" i="45"/>
  <c r="K242" i="45"/>
  <c r="K241" i="45" s="1"/>
  <c r="K322" i="45"/>
  <c r="K321" i="45" s="1"/>
  <c r="K244" i="45"/>
  <c r="K243" i="45" s="1"/>
  <c r="K431" i="45"/>
  <c r="K430" i="45" s="1"/>
  <c r="K464" i="45"/>
  <c r="K77" i="45"/>
  <c r="K150" i="45"/>
  <c r="K149" i="45" s="1"/>
  <c r="K301" i="45"/>
  <c r="K470" i="45"/>
  <c r="K469" i="45" s="1"/>
  <c r="K473" i="45"/>
  <c r="K447" i="45"/>
  <c r="K446" i="45" s="1"/>
  <c r="K484" i="45"/>
  <c r="K483" i="45" s="1"/>
  <c r="K131" i="45"/>
  <c r="K130" i="45" s="1"/>
  <c r="K315" i="45"/>
  <c r="K314" i="45" s="1"/>
  <c r="K313" i="45" s="1"/>
  <c r="K182" i="45"/>
  <c r="K181" i="45" s="1"/>
  <c r="K180" i="45"/>
  <c r="K25" i="45"/>
  <c r="K92" i="45"/>
  <c r="K91" i="45" s="1"/>
  <c r="K134" i="45"/>
  <c r="K282" i="45"/>
  <c r="K358" i="45"/>
  <c r="K357" i="45" s="1"/>
  <c r="K429" i="45"/>
  <c r="K428" i="45" s="1"/>
  <c r="K32" i="45"/>
  <c r="K133" i="45"/>
  <c r="K96" i="45"/>
  <c r="K95" i="45" s="1"/>
  <c r="K349" i="45"/>
  <c r="K246" i="45"/>
  <c r="K245" i="45" s="1"/>
  <c r="K453" i="45"/>
  <c r="K452" i="45" s="1"/>
  <c r="K472" i="45"/>
  <c r="K197" i="45"/>
  <c r="K196" i="45" s="1"/>
  <c r="K200" i="45"/>
  <c r="K348" i="45"/>
  <c r="K194" i="45"/>
  <c r="K291" i="45"/>
  <c r="K360" i="45"/>
  <c r="K31" i="45"/>
  <c r="K37" i="45"/>
  <c r="K36" i="45" s="1"/>
  <c r="K367" i="45"/>
  <c r="K366" i="45" s="1"/>
  <c r="K365" i="45" s="1"/>
  <c r="K416" i="45"/>
  <c r="K415" i="45" s="1"/>
  <c r="K422" i="45"/>
  <c r="K421" i="45" s="1"/>
  <c r="K312" i="45"/>
  <c r="K461" i="45"/>
  <c r="K460" i="45" s="1"/>
  <c r="K171" i="45"/>
  <c r="K76" i="45"/>
  <c r="K137" i="45"/>
  <c r="K136" i="45" s="1"/>
  <c r="K466" i="45"/>
  <c r="K465" i="45" s="1"/>
  <c r="K369" i="45"/>
  <c r="K172" i="45"/>
  <c r="K307" i="45"/>
  <c r="K115" i="45"/>
  <c r="K114" i="45" s="1"/>
  <c r="K90" i="45"/>
  <c r="K89" i="45" s="1"/>
  <c r="K86" i="45"/>
  <c r="K85" i="45" s="1"/>
  <c r="K364" i="45"/>
  <c r="K299" i="45"/>
  <c r="K298" i="45" s="1"/>
  <c r="K302" i="45"/>
  <c r="K278" i="45"/>
  <c r="K176" i="45"/>
  <c r="K39" i="45"/>
  <c r="K38" i="45" s="1"/>
  <c r="K273" i="45"/>
  <c r="K274" i="45"/>
  <c r="K303" i="45"/>
  <c r="K332" i="45"/>
  <c r="K331" i="45" s="1"/>
  <c r="K418" i="45"/>
  <c r="K417" i="45" s="1"/>
  <c r="K300" i="45"/>
  <c r="K385" i="45"/>
  <c r="K384" i="45" s="1"/>
  <c r="K288" i="45"/>
  <c r="K287" i="45" s="1"/>
  <c r="K224" i="45"/>
  <c r="K223" i="45" s="1"/>
  <c r="K372" i="45"/>
  <c r="K371" i="45" s="1"/>
  <c r="K292" i="45"/>
  <c r="K57" i="45"/>
  <c r="K105" i="45"/>
  <c r="K104" i="45" s="1"/>
  <c r="K59" i="45"/>
  <c r="K43" i="45"/>
  <c r="K255" i="45"/>
  <c r="K254" i="45" s="1"/>
  <c r="K253" i="45" s="1"/>
  <c r="K368" i="45"/>
  <c r="K24" i="45"/>
  <c r="K311" i="45"/>
  <c r="K129" i="45"/>
  <c r="K128" i="45" s="1"/>
  <c r="K285" i="45"/>
  <c r="K488" i="45"/>
  <c r="K487" i="45" s="1"/>
  <c r="K46" i="45"/>
  <c r="K45" i="45" s="1"/>
  <c r="K26" i="45"/>
  <c r="K132" i="45"/>
  <c r="K110" i="45"/>
  <c r="K109" i="45" s="1"/>
  <c r="K154" i="45"/>
  <c r="K153" i="45" s="1"/>
  <c r="K250" i="45"/>
  <c r="K249" i="45" s="1"/>
  <c r="K499" i="45"/>
  <c r="K498" i="45" s="1"/>
  <c r="K309" i="45"/>
  <c r="K490" i="45"/>
  <c r="K489" i="45" s="1"/>
  <c r="K214" i="45"/>
  <c r="K222" i="45"/>
  <c r="K53" i="45"/>
  <c r="K55" i="45"/>
  <c r="K193" i="45"/>
  <c r="K192" i="45" s="1"/>
  <c r="K33" i="45"/>
  <c r="K162" i="45"/>
  <c r="K161" i="45" s="1"/>
  <c r="K284" i="45"/>
  <c r="K215" i="45"/>
  <c r="K496" i="45"/>
  <c r="K495" i="45" s="1"/>
  <c r="K207" i="45"/>
  <c r="K390" i="45"/>
  <c r="K389" i="45" s="1"/>
  <c r="K227" i="45"/>
  <c r="K177" i="45"/>
  <c r="K317" i="45"/>
  <c r="K316" i="45" s="1"/>
  <c r="K381" i="45"/>
  <c r="K380" i="45" s="1"/>
  <c r="K336" i="45"/>
  <c r="K335" i="45" s="1"/>
  <c r="K58" i="45"/>
  <c r="K187" i="45"/>
  <c r="K186" i="45" s="1"/>
  <c r="K409" i="45"/>
  <c r="K408" i="45" s="1"/>
  <c r="K456" i="45"/>
  <c r="K455" i="45" s="1"/>
  <c r="K454" i="45" s="1"/>
  <c r="K272" i="45"/>
  <c r="K330" i="45"/>
  <c r="K329" i="45" s="1"/>
  <c r="J18" i="44"/>
  <c r="G14" i="41"/>
  <c r="G13" i="41" s="1"/>
  <c r="G23" i="41"/>
  <c r="G22" i="41" s="1"/>
  <c r="G10" i="41"/>
  <c r="G9" i="41" s="1"/>
  <c r="K468" i="44" l="1"/>
  <c r="K467" i="44" s="1"/>
  <c r="K458" i="44"/>
  <c r="K457" i="44" s="1"/>
  <c r="K512" i="44"/>
  <c r="K511" i="44" s="1"/>
  <c r="K466" i="44"/>
  <c r="K465" i="44" s="1"/>
  <c r="K484" i="44"/>
  <c r="K483" i="44" s="1"/>
  <c r="K431" i="44"/>
  <c r="K430" i="44" s="1"/>
  <c r="K367" i="44"/>
  <c r="K304" i="44"/>
  <c r="K288" i="44"/>
  <c r="K275" i="44"/>
  <c r="K214" i="44"/>
  <c r="K372" i="44"/>
  <c r="K371" i="44" s="1"/>
  <c r="K345" i="44"/>
  <c r="K322" i="44"/>
  <c r="K321" i="44" s="1"/>
  <c r="K309" i="44"/>
  <c r="K264" i="44"/>
  <c r="K263" i="44" s="1"/>
  <c r="K227" i="44"/>
  <c r="K205" i="44"/>
  <c r="K299" i="44"/>
  <c r="K187" i="44"/>
  <c r="K186" i="44" s="1"/>
  <c r="K242" i="44"/>
  <c r="K241" i="44" s="1"/>
  <c r="K77" i="44"/>
  <c r="K54" i="44"/>
  <c r="K294" i="44"/>
  <c r="K175" i="44"/>
  <c r="K143" i="44"/>
  <c r="K142" i="44" s="1"/>
  <c r="K131" i="44"/>
  <c r="K55" i="44"/>
  <c r="K41" i="44"/>
  <c r="K202" i="44"/>
  <c r="K75" i="44"/>
  <c r="K257" i="44"/>
  <c r="K256" i="44" s="1"/>
  <c r="K80" i="44"/>
  <c r="K79" i="44" s="1"/>
  <c r="K82" i="44"/>
  <c r="K81" i="44" s="1"/>
  <c r="K59" i="44"/>
  <c r="K137" i="44"/>
  <c r="K136" i="44" s="1"/>
  <c r="K198" i="44"/>
  <c r="K206" i="44"/>
  <c r="K461" i="44"/>
  <c r="K460" i="44" s="1"/>
  <c r="K364" i="44"/>
  <c r="K360" i="44"/>
  <c r="K320" i="44"/>
  <c r="K319" i="44" s="1"/>
  <c r="K302" i="44"/>
  <c r="K285" i="44"/>
  <c r="K273" i="44"/>
  <c r="K244" i="44"/>
  <c r="K243" i="44" s="1"/>
  <c r="K230" i="44"/>
  <c r="K229" i="44" s="1"/>
  <c r="K207" i="44"/>
  <c r="K474" i="44"/>
  <c r="K342" i="44"/>
  <c r="K290" i="44"/>
  <c r="K222" i="44"/>
  <c r="K203" i="44"/>
  <c r="K453" i="44"/>
  <c r="K452" i="44" s="1"/>
  <c r="K383" i="44"/>
  <c r="K382" i="44" s="1"/>
  <c r="K274" i="44"/>
  <c r="K228" i="44"/>
  <c r="K132" i="44"/>
  <c r="K65" i="44"/>
  <c r="K44" i="44"/>
  <c r="K239" i="44"/>
  <c r="K238" i="44" s="1"/>
  <c r="K195" i="44"/>
  <c r="K169" i="44"/>
  <c r="K118" i="44"/>
  <c r="K117" i="44" s="1"/>
  <c r="K116" i="44" s="1"/>
  <c r="K110" i="44"/>
  <c r="K109" i="44" s="1"/>
  <c r="K90" i="44"/>
  <c r="K89" i="44" s="1"/>
  <c r="K76" i="44"/>
  <c r="K53" i="44"/>
  <c r="K37" i="44"/>
  <c r="K36" i="44" s="1"/>
  <c r="K179" i="44"/>
  <c r="K42" i="44"/>
  <c r="K139" i="44"/>
  <c r="K138" i="44" s="1"/>
  <c r="K46" i="44"/>
  <c r="K45" i="44" s="1"/>
  <c r="K341" i="44"/>
  <c r="K422" i="44"/>
  <c r="K421" i="44" s="1"/>
  <c r="K307" i="44"/>
  <c r="K281" i="44"/>
  <c r="K233" i="44"/>
  <c r="K232" i="44" s="1"/>
  <c r="K490" i="44"/>
  <c r="K489" i="44" s="1"/>
  <c r="K349" i="44"/>
  <c r="K189" i="44"/>
  <c r="K188" i="44" s="1"/>
  <c r="K362" i="44"/>
  <c r="K204" i="44"/>
  <c r="K150" i="44"/>
  <c r="K149" i="44" s="1"/>
  <c r="K221" i="44"/>
  <c r="K220" i="44" s="1"/>
  <c r="K115" i="44"/>
  <c r="K114" i="44" s="1"/>
  <c r="K84" i="44"/>
  <c r="K83" i="44" s="1"/>
  <c r="K43" i="44"/>
  <c r="K101" i="44"/>
  <c r="K279" i="44"/>
  <c r="K134" i="44"/>
  <c r="K32" i="44"/>
  <c r="K178" i="44"/>
  <c r="K441" i="44"/>
  <c r="K440" i="44" s="1"/>
  <c r="K445" i="44"/>
  <c r="K444" i="44" s="1"/>
  <c r="K374" i="44"/>
  <c r="K373" i="44" s="1"/>
  <c r="K499" i="44"/>
  <c r="K498" i="44" s="1"/>
  <c r="K34" i="44"/>
  <c r="K407" i="44"/>
  <c r="K406" i="44" s="1"/>
  <c r="K475" i="44"/>
  <c r="K72" i="44"/>
  <c r="K71" i="44" s="1"/>
  <c r="K217" i="44"/>
  <c r="K145" i="44"/>
  <c r="K144" i="44" s="1"/>
  <c r="K480" i="44"/>
  <c r="K479" i="44" s="1"/>
  <c r="K449" i="44"/>
  <c r="K448" i="44" s="1"/>
  <c r="K503" i="44"/>
  <c r="K502" i="44" s="1"/>
  <c r="K22" i="44"/>
  <c r="K58" i="44"/>
  <c r="K57" i="44"/>
  <c r="K289" i="44"/>
  <c r="K315" i="44"/>
  <c r="K314" i="44" s="1"/>
  <c r="K277" i="44"/>
  <c r="K276" i="44" s="1"/>
  <c r="K464" i="44"/>
  <c r="K505" i="44"/>
  <c r="K504" i="44" s="1"/>
  <c r="K470" i="44"/>
  <c r="K469" i="44" s="1"/>
  <c r="K427" i="44"/>
  <c r="K426" i="44" s="1"/>
  <c r="K378" i="44"/>
  <c r="K377" i="44" s="1"/>
  <c r="K286" i="44"/>
  <c r="K293" i="44"/>
  <c r="K463" i="44"/>
  <c r="K462" i="44" s="1"/>
  <c r="K334" i="44"/>
  <c r="K333" i="44" s="1"/>
  <c r="K501" i="44"/>
  <c r="K500" i="44" s="1"/>
  <c r="K447" i="44"/>
  <c r="K446" i="44" s="1"/>
  <c r="K340" i="44"/>
  <c r="K339" i="44" s="1"/>
  <c r="K296" i="44"/>
  <c r="K295" i="44" s="1"/>
  <c r="K271" i="44"/>
  <c r="K411" i="44"/>
  <c r="K410" i="44" s="1"/>
  <c r="K326" i="44"/>
  <c r="K325" i="44" s="1"/>
  <c r="K268" i="44"/>
  <c r="K267" i="44" s="1"/>
  <c r="K211" i="44"/>
  <c r="K272" i="44"/>
  <c r="K158" i="44"/>
  <c r="K157" i="44" s="1"/>
  <c r="K122" i="44"/>
  <c r="K121" i="44" s="1"/>
  <c r="K420" i="44"/>
  <c r="K419" i="44" s="1"/>
  <c r="K182" i="44"/>
  <c r="K181" i="44" s="1"/>
  <c r="K135" i="44"/>
  <c r="K74" i="44"/>
  <c r="K73" i="44" s="1"/>
  <c r="K456" i="44"/>
  <c r="K455" i="44" s="1"/>
  <c r="K454" i="44" s="1"/>
  <c r="K177" i="44"/>
  <c r="K52" i="44"/>
  <c r="K26" i="44"/>
  <c r="K160" i="44"/>
  <c r="K159" i="44" s="1"/>
  <c r="K305" i="44"/>
  <c r="K312" i="44"/>
  <c r="K418" i="44"/>
  <c r="K417" i="44" s="1"/>
  <c r="K120" i="44"/>
  <c r="K119" i="44" s="1"/>
  <c r="K260" i="44"/>
  <c r="K259" i="44" s="1"/>
  <c r="K224" i="44"/>
  <c r="K223" i="44" s="1"/>
  <c r="K390" i="44"/>
  <c r="K389" i="44" s="1"/>
  <c r="K353" i="44"/>
  <c r="K352" i="44" s="1"/>
  <c r="K494" i="44"/>
  <c r="K493" i="44" s="1"/>
  <c r="K35" i="44"/>
  <c r="K113" i="44"/>
  <c r="K112" i="44" s="1"/>
  <c r="K111" i="44" s="1"/>
  <c r="K56" i="44"/>
  <c r="K409" i="44"/>
  <c r="K408" i="44" s="1"/>
  <c r="K215" i="44"/>
  <c r="K176" i="44"/>
  <c r="K255" i="44"/>
  <c r="K254" i="44" s="1"/>
  <c r="K291" i="44"/>
  <c r="K103" i="44"/>
  <c r="K102" i="44" s="1"/>
  <c r="K152" i="44"/>
  <c r="K151" i="44" s="1"/>
  <c r="K33" i="44"/>
  <c r="K68" i="44"/>
  <c r="K344" i="44"/>
  <c r="K193" i="44"/>
  <c r="K192" i="44" s="1"/>
  <c r="K278" i="44"/>
  <c r="K392" i="44"/>
  <c r="K391" i="44" s="1"/>
  <c r="K451" i="44"/>
  <c r="K450" i="44" s="1"/>
  <c r="K27" i="44"/>
  <c r="K98" i="44"/>
  <c r="K97" i="44" s="1"/>
  <c r="K303" i="44"/>
  <c r="K156" i="44"/>
  <c r="K155" i="44" s="1"/>
  <c r="K401" i="44"/>
  <c r="K400" i="44" s="1"/>
  <c r="K399" i="44"/>
  <c r="K398" i="44" s="1"/>
  <c r="K509" i="44"/>
  <c r="K508" i="44" s="1"/>
  <c r="K332" i="44"/>
  <c r="K331" i="44" s="1"/>
  <c r="K262" i="44"/>
  <c r="K261" i="44" s="1"/>
  <c r="K216" i="44"/>
  <c r="K209" i="44"/>
  <c r="K425" i="44"/>
  <c r="K424" i="44" s="1"/>
  <c r="K423" i="44" s="1"/>
  <c r="K248" i="44"/>
  <c r="K247" i="44" s="1"/>
  <c r="K133" i="44"/>
  <c r="K105" i="44"/>
  <c r="K104" i="44" s="1"/>
  <c r="K66" i="44"/>
  <c r="K226" i="44"/>
  <c r="K225" i="44" s="1"/>
  <c r="K496" i="44"/>
  <c r="K495" i="44" s="1"/>
  <c r="K127" i="44"/>
  <c r="K126" i="44" s="1"/>
  <c r="K24" i="44"/>
  <c r="K284" i="44"/>
  <c r="K170" i="44"/>
  <c r="K388" i="44"/>
  <c r="K387" i="44" s="1"/>
  <c r="K363" i="44"/>
  <c r="K477" i="44"/>
  <c r="K476" i="44" s="1"/>
  <c r="K438" i="44"/>
  <c r="K437" i="44" s="1"/>
  <c r="K31" i="44"/>
  <c r="K172" i="44"/>
  <c r="K25" i="44"/>
  <c r="K96" i="44"/>
  <c r="K95" i="44" s="1"/>
  <c r="K180" i="44"/>
  <c r="K311" i="44"/>
  <c r="K292" i="44"/>
  <c r="K328" i="44"/>
  <c r="K327" i="44" s="1"/>
  <c r="K413" i="44"/>
  <c r="K412" i="44" s="1"/>
  <c r="K482" i="44"/>
  <c r="K481" i="44" s="1"/>
  <c r="K129" i="44"/>
  <c r="K128" i="44" s="1"/>
  <c r="K124" i="44"/>
  <c r="K123" i="44" s="1"/>
  <c r="K148" i="44"/>
  <c r="K147" i="44" s="1"/>
  <c r="K213" i="44"/>
  <c r="K212" i="44" s="1"/>
  <c r="K282" i="44"/>
  <c r="K336" i="44"/>
  <c r="K335" i="44" s="1"/>
  <c r="K300" i="44"/>
  <c r="K443" i="44"/>
  <c r="K442" i="44" s="1"/>
  <c r="K473" i="44"/>
  <c r="K171" i="44"/>
  <c r="K348" i="44"/>
  <c r="K351" i="44"/>
  <c r="K350" i="44" s="1"/>
  <c r="K167" i="44"/>
  <c r="K397" i="44"/>
  <c r="K396" i="44" s="1"/>
  <c r="K436" i="44"/>
  <c r="K435" i="44" s="1"/>
  <c r="K381" i="44"/>
  <c r="K380" i="44" s="1"/>
  <c r="K379" i="44" s="1"/>
  <c r="K283" i="44"/>
  <c r="K199" i="44"/>
  <c r="K369" i="44"/>
  <c r="K317" i="44"/>
  <c r="K316" i="44" s="1"/>
  <c r="K235" i="44"/>
  <c r="K234" i="44" s="1"/>
  <c r="K194" i="44"/>
  <c r="K210" i="44"/>
  <c r="K197" i="44"/>
  <c r="K62" i="44"/>
  <c r="K61" i="44" s="1"/>
  <c r="K154" i="44"/>
  <c r="K153" i="44" s="1"/>
  <c r="K51" i="44"/>
  <c r="K173" i="44"/>
  <c r="K92" i="44"/>
  <c r="K91" i="44" s="1"/>
  <c r="K237" i="44"/>
  <c r="K236" i="44" s="1"/>
  <c r="K368" i="44"/>
  <c r="K266" i="44"/>
  <c r="K265" i="44" s="1"/>
  <c r="K250" i="44"/>
  <c r="K249" i="44" s="1"/>
  <c r="K507" i="44"/>
  <c r="K506" i="44" s="1"/>
  <c r="K405" i="44"/>
  <c r="K404" i="44" s="1"/>
  <c r="K403" i="44" s="1"/>
  <c r="K472" i="44"/>
  <c r="K471" i="44" s="1"/>
  <c r="K69" i="44"/>
  <c r="K185" i="44"/>
  <c r="K184" i="44" s="1"/>
  <c r="K358" i="44"/>
  <c r="K191" i="44"/>
  <c r="K190" i="44" s="1"/>
  <c r="K310" i="44"/>
  <c r="K492" i="44"/>
  <c r="K491" i="44" s="1"/>
  <c r="K434" i="44"/>
  <c r="K433" i="44" s="1"/>
  <c r="K432" i="44" s="1"/>
  <c r="K60" i="44"/>
  <c r="K94" i="44"/>
  <c r="K93" i="44" s="1"/>
  <c r="K356" i="44"/>
  <c r="K355" i="44" s="1"/>
  <c r="K162" i="44"/>
  <c r="K161" i="44" s="1"/>
  <c r="K376" i="44"/>
  <c r="K375" i="44" s="1"/>
  <c r="K330" i="44"/>
  <c r="K329" i="44" s="1"/>
  <c r="K385" i="44"/>
  <c r="K384" i="44" s="1"/>
  <c r="K23" i="44"/>
  <c r="K30" i="44"/>
  <c r="K168" i="44"/>
  <c r="K164" i="44"/>
  <c r="K163" i="44" s="1"/>
  <c r="K308" i="44"/>
  <c r="K346" i="44"/>
  <c r="K488" i="44"/>
  <c r="K487" i="44" s="1"/>
  <c r="K486" i="44" s="1"/>
  <c r="K429" i="44"/>
  <c r="K428" i="44" s="1"/>
  <c r="K514" i="44"/>
  <c r="K513" i="44" s="1"/>
  <c r="K49" i="44"/>
  <c r="K48" i="44" s="1"/>
  <c r="K141" i="44"/>
  <c r="K140" i="44" s="1"/>
  <c r="K86" i="44"/>
  <c r="K85" i="44" s="1"/>
  <c r="K246" i="44"/>
  <c r="K245" i="44" s="1"/>
  <c r="K200" i="44"/>
  <c r="K359" i="44"/>
  <c r="K416" i="44"/>
  <c r="K415" i="44" s="1"/>
  <c r="K301" i="44"/>
  <c r="K394" i="44"/>
  <c r="K393" i="44" s="1"/>
  <c r="K324" i="44"/>
  <c r="K323" i="44" s="1"/>
  <c r="K252" i="44"/>
  <c r="K251" i="44" s="1"/>
  <c r="K39" i="44"/>
  <c r="K38" i="44" s="1"/>
  <c r="K29" i="44"/>
  <c r="K28" i="44" s="1"/>
  <c r="K100" i="44"/>
  <c r="K99" i="44" s="1"/>
  <c r="K108" i="44"/>
  <c r="K107" i="44" s="1"/>
  <c r="K106" i="44" s="1"/>
  <c r="K67" i="45"/>
  <c r="K386" i="45"/>
  <c r="K174" i="45"/>
  <c r="K258" i="45"/>
  <c r="K78" i="45"/>
  <c r="K276" i="45"/>
  <c r="K395" i="45"/>
  <c r="K361" i="45"/>
  <c r="K432" i="45"/>
  <c r="K318" i="45"/>
  <c r="K70" i="45"/>
  <c r="K306" i="45"/>
  <c r="K240" i="45"/>
  <c r="K280" i="45"/>
  <c r="K486" i="45"/>
  <c r="K370" i="45"/>
  <c r="K347" i="45"/>
  <c r="K21" i="45"/>
  <c r="K20" i="45" s="1"/>
  <c r="K225" i="45"/>
  <c r="K146" i="45"/>
  <c r="K28" i="45"/>
  <c r="K339" i="45"/>
  <c r="K338" i="45" s="1"/>
  <c r="K337" i="45" s="1"/>
  <c r="K111" i="45"/>
  <c r="K50" i="45"/>
  <c r="K47" i="45" s="1"/>
  <c r="K73" i="45"/>
  <c r="K478" i="45"/>
  <c r="K423" i="45"/>
  <c r="K231" i="45"/>
  <c r="K99" i="45"/>
  <c r="K88" i="45" s="1"/>
  <c r="K297" i="45"/>
  <c r="K63" i="45"/>
  <c r="K166" i="45"/>
  <c r="K125" i="45"/>
  <c r="K379" i="45"/>
  <c r="K471" i="45"/>
  <c r="G30" i="41"/>
  <c r="K497" i="45"/>
  <c r="K414" i="45"/>
  <c r="K212" i="45"/>
  <c r="K219" i="45"/>
  <c r="K106" i="45"/>
  <c r="K343" i="45"/>
  <c r="K354" i="45"/>
  <c r="K270" i="45"/>
  <c r="K403" i="45"/>
  <c r="K201" i="45"/>
  <c r="K183" i="45" s="1"/>
  <c r="K462" i="45"/>
  <c r="K459" i="45" s="1"/>
  <c r="K19" i="45" l="1"/>
  <c r="K165" i="45"/>
  <c r="K87" i="45" s="1"/>
  <c r="K343" i="44"/>
  <c r="K357" i="44"/>
  <c r="K50" i="44"/>
  <c r="K47" i="44" s="1"/>
  <c r="K347" i="44"/>
  <c r="K146" i="44"/>
  <c r="K386" i="44"/>
  <c r="K208" i="44"/>
  <c r="K67" i="44"/>
  <c r="K258" i="44"/>
  <c r="K313" i="44"/>
  <c r="K21" i="44"/>
  <c r="K64" i="44"/>
  <c r="K63" i="44" s="1"/>
  <c r="K459" i="44"/>
  <c r="K130" i="44"/>
  <c r="K125" i="44" s="1"/>
  <c r="K298" i="44"/>
  <c r="K366" i="44"/>
  <c r="K365" i="44" s="1"/>
  <c r="K510" i="44"/>
  <c r="K218" i="45"/>
  <c r="K196" i="44"/>
  <c r="K338" i="44"/>
  <c r="K478" i="44"/>
  <c r="K306" i="44"/>
  <c r="K370" i="44"/>
  <c r="K402" i="45"/>
  <c r="K269" i="45"/>
  <c r="K485" i="45"/>
  <c r="K414" i="44"/>
  <c r="K402" i="44" s="1"/>
  <c r="K395" i="44"/>
  <c r="K253" i="44"/>
  <c r="K270" i="44"/>
  <c r="K439" i="44"/>
  <c r="K361" i="44"/>
  <c r="K354" i="44" s="1"/>
  <c r="K231" i="44"/>
  <c r="K88" i="44"/>
  <c r="K318" i="44"/>
  <c r="K201" i="44"/>
  <c r="K183" i="44" s="1"/>
  <c r="K166" i="44"/>
  <c r="K70" i="44"/>
  <c r="K497" i="44"/>
  <c r="K485" i="44" s="1"/>
  <c r="K219" i="44"/>
  <c r="K280" i="44"/>
  <c r="K78" i="44"/>
  <c r="K40" i="44"/>
  <c r="K174" i="44"/>
  <c r="K240" i="44"/>
  <c r="K287" i="44"/>
  <c r="K165" i="44" l="1"/>
  <c r="K87" i="44"/>
  <c r="K269" i="44"/>
  <c r="K218" i="44" s="1"/>
  <c r="K337" i="44"/>
  <c r="K18" i="45"/>
  <c r="K297" i="44"/>
  <c r="K20" i="44"/>
  <c r="K19" i="44" s="1"/>
  <c r="K18" i="4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Ilka Gonzalez</author>
  </authors>
  <commentList>
    <comment ref="I8" authorId="0" shapeId="0" xr:uid="{00000000-0006-0000-0300-000001000000}">
      <text>
        <r>
          <rPr>
            <sz val="12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12"/>
            <color indexed="81"/>
            <rFont val="Tahoma"/>
            <family val="2"/>
          </rPr>
          <t>DPD1.1.1.01</t>
        </r>
      </text>
    </comment>
    <comment ref="AA8" authorId="0" shapeId="0" xr:uid="{00000000-0006-0000-0300-000002000000}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</commentList>
</comments>
</file>

<file path=xl/sharedStrings.xml><?xml version="1.0" encoding="utf-8"?>
<sst xmlns="http://schemas.openxmlformats.org/spreadsheetml/2006/main" count="14920" uniqueCount="2054">
  <si>
    <t>Meta</t>
  </si>
  <si>
    <t xml:space="preserve">Productos </t>
  </si>
  <si>
    <t>Insumos</t>
  </si>
  <si>
    <t>Unidad de Medida</t>
  </si>
  <si>
    <t>Cantidad de Insumos</t>
  </si>
  <si>
    <t>Precio Unitario</t>
  </si>
  <si>
    <t>Valor Total</t>
  </si>
  <si>
    <t>Cuenta</t>
  </si>
  <si>
    <t>Auxiliar</t>
  </si>
  <si>
    <t>%</t>
  </si>
  <si>
    <t>Sobresueldos</t>
  </si>
  <si>
    <t>Servicios Básicos</t>
  </si>
  <si>
    <t>Electricidad</t>
  </si>
  <si>
    <t>Agua</t>
  </si>
  <si>
    <t>Viáticos</t>
  </si>
  <si>
    <t>Pasajes</t>
  </si>
  <si>
    <t>Fletes</t>
  </si>
  <si>
    <t>Materiales y Suministros</t>
  </si>
  <si>
    <t>Alimentos y Productos Agroforestales</t>
  </si>
  <si>
    <t>Textiles y Vestuarios</t>
  </si>
  <si>
    <t>Calzados</t>
  </si>
  <si>
    <t>Minerales</t>
  </si>
  <si>
    <t>Productos y Utiles Varios</t>
  </si>
  <si>
    <t>Suplencias</t>
  </si>
  <si>
    <t>Especialismos</t>
  </si>
  <si>
    <t>Sobrejornales</t>
  </si>
  <si>
    <t>Dietas y Gastos de Representación</t>
  </si>
  <si>
    <t>Gratificaciones y Bonificaciones</t>
  </si>
  <si>
    <t>Bonificaciones</t>
  </si>
  <si>
    <t>Almacenaje</t>
  </si>
  <si>
    <t>Subgrupo</t>
  </si>
  <si>
    <t>Donaciones</t>
  </si>
  <si>
    <t>Aportes y Donaciones</t>
  </si>
  <si>
    <t>Donaciones recibidas de otros Organismos</t>
  </si>
  <si>
    <t>Transferencias</t>
  </si>
  <si>
    <t>Transferencias Corrientes de la Administración Central</t>
  </si>
  <si>
    <t>Transferencia de Capital de la Administración Central</t>
  </si>
  <si>
    <t>Otros Ingresos</t>
  </si>
  <si>
    <t>Venta de Servicios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</si>
  <si>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</si>
  <si>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</si>
  <si>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</si>
  <si>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</si>
  <si>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 xml:space="preserve">Venta de Servicios a Compañias aseguradoras </t>
  </si>
  <si>
    <t>Venta de servicios a otros</t>
  </si>
  <si>
    <t>Total Ingresos</t>
  </si>
  <si>
    <t>Estimación de Ingresos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</si>
  <si>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</si>
  <si>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</si>
  <si>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</si>
  <si>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</si>
  <si>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</si>
  <si>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</si>
  <si>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</si>
  <si>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</si>
  <si>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</si>
  <si>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</si>
  <si>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</si>
  <si>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</si>
  <si>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4to. Trimestre</t>
  </si>
  <si>
    <t>3er. Trimestre</t>
  </si>
  <si>
    <t>2do. Trimestre</t>
  </si>
  <si>
    <t>1er. Trimestre</t>
  </si>
  <si>
    <t>Descripción</t>
  </si>
  <si>
    <t xml:space="preserve">Total de Acciones </t>
  </si>
  <si>
    <t>Aporte de los Hogares</t>
  </si>
  <si>
    <t>Anticipos Financieros</t>
  </si>
  <si>
    <t>Fuente de Financiamiento</t>
  </si>
  <si>
    <t>Monto Estimado</t>
  </si>
  <si>
    <t>Objeto</t>
  </si>
  <si>
    <t>Sub-Cuenta</t>
  </si>
  <si>
    <t>Estimación de Gastos</t>
  </si>
  <si>
    <t>Código Presupuestario</t>
  </si>
  <si>
    <t>Descripción Ingresos por Cuenta</t>
  </si>
  <si>
    <t xml:space="preserve">Transferencias Corrientes </t>
  </si>
  <si>
    <t>Niveles de Responsabilidad</t>
  </si>
  <si>
    <t>Primer Nivel de Atención</t>
  </si>
  <si>
    <t>Nivel Especializado</t>
  </si>
  <si>
    <t xml:space="preserve">        Anticipos Financieros</t>
  </si>
  <si>
    <t xml:space="preserve">        Venta de Servicios y Otros Ingresos</t>
  </si>
  <si>
    <t xml:space="preserve">        Otros Aportes</t>
  </si>
  <si>
    <t xml:space="preserve">      Total Ingresos RD$</t>
  </si>
  <si>
    <t>Descripción Gasto por Cuenta</t>
  </si>
  <si>
    <t>Tipo</t>
  </si>
  <si>
    <t>Remuneraciones</t>
  </si>
  <si>
    <t>Remuneraciones al personal fijo</t>
  </si>
  <si>
    <t>Sueldos a medicos</t>
  </si>
  <si>
    <t>Nuevas plazas maestros</t>
  </si>
  <si>
    <t>Incentivos y escalafón</t>
  </si>
  <si>
    <t>Remuneraciones al personal con carácter transitorio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</si>
  <si>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</si>
  <si>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</si>
  <si>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</si>
  <si>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</si>
  <si>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</si>
  <si>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Sueldos al personal fijo en trámite de pensiones</t>
  </si>
  <si>
    <t>Pago de porcentaje por desvinculación de cargo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</si>
  <si>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</si>
  <si>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</si>
  <si>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</si>
  <si>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</si>
  <si>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</si>
  <si>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</si>
  <si>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</si>
  <si>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</si>
  <si>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</si>
  <si>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Compensaciones especiales</t>
  </si>
  <si>
    <t>Bono por desempeño</t>
  </si>
  <si>
    <t>Beneficio , Acuerdo de desempeños institucionales (Reglamento 423-12)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</si>
  <si>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</si>
  <si>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</si>
  <si>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</si>
  <si>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</si>
  <si>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</si>
  <si>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</si>
  <si>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Otras Gratificaciones y Bonificaciones</t>
  </si>
  <si>
    <t>Bono escolar</t>
  </si>
  <si>
    <t>Gratificaciones por pasantías</t>
  </si>
  <si>
    <t>Gratificaciones por aniversario de institución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</si>
  <si>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</si>
  <si>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</si>
  <si>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</si>
  <si>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</si>
  <si>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</si>
  <si>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</si>
  <si>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</si>
  <si>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</si>
  <si>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</si>
  <si>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Energía eléctrica</t>
  </si>
  <si>
    <t>Electricidad no cortable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</si>
  <si>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</si>
  <si>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</si>
  <si>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</si>
  <si>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</si>
  <si>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</si>
  <si>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Transporte y Alamcenaje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</si>
  <si>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</si>
  <si>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</si>
  <si>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</si>
  <si>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</si>
  <si>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</si>
  <si>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</si>
  <si>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</si>
  <si>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</si>
  <si>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</si>
  <si>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</si>
  <si>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</si>
  <si>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</si>
  <si>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Seguros</t>
  </si>
  <si>
    <t>Seguro de bienes muebles</t>
  </si>
  <si>
    <t>Seguros de personas</t>
  </si>
  <si>
    <t>Seguros de la producción agrícola</t>
  </si>
  <si>
    <t>Servicios de Conservación, Reparaciones Menores e Instalaciones Temporales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</si>
  <si>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</si>
  <si>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</si>
  <si>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</si>
  <si>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</si>
  <si>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</si>
  <si>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</si>
  <si>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</si>
  <si>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 y reparación de equipo para computación</t>
  </si>
  <si>
    <t>Mantenimiento y reparación de equipos sanitarios y de laboratorio</t>
  </si>
  <si>
    <t>Mantenimiento y reparación de equipos de transporte, tracción y elevación</t>
  </si>
  <si>
    <t>Instalaciones temporales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</si>
  <si>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</si>
  <si>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</si>
  <si>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</si>
  <si>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</si>
  <si>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</si>
  <si>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</si>
  <si>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</si>
  <si>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Organización de eventos y festividades</t>
  </si>
  <si>
    <t>Festividades</t>
  </si>
  <si>
    <t>Actuaciones deportivas</t>
  </si>
  <si>
    <t>Actuaciones artísticas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</si>
  <si>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</si>
  <si>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</si>
  <si>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</si>
  <si>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</si>
  <si>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</si>
  <si>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</si>
  <si>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</si>
  <si>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</si>
  <si>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</si>
  <si>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</si>
  <si>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</si>
  <si>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Otros gastos operativos de instituciones empresariales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</si>
  <si>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</si>
  <si>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</si>
  <si>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</si>
  <si>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</si>
  <si>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</si>
  <si>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</si>
  <si>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</si>
  <si>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</si>
  <si>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</si>
  <si>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</si>
  <si>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</si>
  <si>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</si>
  <si>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</si>
  <si>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</si>
  <si>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</si>
  <si>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</si>
  <si>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</si>
  <si>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</si>
  <si>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</si>
  <si>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</si>
  <si>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</si>
  <si>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</si>
  <si>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</si>
  <si>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</si>
  <si>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</si>
  <si>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</si>
  <si>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</si>
  <si>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</si>
  <si>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</si>
  <si>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</si>
  <si>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</si>
  <si>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</si>
  <si>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</si>
  <si>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</si>
  <si>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</si>
  <si>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</si>
  <si>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</si>
  <si>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</si>
  <si>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</si>
  <si>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</si>
  <si>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</si>
  <si>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</si>
  <si>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</si>
  <si>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</si>
  <si>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</si>
  <si>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</si>
  <si>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</si>
  <si>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</si>
  <si>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</si>
  <si>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</si>
  <si>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</si>
  <si>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</si>
  <si>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</si>
  <si>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</si>
  <si>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</si>
  <si>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</si>
  <si>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</si>
  <si>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</si>
  <si>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</si>
  <si>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</si>
  <si>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</si>
  <si>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</si>
  <si>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</si>
  <si>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</si>
  <si>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Material para limpieza</t>
  </si>
  <si>
    <t>Utiles de escritorio, oficina informática y de enseñanza</t>
  </si>
  <si>
    <t>Utiles destinados a actividades deportivas y recreativas</t>
  </si>
  <si>
    <t>Utiles de cocina y comedor</t>
  </si>
  <si>
    <t>Productos eléctricos y afines</t>
  </si>
  <si>
    <t>Otros repuestos y accesorios menores</t>
  </si>
  <si>
    <t>Productos y útiles varios n.i.p.</t>
  </si>
  <si>
    <t>Bienes Muebles, Inmuebles e Intangibles</t>
  </si>
  <si>
    <t>Mobiliario Y Equipo</t>
  </si>
  <si>
    <t>Muebles de oficina y estantería</t>
  </si>
  <si>
    <t>Otros mobiliarios y equipos no identificados precedentemente</t>
  </si>
  <si>
    <t>Mobiliario y Equipo Educacional y Recreativo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</si>
  <si>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</si>
  <si>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</si>
  <si>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</si>
  <si>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</si>
  <si>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</si>
  <si>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</si>
  <si>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</si>
  <si>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</si>
  <si>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</si>
  <si>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</si>
  <si>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</si>
  <si>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</si>
  <si>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</si>
  <si>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</si>
  <si>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</si>
  <si>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</si>
  <si>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</si>
  <si>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</si>
  <si>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</si>
  <si>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</si>
  <si>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</si>
  <si>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</si>
  <si>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</si>
  <si>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</si>
  <si>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</si>
  <si>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</si>
  <si>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</si>
  <si>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</si>
  <si>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</si>
  <si>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</si>
  <si>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</si>
  <si>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</si>
  <si>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</si>
  <si>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</si>
  <si>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</si>
  <si>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</si>
  <si>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</si>
  <si>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</si>
  <si>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</si>
  <si>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</si>
  <si>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</si>
  <si>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</si>
  <si>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</si>
  <si>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</si>
  <si>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</si>
  <si>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</si>
  <si>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</si>
  <si>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</si>
  <si>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</si>
  <si>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</si>
  <si>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Gerencia Regional</t>
  </si>
  <si>
    <t>Anticipos Financieros / Transferencias</t>
  </si>
  <si>
    <t>Proporción de vacaciones no disfrutadas</t>
  </si>
  <si>
    <t>Seguro sobre infraestructura</t>
  </si>
  <si>
    <t>Otros seguros</t>
  </si>
  <si>
    <t>`01</t>
  </si>
  <si>
    <t>`02</t>
  </si>
  <si>
    <t>`03</t>
  </si>
  <si>
    <t>`04</t>
  </si>
  <si>
    <t>`05</t>
  </si>
  <si>
    <t>Mantenimiento y reparación de equipos de comunicación</t>
  </si>
  <si>
    <t>Limpieza e higiene</t>
  </si>
  <si>
    <t>Interes devengados internos por instituciones financieras</t>
  </si>
  <si>
    <t>Interes devengados externos por instituciones financieras</t>
  </si>
  <si>
    <t>Otros gastos por indemnizaciones y compensaciones</t>
  </si>
  <si>
    <t>Valor RD$</t>
  </si>
  <si>
    <t>Total RD$</t>
  </si>
  <si>
    <t>Egresos</t>
  </si>
  <si>
    <t>Servicios Personales</t>
  </si>
  <si>
    <t>Sueldos fijos</t>
  </si>
  <si>
    <t>Ascenso a militires</t>
  </si>
  <si>
    <t>`06</t>
  </si>
  <si>
    <t>Nuevas plazas a medicos</t>
  </si>
  <si>
    <t>`07</t>
  </si>
  <si>
    <t>Sueldo anual No. 13</t>
  </si>
  <si>
    <t>Prestacianes economicas</t>
  </si>
  <si>
    <t>Prestacion laboral por desvinculación</t>
  </si>
  <si>
    <t>Vacaciones</t>
  </si>
  <si>
    <t>`08</t>
  </si>
  <si>
    <t>`09</t>
  </si>
  <si>
    <t>`10</t>
  </si>
  <si>
    <t>Otras Gratificaciones</t>
  </si>
  <si>
    <t>Contribuciones a la Seguridad Social y Riesgo Laboral</t>
  </si>
  <si>
    <t>Contratacion de servicios</t>
  </si>
  <si>
    <t>Publicidad Impresión y Encuadernación</t>
  </si>
  <si>
    <t>Alquiler de tierra</t>
  </si>
  <si>
    <t>Alquileres de Terrenos</t>
  </si>
  <si>
    <t>Alquileres de equipos de construccion y movimiento de tierra</t>
  </si>
  <si>
    <t>Seguro de bienes inmuebles e infraestructura</t>
  </si>
  <si>
    <t>Seguros sobre bienes de dominio publico</t>
  </si>
  <si>
    <t>Seguros sobre bienes historicos y culturales</t>
  </si>
  <si>
    <t>Seguros sobre inventarios de bienes de consumo</t>
  </si>
  <si>
    <t>Contrataciones de obras menores</t>
  </si>
  <si>
    <t>Mantenimientos y reparacion de maquinarias y equipos</t>
  </si>
  <si>
    <t>Mantenimiento y reparación de equipo de oficina y muebles</t>
  </si>
  <si>
    <t>Mantenimiento y reparación de equipo de educacional</t>
  </si>
  <si>
    <t>Otros Servicios No Incluidos en conceptos anteriores</t>
  </si>
  <si>
    <t>Eventos generals</t>
  </si>
  <si>
    <t>Estudios, investigaciones y análisis de factibilidad</t>
  </si>
  <si>
    <t>Premios de billetes y quinielas de la Lotería Nacional</t>
  </si>
  <si>
    <t>Productos de Papel, Cartón e Impresos</t>
  </si>
  <si>
    <t>Productos Farmacéuticos</t>
  </si>
  <si>
    <t xml:space="preserve">Artículos de plástico </t>
  </si>
  <si>
    <t>Combustibles, Lubricantes, Productos Químicos y Conexos</t>
  </si>
  <si>
    <t>Gas Natural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</si>
  <si>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</si>
  <si>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</si>
  <si>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</si>
  <si>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</si>
  <si>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Utiles menores médico quirùrgicos</t>
  </si>
  <si>
    <t>Productos y útiles veterinarios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</si>
  <si>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</si>
  <si>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</si>
  <si>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</si>
  <si>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</si>
  <si>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</si>
  <si>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</si>
  <si>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</si>
  <si>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</si>
  <si>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</si>
  <si>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</si>
  <si>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</si>
  <si>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</si>
  <si>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</si>
  <si>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</si>
  <si>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</si>
  <si>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</si>
  <si>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</si>
  <si>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</si>
  <si>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</si>
  <si>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</si>
  <si>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</si>
  <si>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</si>
  <si>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</si>
  <si>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</si>
  <si>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</si>
  <si>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</si>
  <si>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</si>
  <si>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</si>
  <si>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</si>
  <si>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</si>
  <si>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</si>
  <si>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</si>
  <si>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</si>
  <si>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</si>
  <si>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</si>
  <si>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</si>
  <si>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</si>
  <si>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</si>
  <si>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</si>
  <si>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</si>
  <si>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</si>
  <si>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</si>
  <si>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</si>
  <si>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</si>
  <si>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</si>
  <si>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</si>
  <si>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</si>
  <si>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</si>
  <si>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</si>
  <si>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</si>
  <si>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</si>
  <si>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</si>
  <si>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Muebles de alojamiento, excepto de oficina y estantería</t>
  </si>
  <si>
    <t>Equipos de Cómputo</t>
  </si>
  <si>
    <t>Electrodomesticos</t>
  </si>
  <si>
    <t>Equipos y aparatos audiovisuales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</si>
  <si>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</si>
  <si>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</si>
  <si>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</si>
  <si>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</si>
  <si>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</si>
  <si>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</si>
  <si>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</si>
  <si>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Supervisión e inspección de obras en edificaciones</t>
  </si>
  <si>
    <t>Grupo</t>
  </si>
  <si>
    <t>Servicio Nacional de Salud</t>
  </si>
  <si>
    <t>Dirección de Planificación y Desarrollo</t>
  </si>
  <si>
    <t>Indicador</t>
  </si>
  <si>
    <t>Productos</t>
  </si>
  <si>
    <t xml:space="preserve">Responsable </t>
  </si>
  <si>
    <t>Observaciones</t>
  </si>
  <si>
    <t>Informe</t>
  </si>
  <si>
    <t>Listado de participación</t>
  </si>
  <si>
    <t>Fotos</t>
  </si>
  <si>
    <t>Agenda</t>
  </si>
  <si>
    <t>Plan</t>
  </si>
  <si>
    <t>Protocolo</t>
  </si>
  <si>
    <t>Manual</t>
  </si>
  <si>
    <t>Resolución</t>
  </si>
  <si>
    <t>Boletin</t>
  </si>
  <si>
    <t>Reporte</t>
  </si>
  <si>
    <t>Minuta</t>
  </si>
  <si>
    <t>Hoja de supervisión</t>
  </si>
  <si>
    <t>Inventario</t>
  </si>
  <si>
    <t>Reglamento</t>
  </si>
  <si>
    <t>Memoria</t>
  </si>
  <si>
    <t>Encuesta</t>
  </si>
  <si>
    <t>Registro Digital</t>
  </si>
  <si>
    <t>Otros</t>
  </si>
  <si>
    <t>Actividades Programables Presupuestables</t>
  </si>
  <si>
    <t>Código</t>
  </si>
  <si>
    <t>Provincia</t>
  </si>
  <si>
    <t>Municipio</t>
  </si>
  <si>
    <t>Nombre de establecimiento</t>
  </si>
  <si>
    <t>Hospital</t>
  </si>
  <si>
    <t>Centro Primer Nivel</t>
  </si>
  <si>
    <t>Centro Diagnóstico</t>
  </si>
  <si>
    <t>Almacen</t>
  </si>
  <si>
    <t>SRS</t>
  </si>
  <si>
    <t>Gerencia de Área</t>
  </si>
  <si>
    <t>Consolidado del Presupuesto Estimado de Ingresos y Gastos Nivel Servicio Regional de Salud</t>
  </si>
  <si>
    <t>Aportes SNS Nomina</t>
  </si>
  <si>
    <t>Aportes SNS Equipamiento</t>
  </si>
  <si>
    <t>Aportes para otros gastos de inversión del SNS</t>
  </si>
  <si>
    <t>Aportes SNS Medicamentos</t>
  </si>
  <si>
    <t xml:space="preserve">        Aportes SNS Nómina</t>
  </si>
  <si>
    <t xml:space="preserve">Consolidado por Presupuesto Estimado de Ingresos y Gastos </t>
  </si>
  <si>
    <t>R0 - SRS Metropolitano</t>
  </si>
  <si>
    <t>R1 - SRS Valdesia</t>
  </si>
  <si>
    <t>R2 - SRS Norcentral</t>
  </si>
  <si>
    <t>R3 - SRS Nordeste</t>
  </si>
  <si>
    <t>R4 - SRS Enriquillo</t>
  </si>
  <si>
    <t>R5 - SRS Este</t>
  </si>
  <si>
    <t>R6 - SRS El Valle</t>
  </si>
  <si>
    <t>R7 - SRS Cibao Occidental</t>
  </si>
  <si>
    <t>R8 - SRS Cibao Central</t>
  </si>
  <si>
    <t>Ls_Regiones</t>
  </si>
  <si>
    <t>Departamento</t>
  </si>
  <si>
    <t>ACC</t>
  </si>
  <si>
    <t>Acuerdo y Convenio</t>
  </si>
  <si>
    <t>AES</t>
  </si>
  <si>
    <t>Atención Especializada</t>
  </si>
  <si>
    <t>AMT</t>
  </si>
  <si>
    <t>Administración Proyectos TIC</t>
  </si>
  <si>
    <t>APS</t>
  </si>
  <si>
    <t>Atención Primaria</t>
  </si>
  <si>
    <t>ARH</t>
  </si>
  <si>
    <t>Administración de Recursos Humanos</t>
  </si>
  <si>
    <t>AST</t>
  </si>
  <si>
    <t>Administración del servicio TIC</t>
  </si>
  <si>
    <t>AU</t>
  </si>
  <si>
    <t>Atención al Usuario</t>
  </si>
  <si>
    <t>COP</t>
  </si>
  <si>
    <t>Cooperación Internacional</t>
  </si>
  <si>
    <t>CPS</t>
  </si>
  <si>
    <t>Coordinación de la provisión de los Servicios</t>
  </si>
  <si>
    <t>DES</t>
  </si>
  <si>
    <t>Desarrollo Organizacional</t>
  </si>
  <si>
    <t>DIS</t>
  </si>
  <si>
    <t>Desarrollo e Implementación de Sistemas</t>
  </si>
  <si>
    <t>EDL</t>
  </si>
  <si>
    <t>Elaboración Documentos Legales</t>
  </si>
  <si>
    <t>EMD</t>
  </si>
  <si>
    <t>Emergencia y Desastres</t>
  </si>
  <si>
    <t>GEA</t>
  </si>
  <si>
    <t>Gestión Administrativa</t>
  </si>
  <si>
    <t>GEF</t>
  </si>
  <si>
    <t>Gestión Financiera</t>
  </si>
  <si>
    <t>GyC</t>
  </si>
  <si>
    <t>Gestión y Calidad Institucional</t>
  </si>
  <si>
    <t>ING</t>
  </si>
  <si>
    <t>Infraestructura y Equipos</t>
  </si>
  <si>
    <t>LIT</t>
  </si>
  <si>
    <t>Litigios</t>
  </si>
  <si>
    <t>MC</t>
  </si>
  <si>
    <t>Medios de Comunicación</t>
  </si>
  <si>
    <t>MED</t>
  </si>
  <si>
    <t>Medicamentos e Insumos</t>
  </si>
  <si>
    <t>MyE</t>
  </si>
  <si>
    <t>Monitoreo y evaluación</t>
  </si>
  <si>
    <t>NOM</t>
  </si>
  <si>
    <t>Nomina</t>
  </si>
  <si>
    <t>OPT</t>
  </si>
  <si>
    <t>Operaciones TIC</t>
  </si>
  <si>
    <t>PSM</t>
  </si>
  <si>
    <t>Pasantía Medica</t>
  </si>
  <si>
    <t>RP</t>
  </si>
  <si>
    <t>Relaciones Publicas</t>
  </si>
  <si>
    <t>SDT</t>
  </si>
  <si>
    <t>Servicios Diagnósticos Complementación terapéutica</t>
  </si>
  <si>
    <t>SHE</t>
  </si>
  <si>
    <t>Seguridad Hospitalaria</t>
  </si>
  <si>
    <t>SI</t>
  </si>
  <si>
    <t>Sistema Información</t>
  </si>
  <si>
    <t>SMT</t>
  </si>
  <si>
    <t>Seguridad y Monitoreo de las TIC</t>
  </si>
  <si>
    <t>SPG</t>
  </si>
  <si>
    <t>Soporte a la gestión</t>
  </si>
  <si>
    <t>UEP</t>
  </si>
  <si>
    <t>Unidad Ejecutora de Proyectos</t>
  </si>
  <si>
    <t>ADF</t>
  </si>
  <si>
    <t>Administrativa Financiera</t>
  </si>
  <si>
    <t>COM</t>
  </si>
  <si>
    <t>Comunicación</t>
  </si>
  <si>
    <t>EJ</t>
  </si>
  <si>
    <t>Ejecutiva</t>
  </si>
  <si>
    <t>GES</t>
  </si>
  <si>
    <t>Gestión de Servicios</t>
  </si>
  <si>
    <t>GT</t>
  </si>
  <si>
    <t>Gestión Técnica</t>
  </si>
  <si>
    <t>JUR</t>
  </si>
  <si>
    <t>Jurídica</t>
  </si>
  <si>
    <t>UIPyD</t>
  </si>
  <si>
    <t>Unidad Institucional de Planificación y Desarrollo</t>
  </si>
  <si>
    <t>RRHH</t>
  </si>
  <si>
    <t>Gestión Humana</t>
  </si>
  <si>
    <t>TEC</t>
  </si>
  <si>
    <t>Tecnología de la Información</t>
  </si>
  <si>
    <t>Oficina</t>
  </si>
  <si>
    <t>OAI</t>
  </si>
  <si>
    <t>Oficina de Acceso a la Información</t>
  </si>
  <si>
    <t>OFC</t>
  </si>
  <si>
    <t>Oficina de Control y Fiscalización</t>
  </si>
  <si>
    <t>Ls_Estructura</t>
  </si>
  <si>
    <t>04_División</t>
  </si>
  <si>
    <t>ls_Direccion</t>
  </si>
  <si>
    <t>ls_Departamento</t>
  </si>
  <si>
    <t>ls_SubDireccion</t>
  </si>
  <si>
    <t>Ls_Direccion</t>
  </si>
  <si>
    <t>Ls_SubDireccion</t>
  </si>
  <si>
    <t>Ls_Departamento</t>
  </si>
  <si>
    <t>Ls_Oficina</t>
  </si>
  <si>
    <t>Departamentos</t>
  </si>
  <si>
    <t>Abrev</t>
  </si>
  <si>
    <t>Indirecto</t>
  </si>
  <si>
    <t xml:space="preserve">Servicio Regional de Salud:  </t>
  </si>
  <si>
    <t>.</t>
  </si>
  <si>
    <t>Gerencia</t>
  </si>
  <si>
    <t>División</t>
  </si>
  <si>
    <t>Unidad</t>
  </si>
  <si>
    <t>Ls_DependenciasSRS</t>
  </si>
  <si>
    <t>ls_UnidadesSRS</t>
  </si>
  <si>
    <t>Apoyo Adm. De la Gerencia</t>
  </si>
  <si>
    <t>Comunicaciones</t>
  </si>
  <si>
    <t>Gestión del Desempeño</t>
  </si>
  <si>
    <t>Registro y Control</t>
  </si>
  <si>
    <t>Reclutamiento y Selección</t>
  </si>
  <si>
    <t>Bienestar y Seguridad</t>
  </si>
  <si>
    <t>Compensaciones y Beneficios</t>
  </si>
  <si>
    <t>Capacitación</t>
  </si>
  <si>
    <t>Compras y Contrataciones</t>
  </si>
  <si>
    <t>Activos Fijos</t>
  </si>
  <si>
    <t>Almacenes y Suministros</t>
  </si>
  <si>
    <t>Servicios Generales</t>
  </si>
  <si>
    <t>Presupuesto</t>
  </si>
  <si>
    <t>Tesorería</t>
  </si>
  <si>
    <t>Revisión y Análisis</t>
  </si>
  <si>
    <t>Monitoreo y Evaluación</t>
  </si>
  <si>
    <t>Formulación de PPP</t>
  </si>
  <si>
    <t>Desarrollo Institucional</t>
  </si>
  <si>
    <t>Calidad de la Gestión</t>
  </si>
  <si>
    <t>Estadísticas</t>
  </si>
  <si>
    <t>Materno Infantil</t>
  </si>
  <si>
    <t>Odontología</t>
  </si>
  <si>
    <t xml:space="preserve">Estructura:  </t>
  </si>
  <si>
    <t>Pasantias Medicas</t>
  </si>
  <si>
    <t>Soporte a la Gestión</t>
  </si>
  <si>
    <t>Administrativa</t>
  </si>
  <si>
    <t>Financiera</t>
  </si>
  <si>
    <t>Formulación, MyE de PPP</t>
  </si>
  <si>
    <t>Desarrollo Institucional y Calidad de la Gestión</t>
  </si>
  <si>
    <t>Sistema de Información</t>
  </si>
  <si>
    <t>Coordinación de la Prestacion de Servicios</t>
  </si>
  <si>
    <t>Servicios Diagnósticos y Complementación Terapeutica</t>
  </si>
  <si>
    <t>Ls_DivisionesSRS</t>
  </si>
  <si>
    <t>Ls_GerenciasSRS</t>
  </si>
  <si>
    <t>Ls_DepartamentosSRS</t>
  </si>
  <si>
    <t>Ls_OficinasSRS</t>
  </si>
  <si>
    <t>Acceso a la Información</t>
  </si>
  <si>
    <t>Control y Fiscalización</t>
  </si>
  <si>
    <t>Ls_UnidadesSRS</t>
  </si>
  <si>
    <t>Regional (Consolidado)</t>
  </si>
  <si>
    <t>Código_Actividad</t>
  </si>
  <si>
    <t>Actividad</t>
  </si>
  <si>
    <t>Medio de Verificación 1</t>
  </si>
  <si>
    <t>Medio de Verificación 3</t>
  </si>
  <si>
    <t>Medio de Verificación 2</t>
  </si>
  <si>
    <t>Ls_Medio_Verificacion</t>
  </si>
  <si>
    <t>Definir e implementar un modelo organizativo funcional en el Nivel Central del SNS</t>
  </si>
  <si>
    <t>Integrar un comité de conducción estratégica en el Nivel Central</t>
  </si>
  <si>
    <t>Est.1.1.1</t>
  </si>
  <si>
    <t>Desarrollar e implementar un modelo económico y financiero que garantice la sostenibilidad de la Red de servicios, incluyendo los Hospitales Autogestionados</t>
  </si>
  <si>
    <t>Est.1.3.1</t>
  </si>
  <si>
    <t>Definir y desarrollar los instrumentos de recolección de datos y reportes de Gestión/Productividad de la Red</t>
  </si>
  <si>
    <t>Est.1.6.1</t>
  </si>
  <si>
    <r>
      <t>Apoyar a los SRS en el proceso de cumplimiento de los criterios para su habilitación en los establecimientos de salud</t>
    </r>
    <r>
      <rPr>
        <sz val="9"/>
        <color rgb="FF000000"/>
        <rFont val="Arial"/>
        <family val="2"/>
      </rPr>
      <t xml:space="preserve"> de su Red</t>
    </r>
  </si>
  <si>
    <t>Est.1.8.1</t>
  </si>
  <si>
    <t xml:space="preserve">Actualizar e implementar el Modelo de Gestión del SNS en todos sus niveles y el Modelo de Red de los SRS
</t>
  </si>
  <si>
    <t>Definir una estructura funcional de transición (septiembre – diciembre 2016) en el Nivel Central</t>
  </si>
  <si>
    <t>Est.1.1.2</t>
  </si>
  <si>
    <t>Implementar las NOBACI y sus Normas Complementarias en el Nivel Central del SNS y en todos los niveles de la Red</t>
  </si>
  <si>
    <t>Est.1.3.2</t>
  </si>
  <si>
    <t>Desarrollar e implementar los Sistemas de Información que faciliten el flujo de información entre los niveles para la toma de decisión y la gestión para resultados</t>
  </si>
  <si>
    <t>Est.1.6.2</t>
  </si>
  <si>
    <t xml:space="preserve">Desarrollar e implementar un modelo económico y financiero que garantice la sostenibilidad de la Red de servicios incluyendo los Hospitales Autogestionados
</t>
  </si>
  <si>
    <t>Reformular la estructura organizativa aprobada mediante resolución 00006 del MAP</t>
  </si>
  <si>
    <t>Est.1.1.3</t>
  </si>
  <si>
    <t>Dotar de infraestructura tecnológica para el desarrollo de la tecnología de la información y comunicaciones (TIC) en el Nivel central</t>
  </si>
  <si>
    <t>Est.1.6.3</t>
  </si>
  <si>
    <t xml:space="preserve">Definir e implementar los mecanismos de relación y articulación Interna  entre el centro coordinador del SNS y los SRS y al interno de los SRS, en forma de acuerdos de gestión que incorporen objetivos y resultados
</t>
  </si>
  <si>
    <t>Implementar un Plan de despliegue de las estructuras funcionales en el SNS y en todos sus niveles</t>
  </si>
  <si>
    <t>Est.1.1.4</t>
  </si>
  <si>
    <t xml:space="preserve">Implementar un Régimen de auditoria de calidad de la información </t>
  </si>
  <si>
    <t>Est.1.6.4</t>
  </si>
  <si>
    <t>Apoyar el proceso de integración y unificación de cargos de los profesionales del IDSS</t>
  </si>
  <si>
    <t>Est.1.9.1</t>
  </si>
  <si>
    <t xml:space="preserve">Definir e implementar el Modelo de articulación externa con los agentes relevantes del Sector salud y otros sectores, que coadyuven con el logro de los objetivos estratégicos de la institución
</t>
  </si>
  <si>
    <t>Elaborar y firmar acuerdos y convenios de Gestión entre las diferentes instancias de la Red.</t>
  </si>
  <si>
    <t>Est.1.4.1</t>
  </si>
  <si>
    <t>Aplicar los criterios de integración en redes de los establecimientos del IDSS a red del SNS, que defina la Comisión para la Integración de la Red Única de Servicios Públicos de Salud</t>
  </si>
  <si>
    <t>Est.1.9.2</t>
  </si>
  <si>
    <t xml:space="preserve">Fortalecer los sistemas de información existentes en todos los niveles del SNS para apoyar la gestión por resultados
</t>
  </si>
  <si>
    <t xml:space="preserve">Fortalecer el componente de comunicación interna y externa en la institución
</t>
  </si>
  <si>
    <t xml:space="preserve">Disponer de una red de establecimientos que cumpla los criterios de habilitación establecidos por el MSP
</t>
  </si>
  <si>
    <t>Actualizar y desplegar el Modelo de Gestión en toda la red</t>
  </si>
  <si>
    <t>Est.1.2.1</t>
  </si>
  <si>
    <t>Elaborar y firmar Acuerdos y Convenios intrasectoriales e intersectoriales, incluyendo ONG´s que tengan capacidad para proveer servicios de salud</t>
  </si>
  <si>
    <t>Est.1.5.1</t>
  </si>
  <si>
    <t>Diseñar e implementar un Plan de Comunicación Interna y externa con los canales jerárquicos definidos en el nivel central del SNS</t>
  </si>
  <si>
    <t>Est.1.7.1</t>
  </si>
  <si>
    <t>Definir los mecanismos estandarizados de medición de los planes y programas a ejecutarse en toda la red del SNS</t>
  </si>
  <si>
    <t>Est.1.10.1</t>
  </si>
  <si>
    <t xml:space="preserve">Integrar los establecimientos del Instituto Dominicano de Seguros Sociales (IDSS) a la red de servicios del SNS
</t>
  </si>
  <si>
    <t>Actualizar el Modelo de Red acorde al Modelo de Gestión y al Modelo de Atención</t>
  </si>
  <si>
    <t>Est.1.2.2</t>
  </si>
  <si>
    <t>Revisar de forma sistemática el alcance de cumplimiento de los objetivos propuestos</t>
  </si>
  <si>
    <t>Est.1.10.2</t>
  </si>
  <si>
    <t xml:space="preserve">Fortalecer el sistema de monitoreo y evaluación, que permita mejorar la gestión para resultados de planes y programas, a través de una retroalimentación apropiada y oportuna, que facilite la toma de decisiones basado en información de calidad y acorde a los objetivos propuestos
</t>
  </si>
  <si>
    <t xml:space="preserve">Participar con el MSP, MAP y otras instituciones en la definición de los reglamentos complementarios de la Ley de Carrera Sanitaria (395-14)
</t>
  </si>
  <si>
    <t xml:space="preserve">Formular una Política Salarial y de Recursos Humanos competitiva, que permita captar y retener personal competente para apuntalar la gestión estratégica del SNS
</t>
  </si>
  <si>
    <t xml:space="preserve">Gestionar la creación de una comisión mixta MSP, SNS para el desarrollo de los reglamentos </t>
  </si>
  <si>
    <t>Est.2.1.1</t>
  </si>
  <si>
    <t xml:space="preserve">Diseñar e Implementar una política de Recursos Humanos en el SNS y todos sus niveles (modelo de gestión de RRHH) </t>
  </si>
  <si>
    <t>Est.2.2.1</t>
  </si>
  <si>
    <t>Definir un programa de formación continua enfocado a la gestión por competencias</t>
  </si>
  <si>
    <t>Est.2.3.1</t>
  </si>
  <si>
    <t xml:space="preserve">Implementar el Modelo de Atención en todos los niveles de la red de servicios de salud 
</t>
  </si>
  <si>
    <t>Implementación de la Ley de Carrera Sanitaria y sus reglamentos</t>
  </si>
  <si>
    <t>Est.2.1.2</t>
  </si>
  <si>
    <t xml:space="preserve">Diseñar una política salarial que promueva la remuneración equilibrada en base al criterio de cargo y que contemple el sistema de incentivos </t>
  </si>
  <si>
    <t>Est.2.2.2</t>
  </si>
  <si>
    <t xml:space="preserve">Direccionar los recursos para apoyar la implementación del Modelo de Atención en la red de servicios
</t>
  </si>
  <si>
    <t>Diseñar e Implementar un protocolo de selección y contratación de los gestores y directivos de la Red</t>
  </si>
  <si>
    <t>Est.2.1.3</t>
  </si>
  <si>
    <t xml:space="preserve">Desarrollar una cartera de servicios estandarizada y de acuerdo al modelo de atención en los  centros de salud, con igual capacidad resolutiva
</t>
  </si>
  <si>
    <t xml:space="preserve">Fortalecer y garantizar la provisión de servicios de los programas de salud colectiva que se brindan en los diferentes niveles de atención
</t>
  </si>
  <si>
    <t xml:space="preserve">Impulsar el desarrollo del Modelo de Atención en la Red de Servicios especialmente en las áreas consideradas prioritarias </t>
  </si>
  <si>
    <t>Est.3.1.1</t>
  </si>
  <si>
    <t>Elaborar el Presupuesto, plan de inversiones y financiación de la red e implementarlo de acuerdo al dimensionamiento definido para la implementación del Modelo de Atención y garantizar el flujo de los recursos financieros y de otra índole de forma coherente con los objetivos del Modelo de Atención</t>
  </si>
  <si>
    <t>Est.3.2.1</t>
  </si>
  <si>
    <t>Reorganización estructural, funcional y logística de la Red, según el modelo de atención y en función de las necesidades sanitarias de la población asignada</t>
  </si>
  <si>
    <t>Est.3.3.1</t>
  </si>
  <si>
    <t>Promover estilos de vida saludables mediante la intervención integral en los diferentes escenarios (establecimiento de salud, hogar, escuelas, etc.)</t>
  </si>
  <si>
    <t>Est.4.1.1</t>
  </si>
  <si>
    <t>Aumentar la provisión y cobertura de los servicios de salud sexual-reproductiva en todos los niveles de atención con énfasis en la atención materno-perinatal, infantil y adolescente</t>
  </si>
  <si>
    <t>Est.4.1.2</t>
  </si>
  <si>
    <t>Fortalecer la aplicación de las normas a programas de salud para aumentar las expectativas de vida y calidad de la atención en personas que viven con VIH-SIDA</t>
  </si>
  <si>
    <t>Est.4.1.3</t>
  </si>
  <si>
    <t>Fortalecer la Aplicación de las normas a programas de salud para aumentar las expectativas de vida y calidad de la atención en personas que viven con TB</t>
  </si>
  <si>
    <t>Est.4.1.4</t>
  </si>
  <si>
    <t>Garantizar el diagnóstico oportuno y manejo adecuado de las enfermedades transmitidas por vectores en los establecimientos de salud, como estrategia de reducción de la letalidad</t>
  </si>
  <si>
    <t>Est.4.1.5</t>
  </si>
  <si>
    <t>Ls_LinesEstategica</t>
  </si>
  <si>
    <t>Le. 1</t>
  </si>
  <si>
    <t>Le. 2</t>
  </si>
  <si>
    <t>Le. 3</t>
  </si>
  <si>
    <t>Le. 4</t>
  </si>
  <si>
    <t>Ls_ObjEstrategico</t>
  </si>
  <si>
    <t>Obj1.1</t>
  </si>
  <si>
    <t>LE</t>
  </si>
  <si>
    <t>Obj1.2</t>
  </si>
  <si>
    <t>Obj1.3</t>
  </si>
  <si>
    <t>Obj1.4</t>
  </si>
  <si>
    <t>Obj1.5</t>
  </si>
  <si>
    <t>Obj4.1</t>
  </si>
  <si>
    <t>Obj3.3</t>
  </si>
  <si>
    <t>Obj3.2</t>
  </si>
  <si>
    <t>Obj3.1</t>
  </si>
  <si>
    <t>Obj2.1</t>
  </si>
  <si>
    <t>Obj1.10</t>
  </si>
  <si>
    <t>Obj2.2</t>
  </si>
  <si>
    <t>Obj1.9</t>
  </si>
  <si>
    <t>Obj1.6</t>
  </si>
  <si>
    <t>Obj1.7</t>
  </si>
  <si>
    <t>Obj1.8</t>
  </si>
  <si>
    <t>Obj2.3</t>
  </si>
  <si>
    <t>Supuestos</t>
  </si>
  <si>
    <t>Dependencia responsable</t>
  </si>
  <si>
    <t>Resultado esperado</t>
  </si>
  <si>
    <t>Línea estratégica</t>
  </si>
  <si>
    <t>Unidad de medida</t>
  </si>
  <si>
    <t xml:space="preserve">Gerencias:  </t>
  </si>
  <si>
    <t xml:space="preserve">Departamentos:  </t>
  </si>
  <si>
    <t xml:space="preserve">Divisiones:  </t>
  </si>
  <si>
    <t xml:space="preserve">Unidades:  </t>
  </si>
  <si>
    <t xml:space="preserve">Oficinas:  </t>
  </si>
  <si>
    <t xml:space="preserve">Año del POA:  </t>
  </si>
  <si>
    <t>Periodo_POA</t>
  </si>
  <si>
    <t>Declaración del año</t>
  </si>
  <si>
    <t>"Año del Desarrollo Agroforestal"</t>
  </si>
  <si>
    <t>Le.1 - Fortalecer las capacidades gestoras institucionales del SNS a través de la implementación del Modelo de Gestión, del desarrollo de su organización funcional y de las capacidades e instrumentos necesarios en cada ámbito de gestión</t>
  </si>
  <si>
    <t>Le.2 - Desarrollar un modelo de gestión y planificación de los recursos humanos que garantice la disponibilidad de técnicos y profesionales competentes y que fomente un alto rendimiento alineado a los objetivos institucionales</t>
  </si>
  <si>
    <t>Le.3 - Desarrollo de la red asistencial del SNS en coherencia con las políticas de Estado en materia de salud y el Modelo de Atención</t>
  </si>
  <si>
    <t>Le.4 - Mejora de la provisión de los programas y acciones de salud colectiva, con enfoque en prevención y control de enfermedades evitables</t>
  </si>
  <si>
    <t>Línea Estratégica</t>
  </si>
  <si>
    <t>Objetivo Estratégico</t>
  </si>
  <si>
    <t>Resultados Esperados</t>
  </si>
  <si>
    <t>Gestión Administrativa y Estratégica fortalecida</t>
  </si>
  <si>
    <t>Conjunto mínimo de áreas funcionales y operativas definidas y habilitadas en el Nivel Central</t>
  </si>
  <si>
    <t>Nueva estructura organizativa y funcional aprobada por el MAP</t>
  </si>
  <si>
    <t>Estructuras organizativas y   funcionales desplegadas en todos los niveles del SNS</t>
  </si>
  <si>
    <t>Actualizar e implementar el Modelo de Gestión del SNS en todos sus niveles y el Modelo de Red de los SRS</t>
  </si>
  <si>
    <t>Promovida la gestión eficiente, que facilite la comunicación, coordinación y control de la red del SNS</t>
  </si>
  <si>
    <t>Modelo de Red implementado y operando acorde a los lineamientos del Modelo de Gestión y del Modelo de Atención</t>
  </si>
  <si>
    <t>Desarrollar e implementar un modelo económico y financiero que garantice la sostenibilidad de la Red de servicios incluyendo los Hospitales Autogestionados</t>
  </si>
  <si>
    <t>Incrementada la sostenibilidad financiera de la Red, mediante la implementación de un Modelo de Gestión Económico y Financiero que permita reducir las brechas entre los recursos y las necesidades</t>
  </si>
  <si>
    <t>Racionalizado el uso de los recursos financieros y económicos (inventario, bienes y equipos)</t>
  </si>
  <si>
    <t>Definir e implementar los mecanismos de relación y articulación interna entre el centro coordinador del SNS y los SRS y al interno de los SRS, en forma de acuerdos de gestión que incorporen objetivos y resultados</t>
  </si>
  <si>
    <t>Fortalecida la capacidad de Gestión de la Red en relación a los objetivos estratégicos del SNS</t>
  </si>
  <si>
    <t>Definir e implementar el modelo de articulación externa con los agentes relevantes del sector salud y otros sectores, que coadyuven con el logro de los objetivos estratégicos de la institución</t>
  </si>
  <si>
    <t xml:space="preserve">
Fortalecida las relaciones del Nivel Central del SNS y otros agentes del sector Salud
</t>
  </si>
  <si>
    <t>Fortalecer los sistemas de información existentes en todos los niveles del SNS para apoyar la gestión para resultados</t>
  </si>
  <si>
    <t>Estandarizados los instrumentos de recolección de datos de los establecimientos de salud y de las entidades administrativas de la red, que minimice la duplicidad de reportes e informes que emanen de los diferentes niveles</t>
  </si>
  <si>
    <t xml:space="preserve">Sistemas de información digitales estandarizados, que permita el flujo de información entre niveles y facilite la toma de decisiones desarrollados e implementados  </t>
  </si>
  <si>
    <t>Adecuada infraestructura tecnología para dar respuestas a las demandas de los usuarios del nivel central del SNS</t>
  </si>
  <si>
    <t>Régimen de auditoria de calidad de la información implementado</t>
  </si>
  <si>
    <t>Fortalecer el componente de comunicación interna y externa en la institución</t>
  </si>
  <si>
    <t>Implementado un Plan de Comunicación Interna y externa que facilite el flujo de información oportuna y de calidad en todos los niveles</t>
  </si>
  <si>
    <t>Disponer de una red de establecimientos que cumpla los criterios de habilitación establecidos por el MSP</t>
  </si>
  <si>
    <t>Aumentados los establecimientos de salud que cumplen con los criterios de habilitación definidos por el MSP</t>
  </si>
  <si>
    <t>Integrar los establecimientos del Instituto Dominicano de Seguros Sociales (IDSS) a la red de servicios del SNS</t>
  </si>
  <si>
    <t>Recursos humanos del IDSS integrados a la red del SNS, con el proceso de unificación de cargos completado según el decreto 200-16</t>
  </si>
  <si>
    <t>Aplicados los criterios de integración de los establecimientos del IDSS en sustento a la integración de la red única de servicios públicos de salud</t>
  </si>
  <si>
    <t>Fortalecer el sistema de monitoreo y evaluación, que permita mejorar la gestión para resultados de planes y programas, a través de una retroalimentación apropiada y oportuna, que facilite la toma de decisiones basado en información de calidad y acorde a los objetivos propuestos</t>
  </si>
  <si>
    <t>Definidos y estandarizados los mecanismos, instrumentos de medición y reporte de los planes y programas,</t>
  </si>
  <si>
    <t>Monitoreados los objetivos propuestos y definidos los alcances de cumplimiento.</t>
  </si>
  <si>
    <t>Participar con el MSP, MAP y otras instituciones en la definición e implementación de los reglamentos complementarios de la Ley de Carrera Sanitaria (395-14)</t>
  </si>
  <si>
    <t xml:space="preserve"> Reglamentos de Ley de Carrera Sanitaria definidos </t>
  </si>
  <si>
    <t>Adecuadas las condiciones laborales del personal de la Red del SNS a la Ley de Carrera Sanitaria y sus reglamentaciones</t>
  </si>
  <si>
    <t>Diseñado e implementado el protocolo de selección y contratación de los gestores y directivos de la Red</t>
  </si>
  <si>
    <t>Formular una Política Salarial y de Recursos Humanos competitiva que permita captar y retener personal competente para apuntalar la gestión estratégica del SNS</t>
  </si>
  <si>
    <t xml:space="preserve">Definida las directrices que constituyen una base sana para una gestión eficaz de los recursos humanos del SNS y la Red de Servicios  </t>
  </si>
  <si>
    <t>Diseñada e implementada una política salarial que que estimule el más alto desempeño de las funciones del RRHH del SNS</t>
  </si>
  <si>
    <t xml:space="preserve">Disminuido el nivel de rotación del RRHH   </t>
  </si>
  <si>
    <t>Aumentado el desarrollo institucional a través del fortalecimiento de las competencias de los colaboradores, enfocados a la consecución de los objetivos estratégicos del SNS</t>
  </si>
  <si>
    <t xml:space="preserve">Implementar el Modelo de Atención en todos los niveles de la red de servicios de salud </t>
  </si>
  <si>
    <t xml:space="preserve"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
</t>
  </si>
  <si>
    <t>Direccionar los recursos para apoyar la implementación del Modelo de Atención en la red de servicios</t>
  </si>
  <si>
    <t xml:space="preserve">Presupuestos priorizados
Plan de Inversiones definido y planificado
Flujos financieros a los SRS y a los niveles de atención coherentes con el Modelo y con la prioridad de fortalecer la Atención Primaria y el resto de áreas criticas
</t>
  </si>
  <si>
    <t>Desarrollar una cartera de servicios estandarizada y de acuerdo al modelo de atención en los centros de salud, con igual capacidad resolutiva</t>
  </si>
  <si>
    <t>Fortalecido el acceso a la atención, mediante una cartera de servicios que responda a las necesidades de salud de la población, priorizando los grupos más vulnerables</t>
  </si>
  <si>
    <t>Fortalecer y garantizar la provisión de servicios de los programas de salud colectiva que se brindan en los diferentes niveles de atención</t>
  </si>
  <si>
    <t>Desarrollada e implementada las intervenciones con carácter preventivo, de promoción y asistencia de las enfermedades crónicas no transmisibles</t>
  </si>
  <si>
    <t>Mejorada la cobertura y calidad en materia de salud sexual-reproductiva en todos los niveles de atención con énfasis en la atención materno-perinatal, infantil y adolescente</t>
  </si>
  <si>
    <t>Garantizado el continuo de la atención para aumentar las expectativas de vida en personas que viven con VIH-SIDA mediante la correcta aplicación de las normas, guías y protocolos nacionales</t>
  </si>
  <si>
    <t>Mejorada la prestación de servicios a la población con TB mediante un abordaje integral y basado en la estrategia mundial “Fin de la Tuberculosis”, intensificando las intervenciones focalizadas en poblaciones clave y grupos de riesgo</t>
  </si>
  <si>
    <t>Le.1</t>
  </si>
  <si>
    <t>Le.2</t>
  </si>
  <si>
    <t>Le.3</t>
  </si>
  <si>
    <t>Le.4</t>
  </si>
  <si>
    <t>Obj</t>
  </si>
  <si>
    <t>Servicios Regionales de Salud</t>
  </si>
  <si>
    <t>Cod_LE</t>
  </si>
  <si>
    <t>LE.1 - Fortalecer las capacidades gestoras institucionales del SNS a través de la implementación del Modelo de Gestión, del desarrollo de su organización funcional y de las capacidades e instrumentos necesarios en cada ámbito de gestión</t>
  </si>
  <si>
    <t>LE.2 - Desarrollar un modelo de gestión y planificación de los recursos humanos que garantice la disponibilidad de técnicos y profesionales competentes y que fomente un alto rendimiento alineado a los objetivos institucionales</t>
  </si>
  <si>
    <t>Objetivo</t>
  </si>
  <si>
    <t>Cod_Obj</t>
  </si>
  <si>
    <t>LE.3 - Desarrollo de la red asistencial del SNS en coherencia con las políticas de Estado en materia de Salud y el Modelo de Atención</t>
  </si>
  <si>
    <t>LE.4 - Mejora de la provisión de los programas y acciones de salud colectiva, con enfoque en prevención y control de enfermedades evitables</t>
  </si>
  <si>
    <t>Obj1.1 - Definir e implementar un modelo organizativo funcional en el Nivel Central del SNS</t>
  </si>
  <si>
    <t>Obj1.2 - Actualizar e implementar el Modelo de Gestión del SNS en todos sus niveles y el Modelo de Red de los SRS</t>
  </si>
  <si>
    <t>Obj1.3 - Desarrollar e implementar un modelo económico y financiero que garantice la sostenibilidad de la Red de servicios incluyendo los Hospitales Autogestionados</t>
  </si>
  <si>
    <t>Obj1.4 - Definir e implementar los mecanismos de relación y articulación interna entre el centro coordinador del SNS y los SRS y al interno de los SRS, en forma de acuerdos de gestión que incorporen objetivos y resultados</t>
  </si>
  <si>
    <t>Obj1.5 - Definir e implementar el modelo de articulación externa con los agentes relevantes del sector salud y otros sectores, que coadyuven con el logro de los objetivos estratégicos de la institución</t>
  </si>
  <si>
    <t>Obj1.6 - Fortalecer los sistemas de información existentes en todos los niveles del SNS para apoyar la gestión para resultados</t>
  </si>
  <si>
    <t>Obj1.7 - Fortalecer el componente de comunicación interna y externa en la institución</t>
  </si>
  <si>
    <t>Obj1.8 - Disponer de una red de establecimientos que cumpla los criterios de habilitación establecidos por el MSP</t>
  </si>
  <si>
    <t>Obj1.9 - Integrar los establecimientos del Instituto Dominicano de Seguros Sociales (IDSS) a la red de servicios del SNS</t>
  </si>
  <si>
    <t>Obj2.1 - Participar con el MSP, MAP y otras instituciones en la definición e implementación de los reglamentos complementarios de la Ley de Carrera Sanitaria (395-14)</t>
  </si>
  <si>
    <t>Obj2.2 - Formular una Política Salarial y de Recursos Humanos competitiva que permita captar y retener personal competente para apuntalar la gestión estratégica del SNS</t>
  </si>
  <si>
    <t>Obj3.1 - Implementar el Modelo de Atención en todos los niveles de la red de servicios de salud</t>
  </si>
  <si>
    <t>Obj3.2 - Direccionar los recursos para apoyar la implementación del Modelo de Atención en la red de servicios</t>
  </si>
  <si>
    <t>Obj3.3 - Desarrollar una cartera de servicios estandarizada y de acuerdo al modelo de atención en los centros de salud, con igual capacidad resolutiva</t>
  </si>
  <si>
    <t>Obj4.1 - Fortalecer y garantizar la provisión de servicios de los programas de salud colectiva que se brindan en los diferentes niveles de atención</t>
  </si>
  <si>
    <t xml:space="preserve">
Fortalecida las relaciones del Nivel Central del SNS y otros agentes del sector Salud</t>
  </si>
  <si>
    <t>Sistemas de información digitales estandarizados, que permita el flujo de información entre niveles y facilite la toma de decisiones desarrollados e implementados</t>
  </si>
  <si>
    <t>Definida las directrices que constituyen una base sana para una gestión eficaz de los recursos humanos del SNS y la Red de Servicios</t>
  </si>
  <si>
    <t>Disminuido el nivel de rotación del RRHH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</si>
  <si>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</si>
  <si>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Presupuestos priorizados
Plan de Inversiones definido y planificado
Flujos financieros a los SRS y a los niveles de atención coherentes con el Modelo y con la prioridad de fortalecer la Atención Primaria y el resto de áreas criticas</t>
  </si>
  <si>
    <t>Estructuras organizativas y funcionales desplegadas en todos los niveles del SNS</t>
  </si>
  <si>
    <t>Reglamentos de Ley de Carrera Sanitaria definidos</t>
  </si>
  <si>
    <t xml:space="preserve">Total de Actividades </t>
  </si>
  <si>
    <t>Insumo</t>
  </si>
  <si>
    <t>InsumoAbrev</t>
  </si>
  <si>
    <t>lsAcabadosTextiles</t>
  </si>
  <si>
    <t>lsAlimentosyBebidas</t>
  </si>
  <si>
    <t>lsArticulosdePlastico</t>
  </si>
  <si>
    <t>Electrodomésticos</t>
  </si>
  <si>
    <t>lsElectrodomesticos</t>
  </si>
  <si>
    <t>2.6.1.4.01</t>
  </si>
  <si>
    <t>lsTelecomunicaciones</t>
  </si>
  <si>
    <t xml:space="preserve">Equipo médico y de laboratorio </t>
  </si>
  <si>
    <t>lsEquiposMedicos</t>
  </si>
  <si>
    <t>2.6.3.1.01</t>
  </si>
  <si>
    <t>Equipos de cómputo</t>
  </si>
  <si>
    <t>lsEquiposComputos</t>
  </si>
  <si>
    <t>2.6.1.3.01</t>
  </si>
  <si>
    <t>lsEquiposSeguridad</t>
  </si>
  <si>
    <t>2.6.6.2.01</t>
  </si>
  <si>
    <t>Eventos generales</t>
  </si>
  <si>
    <t>lsEventosGenerales</t>
  </si>
  <si>
    <t>lsGasoil</t>
  </si>
  <si>
    <t>lsHerramientasMenores</t>
  </si>
  <si>
    <t>lsImpresionyEncuadernacion</t>
  </si>
  <si>
    <t>lsLlantasyNeumaticos</t>
  </si>
  <si>
    <t>lsMantenimiento</t>
  </si>
  <si>
    <t>2.7.2.6.01</t>
  </si>
  <si>
    <t>Mantenimiento y reparación de equipos para computación</t>
  </si>
  <si>
    <t>2.7.2.2.01</t>
  </si>
  <si>
    <t>2.7.2.4.01</t>
  </si>
  <si>
    <t>Mantenimiento y reparación de maquinarias y equipos</t>
  </si>
  <si>
    <t>2.7.1.7.01</t>
  </si>
  <si>
    <t>Mantenimiento y reparación de muebles y equipos de oficina</t>
  </si>
  <si>
    <t>2.7.1.6.01</t>
  </si>
  <si>
    <t>2.7.1.4.01</t>
  </si>
  <si>
    <t>lsMaterialesdeLimpieza</t>
  </si>
  <si>
    <t>Muebles de alojamiento</t>
  </si>
  <si>
    <t>lsMueblesdeAlojamiento</t>
  </si>
  <si>
    <t>2.6.1.2.02</t>
  </si>
  <si>
    <t>lsMueblesdeOficina</t>
  </si>
  <si>
    <t>2.6.1.1.01</t>
  </si>
  <si>
    <t>lsObrasMenoresEdificaciones</t>
  </si>
  <si>
    <t>2.7.1.1.01</t>
  </si>
  <si>
    <t>lsOtrosEquipos</t>
  </si>
  <si>
    <t>2.6.5.8.01</t>
  </si>
  <si>
    <t>lsPeaje</t>
  </si>
  <si>
    <t>Pinturas, barnices, lacas, diluyentes y absorbentes para pintura</t>
  </si>
  <si>
    <t>lsPinturas</t>
  </si>
  <si>
    <t>lsProductosArtesGraficas</t>
  </si>
  <si>
    <t>lsProductosdeCemento</t>
  </si>
  <si>
    <t>lsProductosdeLoza</t>
  </si>
  <si>
    <t>lsProductosdePapel</t>
  </si>
  <si>
    <t>lsProductosdeVidrio</t>
  </si>
  <si>
    <t>lsProductosElectricos</t>
  </si>
  <si>
    <t>lsProductosMedicinalesH</t>
  </si>
  <si>
    <t>lsProductosMetalicos</t>
  </si>
  <si>
    <t>Productos químicos de uso personal</t>
  </si>
  <si>
    <t>lsProductosQuimicos</t>
  </si>
  <si>
    <t>lsPublicidadyPropaganda</t>
  </si>
  <si>
    <t>Servicios técnicos y profesionales</t>
  </si>
  <si>
    <t>lsServiciosTecnicosProfesionales</t>
  </si>
  <si>
    <t>Sistemas de aire acondicionado, calefacción y de refrigeración industrial y comercial</t>
  </si>
  <si>
    <t>lsAireAcondicionado</t>
  </si>
  <si>
    <t>2.6.5.4.01</t>
  </si>
  <si>
    <t>Útiles de cocina y comedor</t>
  </si>
  <si>
    <t>lsUtilesdeCocina</t>
  </si>
  <si>
    <t>Útiles de escritorio, oficina, informática y de enseñanza</t>
  </si>
  <si>
    <t>lsUtilesdeOficina</t>
  </si>
  <si>
    <t>Útiles menores médico-quirúrgicos</t>
  </si>
  <si>
    <t>lsUtilesMenoresMQ</t>
  </si>
  <si>
    <t>lsViaticosDP</t>
  </si>
  <si>
    <t>Anticipo Financiero</t>
  </si>
  <si>
    <t>Recursos externos</t>
  </si>
  <si>
    <t>Venta de servicios</t>
  </si>
  <si>
    <t>lsFuentesFinanciamiento</t>
  </si>
  <si>
    <t>Tipo de Intervención</t>
  </si>
  <si>
    <t>LsTipoEESS</t>
  </si>
  <si>
    <t>Tipo EESS</t>
  </si>
  <si>
    <t>Alquiler</t>
  </si>
  <si>
    <t>lsTipoIntervencion</t>
  </si>
  <si>
    <t>Reparación</t>
  </si>
  <si>
    <t>Mantenimiento</t>
  </si>
  <si>
    <t>lsMantenimientoyReparacion</t>
  </si>
  <si>
    <t>Compra</t>
  </si>
  <si>
    <t>2.2.5.1.01</t>
  </si>
  <si>
    <t>Alquiler de edicficio</t>
  </si>
  <si>
    <t>2.6.9.2.01</t>
  </si>
  <si>
    <t>Edificaciones no residenciales</t>
  </si>
  <si>
    <t>Servicios de pinturas y derivados con fines de higienes y embellecimiento</t>
  </si>
  <si>
    <t>Mantenimiento y reparación de obras civiles en instalaciones vacias</t>
  </si>
  <si>
    <t>2.7.2.1.01</t>
  </si>
  <si>
    <t>Mantenimiento y reparación de muebles y equipos de oficinas</t>
  </si>
  <si>
    <t>Mantenimiento y reparación de equipos para compuntación</t>
  </si>
  <si>
    <t>Mantenimiento y reparación de equipos de transporte</t>
  </si>
  <si>
    <t>PPGR4</t>
  </si>
  <si>
    <t>PPGR5</t>
  </si>
  <si>
    <t>Tipos de Acciones</t>
  </si>
  <si>
    <t>ls_TiposAcciones</t>
  </si>
  <si>
    <t>ls_ComprayAlquiler</t>
  </si>
  <si>
    <t>Vehículos y Equipo de Transporte</t>
  </si>
  <si>
    <t>Valor Total Estimado</t>
  </si>
  <si>
    <t>1. El Seibo</t>
  </si>
  <si>
    <t>7. Villa Riva</t>
  </si>
  <si>
    <t>Duarte</t>
  </si>
  <si>
    <t>6. Pimentel</t>
  </si>
  <si>
    <t>5. Las Guáranas</t>
  </si>
  <si>
    <t>4. Eugenio María de Hostos</t>
  </si>
  <si>
    <t>3. Castillo</t>
  </si>
  <si>
    <t>2. Arenoso</t>
  </si>
  <si>
    <t>1. San Francisco de Macorís</t>
  </si>
  <si>
    <t>Valverde</t>
  </si>
  <si>
    <t>5. Restauración</t>
  </si>
  <si>
    <t>4. Partido</t>
  </si>
  <si>
    <t>3. Loma de Cabrera</t>
  </si>
  <si>
    <t>Santiago</t>
  </si>
  <si>
    <t>2. El Pino</t>
  </si>
  <si>
    <t>1. Dajabón</t>
  </si>
  <si>
    <t>11. Vicente Noble</t>
  </si>
  <si>
    <t>Barahona</t>
  </si>
  <si>
    <t>10. Polo</t>
  </si>
  <si>
    <t>9. Paraíso</t>
  </si>
  <si>
    <t>8. Las Salinas</t>
  </si>
  <si>
    <t>7. La Ciénaga</t>
  </si>
  <si>
    <t>6. Jaquimeyes</t>
  </si>
  <si>
    <t>Peravia</t>
  </si>
  <si>
    <t>5. Fundación</t>
  </si>
  <si>
    <t>Pedernales</t>
  </si>
  <si>
    <t>4. Enriquillo</t>
  </si>
  <si>
    <t>3. El Peñón</t>
  </si>
  <si>
    <t>Montecristi</t>
  </si>
  <si>
    <t>2. Cabral</t>
  </si>
  <si>
    <t>1. Barahona</t>
  </si>
  <si>
    <t>5. Villa Jaragua</t>
  </si>
  <si>
    <t>Bahoruco</t>
  </si>
  <si>
    <t>4. Tamayo</t>
  </si>
  <si>
    <t>3. Los Ríos</t>
  </si>
  <si>
    <t>2. Galván</t>
  </si>
  <si>
    <t>Independencia</t>
  </si>
  <si>
    <t>1. Neiba</t>
  </si>
  <si>
    <t>10. Tábara Arriba</t>
  </si>
  <si>
    <t>Azua</t>
  </si>
  <si>
    <t>9. Sabana Yegua</t>
  </si>
  <si>
    <t>Espaillat</t>
  </si>
  <si>
    <t>8. Pueblo Viejo</t>
  </si>
  <si>
    <t>7. Peralta</t>
  </si>
  <si>
    <t>6. Padre Las Casas</t>
  </si>
  <si>
    <t>5. Las Yayas de Viajama</t>
  </si>
  <si>
    <t>4. Las Charcas</t>
  </si>
  <si>
    <t>3. Guayabal</t>
  </si>
  <si>
    <t>2. Estebanía</t>
  </si>
  <si>
    <t>1. Azua de Compostela</t>
  </si>
  <si>
    <t>Distrito Nacional</t>
  </si>
  <si>
    <t>PROVINCIAS</t>
  </si>
  <si>
    <t>MUNICIPIOS</t>
  </si>
  <si>
    <t>2. Miches</t>
  </si>
  <si>
    <t>1. Comendador</t>
  </si>
  <si>
    <t>2. Bánica</t>
  </si>
  <si>
    <t>3. El Llano</t>
  </si>
  <si>
    <t>4. Hondo Valle</t>
  </si>
  <si>
    <t>5. Juan Santiago</t>
  </si>
  <si>
    <t>6. Pedro Santana</t>
  </si>
  <si>
    <t>1. Moca</t>
  </si>
  <si>
    <t>2. Cayetano Germosén</t>
  </si>
  <si>
    <t>3. Gaspar Hernández</t>
  </si>
  <si>
    <t>4. Jamao al Norte</t>
  </si>
  <si>
    <t>1. Hato Mayor del Rey</t>
  </si>
  <si>
    <t>2. El Valle</t>
  </si>
  <si>
    <t>3. Sabana de la Mar</t>
  </si>
  <si>
    <t>1. Salcedo</t>
  </si>
  <si>
    <t>2. Tenares</t>
  </si>
  <si>
    <t>3. Villa Tapia</t>
  </si>
  <si>
    <t>1. Jimaní</t>
  </si>
  <si>
    <t>2. Cristóbal</t>
  </si>
  <si>
    <t>3. Duvergé</t>
  </si>
  <si>
    <t>4. La Descubierta</t>
  </si>
  <si>
    <t>5. Mella</t>
  </si>
  <si>
    <t>6. Postrer Río</t>
  </si>
  <si>
    <t>1. Higüey</t>
  </si>
  <si>
    <t>2. San Rafael del Yuma</t>
  </si>
  <si>
    <t>1. La Romana</t>
  </si>
  <si>
    <t>2. Guaymate</t>
  </si>
  <si>
    <t>3. Villa Hermosa</t>
  </si>
  <si>
    <t>1. La Concepción de La Vega</t>
  </si>
  <si>
    <t>2. Constanza</t>
  </si>
  <si>
    <t>3. Jarabacoa</t>
  </si>
  <si>
    <t>4. Jima Abajo</t>
  </si>
  <si>
    <t>1. Nagua</t>
  </si>
  <si>
    <t>2. Cabrera</t>
  </si>
  <si>
    <t>3. El Factor</t>
  </si>
  <si>
    <t>4. Río San Juan</t>
  </si>
  <si>
    <t>1. Bonao</t>
  </si>
  <si>
    <t>2. Maimón</t>
  </si>
  <si>
    <t>3. Piedra Blanca</t>
  </si>
  <si>
    <t>1. Montecristi</t>
  </si>
  <si>
    <t>2. Castañuela</t>
  </si>
  <si>
    <t>3. Guayubín</t>
  </si>
  <si>
    <t>4. Las Matas de Santa Cruz</t>
  </si>
  <si>
    <t>5. Pepillo Salcedo</t>
  </si>
  <si>
    <t>6. Villa Vásquez</t>
  </si>
  <si>
    <t>1. Monte Plata</t>
  </si>
  <si>
    <t>2. Bayaguana</t>
  </si>
  <si>
    <t>3. Peralvillo</t>
  </si>
  <si>
    <t>4 Sabana Grande de Boyá</t>
  </si>
  <si>
    <t>5 Yamasá</t>
  </si>
  <si>
    <t>1. Pedernales</t>
  </si>
  <si>
    <t>2. Oviedo</t>
  </si>
  <si>
    <t>1. Baní</t>
  </si>
  <si>
    <t>2. Nizao</t>
  </si>
  <si>
    <t>1. Puerto Plata</t>
  </si>
  <si>
    <t>2. Altamira</t>
  </si>
  <si>
    <t>3. Guananico</t>
  </si>
  <si>
    <t>4. Imbert</t>
  </si>
  <si>
    <t>5. Los Hidalgos</t>
  </si>
  <si>
    <t>6. Luperón</t>
  </si>
  <si>
    <t>7. Sosúa</t>
  </si>
  <si>
    <t>8. Villa Isabela</t>
  </si>
  <si>
    <t>9. Villa Montellano</t>
  </si>
  <si>
    <t>1. Samaná</t>
  </si>
  <si>
    <t>2. Las Terrenas</t>
  </si>
  <si>
    <t>3. Sánchez</t>
  </si>
  <si>
    <t>1. San Cristóbal</t>
  </si>
  <si>
    <t>2. Bajos de Haina</t>
  </si>
  <si>
    <t>3. Cambita Garabito</t>
  </si>
  <si>
    <t>4. Los Cacaos</t>
  </si>
  <si>
    <t>5. Sabana Grande de Palenque</t>
  </si>
  <si>
    <t>6. San Gregorio de Nigua</t>
  </si>
  <si>
    <t>7. Villa Altagracia</t>
  </si>
  <si>
    <t>8. Yaguate</t>
  </si>
  <si>
    <t>1. San José de Ocoa</t>
  </si>
  <si>
    <t>2. Rancho Arriba</t>
  </si>
  <si>
    <t>3. Sabana Larga</t>
  </si>
  <si>
    <t>1. San Juan de la Maguana</t>
  </si>
  <si>
    <t>2. Bohechío</t>
  </si>
  <si>
    <t>3. El Cercado</t>
  </si>
  <si>
    <t>4. Juan de Herrera</t>
  </si>
  <si>
    <t>5. Las Matas de Farfán</t>
  </si>
  <si>
    <t>6. Vallejuelo</t>
  </si>
  <si>
    <t>1. San Pedro de Macorís</t>
  </si>
  <si>
    <t>2. Consuelo</t>
  </si>
  <si>
    <t>3. Guayacanes</t>
  </si>
  <si>
    <t>4. San José de Los Llanos</t>
  </si>
  <si>
    <t>5. Quisqueya</t>
  </si>
  <si>
    <t>6. Ramón Santana</t>
  </si>
  <si>
    <t>1. Cotuí</t>
  </si>
  <si>
    <t>2. Cevicos</t>
  </si>
  <si>
    <t>3. Fantino</t>
  </si>
  <si>
    <t>4. La Mata</t>
  </si>
  <si>
    <t>1. Santiago</t>
  </si>
  <si>
    <t>2. Bisonó</t>
  </si>
  <si>
    <t>3. Jánico</t>
  </si>
  <si>
    <t>4. Licey al Medio</t>
  </si>
  <si>
    <t>5. Puñal</t>
  </si>
  <si>
    <t>6. Sabana Iglesia</t>
  </si>
  <si>
    <t>8. San José de las Matas</t>
  </si>
  <si>
    <t>7. Tamboril</t>
  </si>
  <si>
    <t>9. Villa González</t>
  </si>
  <si>
    <t>1. San Ignacio de Sabaneta</t>
  </si>
  <si>
    <t>2. Los Almácigos</t>
  </si>
  <si>
    <t>3. Monción</t>
  </si>
  <si>
    <t>1. Santo Domingo Este</t>
  </si>
  <si>
    <t>2. Boca Chica</t>
  </si>
  <si>
    <t>3. Los Alcarrizos</t>
  </si>
  <si>
    <t>4. Pedro Brand</t>
  </si>
  <si>
    <t>5. San Antonio de Guerra</t>
  </si>
  <si>
    <t>6. Santo Domingo Norte</t>
  </si>
  <si>
    <t>7. Santo Domingo Oeste</t>
  </si>
  <si>
    <t>1. Mao</t>
  </si>
  <si>
    <t>2. Esperanza</t>
  </si>
  <si>
    <t>3. Laguna Salada</t>
  </si>
  <si>
    <t>REGIONES</t>
  </si>
  <si>
    <t>2.6.4.1.01</t>
  </si>
  <si>
    <t>Identificación de necesidades de equipos</t>
  </si>
  <si>
    <t>Identificacion de necesidades de infraestructuras</t>
  </si>
  <si>
    <t>Identificación de necesidades de insumos</t>
  </si>
  <si>
    <t>Identificación de actividades</t>
  </si>
  <si>
    <t>Nómina</t>
  </si>
  <si>
    <t>DISTRITO NACIONAL</t>
  </si>
  <si>
    <t>MONTE PLATA</t>
  </si>
  <si>
    <t>SANTO DOMINGO</t>
  </si>
  <si>
    <t>PERAVIA</t>
  </si>
  <si>
    <t>ESPAILLAT</t>
  </si>
  <si>
    <t>PUERTO PLATA</t>
  </si>
  <si>
    <t>SANTIAGO</t>
  </si>
  <si>
    <t>DUARTE</t>
  </si>
  <si>
    <t>HERMANAS MIRABAL</t>
  </si>
  <si>
    <t>BAHORUCO</t>
  </si>
  <si>
    <t>BARAHONA</t>
  </si>
  <si>
    <t>INDEPENDENCIA</t>
  </si>
  <si>
    <t>PEDERNALES</t>
  </si>
  <si>
    <t>EL SEIBO</t>
  </si>
  <si>
    <t>HATO MAYOR</t>
  </si>
  <si>
    <t>LA ALTAGRACIA</t>
  </si>
  <si>
    <t>LA ROMANA</t>
  </si>
  <si>
    <t>AZUA</t>
  </si>
  <si>
    <t>SAN JUAN</t>
  </si>
  <si>
    <t>MONTECRISTI</t>
  </si>
  <si>
    <t>VALVERDE</t>
  </si>
  <si>
    <t>LA VEGA</t>
  </si>
  <si>
    <t>MONSEÑOR NOUEL</t>
  </si>
  <si>
    <t>DAJABÓN</t>
  </si>
  <si>
    <t>ELÍAS PIÑA</t>
  </si>
  <si>
    <t>MARÍA TRINIDAD SÁNCHEZ</t>
  </si>
  <si>
    <t>SAMANÁ</t>
  </si>
  <si>
    <t>SAN CRISTÓBAL</t>
  </si>
  <si>
    <t>SAN JOSÉ DE OCOA</t>
  </si>
  <si>
    <t>SAN PEDRO DE MACORÍS</t>
  </si>
  <si>
    <t>SÁNCHEZ RAMÍREZ</t>
  </si>
  <si>
    <t>SANTIAGO RODRÍGUEZ</t>
  </si>
  <si>
    <t>Dajabon</t>
  </si>
  <si>
    <t>El_Seibo</t>
  </si>
  <si>
    <t>Elias_Pina</t>
  </si>
  <si>
    <t>Hato_Mayor</t>
  </si>
  <si>
    <t>Hermanas_Mirabal</t>
  </si>
  <si>
    <t>La_Altagracia</t>
  </si>
  <si>
    <t>La_Romana</t>
  </si>
  <si>
    <t>La_Vega</t>
  </si>
  <si>
    <t>Monte_Plata</t>
  </si>
  <si>
    <t>Maria_Trinidad_Sanchez</t>
  </si>
  <si>
    <t>Monsenor_Nouel</t>
  </si>
  <si>
    <t>Puerto_Plata</t>
  </si>
  <si>
    <t>Samana</t>
  </si>
  <si>
    <t>San_Cristobal</t>
  </si>
  <si>
    <t>San_Jose_de_Ocoa</t>
  </si>
  <si>
    <t>San_Juan</t>
  </si>
  <si>
    <t>San_Pedro_de_Macoris</t>
  </si>
  <si>
    <t>Sanchez_Ramirez</t>
  </si>
  <si>
    <t>Santiago_Rodriguez</t>
  </si>
  <si>
    <t>Santo_Domingo</t>
  </si>
  <si>
    <t>Distrito_Nacional</t>
  </si>
  <si>
    <t>ListaProvincia</t>
  </si>
  <si>
    <t>Definidos y estandarizados los mecanismos, instrumentos de medición y reporte de los planes y programas.</t>
  </si>
  <si>
    <t>Obj1.10 - Fortalecer el sistema de monitoreo y evaluación, para la toma de decisiones basado en información de calidad y acorde a los objetivos propuestos.</t>
  </si>
  <si>
    <t>Tipo de Equipo</t>
  </si>
  <si>
    <t>lsInsumosEquipos</t>
  </si>
  <si>
    <t>lsEquiposTransporte</t>
  </si>
  <si>
    <t>2.6.4.2.01</t>
  </si>
  <si>
    <t>2.6.4.8.01</t>
  </si>
  <si>
    <t>Item</t>
  </si>
  <si>
    <t>POA</t>
  </si>
  <si>
    <t>AREA</t>
  </si>
  <si>
    <t>TIPO</t>
  </si>
  <si>
    <t>ID_Dependendencia</t>
  </si>
  <si>
    <t>Nominas</t>
  </si>
  <si>
    <t>SNS - Dirección Central</t>
  </si>
  <si>
    <t>Dirección</t>
  </si>
  <si>
    <t>Sub Dirección</t>
  </si>
  <si>
    <t xml:space="preserve">Oficina: </t>
  </si>
  <si>
    <t xml:space="preserve">División: </t>
  </si>
  <si>
    <t xml:space="preserve">Departamento: </t>
  </si>
  <si>
    <t xml:space="preserve">Sub Dirección: </t>
  </si>
  <si>
    <t xml:space="preserve">Dirección: </t>
  </si>
  <si>
    <t>Estimación de ingresos por cuentas</t>
  </si>
  <si>
    <t>Otros Aportes</t>
  </si>
  <si>
    <t>Aportes SNS Nómina</t>
  </si>
  <si>
    <t>Venta de Servicios y Otros Ingresos</t>
  </si>
  <si>
    <t>Total Ingresos RD$</t>
  </si>
  <si>
    <t xml:space="preserve">Identificación de Productos/Resultados </t>
  </si>
  <si>
    <t>Línea Base</t>
  </si>
  <si>
    <t xml:space="preserve">Nombre Indicador </t>
  </si>
  <si>
    <t>Línea Basal</t>
  </si>
  <si>
    <t xml:space="preserve">Meta </t>
  </si>
  <si>
    <t xml:space="preserve">Numerador </t>
  </si>
  <si>
    <t>Denominador</t>
  </si>
  <si>
    <t>Rango de Gestión</t>
  </si>
  <si>
    <t xml:space="preserve">Bueno </t>
  </si>
  <si>
    <t>Aceptable</t>
  </si>
  <si>
    <t>Deficiente</t>
  </si>
  <si>
    <t>Excelente</t>
  </si>
  <si>
    <t>Primer Trimestre</t>
  </si>
  <si>
    <t>Segundo Trimestre</t>
  </si>
  <si>
    <t>Tercer Trimestre</t>
  </si>
  <si>
    <t>Cuarto Trimestre</t>
  </si>
  <si>
    <t>Siglas Dependencias DC-SNS</t>
  </si>
  <si>
    <t>Tabla Resumen POA</t>
  </si>
  <si>
    <t>Área Organizacional</t>
  </si>
  <si>
    <t>Nº Productos</t>
  </si>
  <si>
    <t>Nº Actividades</t>
  </si>
  <si>
    <t>% (Actividades)</t>
  </si>
  <si>
    <t>% (Presupuesto)</t>
  </si>
  <si>
    <t>Total</t>
  </si>
  <si>
    <t>% (Productos)</t>
  </si>
  <si>
    <t xml:space="preserve"> Atención a Usuarios (DAU)</t>
  </si>
  <si>
    <t>Comité Etica Pública (CEP)</t>
  </si>
  <si>
    <t>Administración (DAD)</t>
  </si>
  <si>
    <t>Dirección Centros Hospitalarios (DCH)</t>
  </si>
  <si>
    <t>Emergencia y Desastres (DED)</t>
  </si>
  <si>
    <t>Dirección Ejecutiva (DEJ)</t>
  </si>
  <si>
    <t>Gestión Humana (DGH)</t>
  </si>
  <si>
    <t>Infraestructura y Equipos (DIE)</t>
  </si>
  <si>
    <t>Monitoreo y Evaluación (DME)</t>
  </si>
  <si>
    <t>Planificación (DPD)</t>
  </si>
  <si>
    <t>Sistema de Información (DSI)</t>
  </si>
  <si>
    <t>Asistencia a la Red (DAR)</t>
  </si>
  <si>
    <t>Calidad Institucional (DCI)</t>
  </si>
  <si>
    <t>Control y Fiscalización (OCF)</t>
  </si>
  <si>
    <t>Servicios Diagnósticos y Sangre (SDS)</t>
  </si>
  <si>
    <t>Pasantía Médica (PSM)</t>
  </si>
  <si>
    <t>Cooperación Internacional (COP)</t>
  </si>
  <si>
    <t>Materno-Infantil (MIA)</t>
  </si>
  <si>
    <t>Tecnología (DTI)</t>
  </si>
  <si>
    <t>Consultoría Jurídica (DCJ)</t>
  </si>
  <si>
    <t>Comunicación Estratégica (DCE)</t>
  </si>
  <si>
    <t>Dirección Primer Nivel (DPN)</t>
  </si>
  <si>
    <t>Calidad de los Servicios de Salud (CSS)</t>
  </si>
  <si>
    <t>Cantidad acciones/actividades/trimestre</t>
  </si>
  <si>
    <t>Seguridad Física (DSF)</t>
  </si>
  <si>
    <t>Financiero (DF)</t>
  </si>
  <si>
    <t>Odontología (ODO)</t>
  </si>
  <si>
    <t>Medicamentos e Insumos (DMI)</t>
  </si>
  <si>
    <t>Prioridades Directivas</t>
  </si>
  <si>
    <t>Desarrollo y Gestión de la Red de Servicios</t>
  </si>
  <si>
    <t>Transparencia Institucional</t>
  </si>
  <si>
    <t>Gestión Integral de Información</t>
  </si>
  <si>
    <t>Gestión y Control de la Planificación Institucional</t>
  </si>
  <si>
    <t>Promoción y Cultura de Innovación</t>
  </si>
  <si>
    <t>Disminución de la Mortalidad Materna e Infantil</t>
  </si>
  <si>
    <t>Gestionar y fortalecer el Talento Humano</t>
  </si>
  <si>
    <t>Automatización Tecnológica</t>
  </si>
  <si>
    <t>Cultura de Servicios y Gestión de Usuarios</t>
  </si>
  <si>
    <t>Fortalecimiento de la Veeduría y participación social</t>
  </si>
  <si>
    <t>Calidad de la Atención Clínica</t>
  </si>
  <si>
    <t>Total actividades del año 2019</t>
  </si>
  <si>
    <t>Servicio Regional de Salud Metropolitano (SRSM)</t>
  </si>
  <si>
    <t>Servicio Regional de Salud Valdesia (SRSV)</t>
  </si>
  <si>
    <t>Servicio Regional de Salud Norcentral (SRSNC)</t>
  </si>
  <si>
    <t>Servicio Regional de Salud Enriquillo (SRSEN)</t>
  </si>
  <si>
    <t>Servicio Regional de Salud Nordeste (SRSND)</t>
  </si>
  <si>
    <t>Servicio Regional de Salud Este (SRSES)</t>
  </si>
  <si>
    <t>Servicio Regional de Salud El Valle (SRSEV)</t>
  </si>
  <si>
    <t>Servicio Regional de Cibao Occidental (SRSCO)</t>
  </si>
  <si>
    <t>Servicio Regional de Salud Cibao Central (SRSCC)</t>
  </si>
  <si>
    <t>Siglas SRS</t>
  </si>
  <si>
    <t>Administrativo-Financiero</t>
  </si>
  <si>
    <t>Legal</t>
  </si>
  <si>
    <t>Planificación</t>
  </si>
  <si>
    <t>TIC</t>
  </si>
  <si>
    <t>Primer Nivel</t>
  </si>
  <si>
    <t>Centros Hospitalarios</t>
  </si>
  <si>
    <t>Abastecimiento</t>
  </si>
  <si>
    <t>Coordinación de Centros</t>
  </si>
  <si>
    <t>Gestión Clínica</t>
  </si>
  <si>
    <t>Hostelería</t>
  </si>
  <si>
    <t>Gestión Institucional</t>
  </si>
  <si>
    <t>Fortalecimiento de la Planificación Institucional</t>
  </si>
  <si>
    <t>Elaboración del POA 2020</t>
  </si>
  <si>
    <t>Elaboración del PACC 2020</t>
  </si>
  <si>
    <t>Elaboración de la Memoria Institucional 2019</t>
  </si>
  <si>
    <t>Levantamiento de los proyectos de cooperacion finalizados en el 2018 y en ejecucion</t>
  </si>
  <si>
    <t>Monitoreo de los planes operativos de la Red (GAS y CEAS)</t>
  </si>
  <si>
    <t>Socialización de resultados monitoreo del POA del SRS</t>
  </si>
  <si>
    <t>Monitoreo del Dashboard de Gestión GAS/CEAS</t>
  </si>
  <si>
    <t xml:space="preserve">Implementación del Modelo de Gestión </t>
  </si>
  <si>
    <t xml:space="preserve">Gestión documental de procesos institucionales </t>
  </si>
  <si>
    <t>Levantamiento de procesos institucionales priorizados</t>
  </si>
  <si>
    <t>SRSCO.PD.1.4.1.1.01</t>
  </si>
  <si>
    <t>SRSCO.PD.1.4.1.1.02</t>
  </si>
  <si>
    <t>SRSCO.PD.1.4.1.1.03</t>
  </si>
  <si>
    <t>SRSCO.PD.1.4.1.1.04</t>
  </si>
  <si>
    <t>SRSCO.ME.1.4.1.1.01</t>
  </si>
  <si>
    <t>SRSCO.ME.1.4.1.1.02</t>
  </si>
  <si>
    <t>SRSCO.ME.1.4.1.1.03</t>
  </si>
  <si>
    <t>SRSCO.DGI.1.4.1.1.01</t>
  </si>
  <si>
    <t>Modelo de Gestión de Calidad Intitucional</t>
  </si>
  <si>
    <t>Reuniones de coordinación para implementación de CAF y Carta Compromiso Ciudadano en la Red</t>
  </si>
  <si>
    <t>Implementación del Plan de Mejora CAF</t>
  </si>
  <si>
    <t>Sesiones de trabajo comité de calidad</t>
  </si>
  <si>
    <t>Monitoreo Indicadores SISMAP</t>
  </si>
  <si>
    <t>SRSCO.DGI.1.4.1.2.01</t>
  </si>
  <si>
    <t>SRSCO.DGI.1.4.1.3.02</t>
  </si>
  <si>
    <t>SRSCO.DGI.1.4.1.3.03</t>
  </si>
  <si>
    <t>SRSCO.DGI.1.4.1.3.04</t>
  </si>
  <si>
    <t>SRSCO.DGI.1.4.1.3.05</t>
  </si>
  <si>
    <t>Protocolo Auditoría Calidad del Dato</t>
  </si>
  <si>
    <t>Desarrollo de un Sistema de Monitoreo de la calidad del servicio</t>
  </si>
  <si>
    <t>SRSCO.ME.1.10.1.1.01</t>
  </si>
  <si>
    <t>SRSCO.SI.1.6.1.1.01</t>
  </si>
  <si>
    <t>Auditoría Calidad del Dato en los EESS del SRS</t>
  </si>
  <si>
    <t>Despliegue del Sistema de información de producción de servicios</t>
  </si>
  <si>
    <t>SRSCO.SI.1.6.1.2.01</t>
  </si>
  <si>
    <t xml:space="preserve">Socialización del dashboard de producción de servicios </t>
  </si>
  <si>
    <t xml:space="preserve">Levantamiento del perfil del RRHH de SI y Estadistica </t>
  </si>
  <si>
    <t>Curso de excel y gestión de datos para los equipos de sistema de información y estadisticas del SRS</t>
  </si>
  <si>
    <t>Consolidación reporte de producción de servicios por nivel de atención</t>
  </si>
  <si>
    <t>SRSCO.SI.1.6.1.2.02</t>
  </si>
  <si>
    <t>SRSCO.SI.1.6.1.2.03</t>
  </si>
  <si>
    <t>SRSCO.SI.1.6.1.2.04</t>
  </si>
  <si>
    <t>Fortalecimiento de la estructura tecnológica de la Red SNS</t>
  </si>
  <si>
    <t>Implementación del Módulo de Integración de las UNAP y los centro de Diagnosticos</t>
  </si>
  <si>
    <t>Mejora e Implementación de Sistemas de Gestion Farmacias</t>
  </si>
  <si>
    <t>Implementación del Sistema de Administración de Bienes</t>
  </si>
  <si>
    <t>SRSCO.DAF.1.3.1.1.01</t>
  </si>
  <si>
    <t>SRSCO.DAF.1.3.1.1.02</t>
  </si>
  <si>
    <t>DIVISION INFRAESTRUCTURA Y EQUIPOS</t>
  </si>
  <si>
    <t>TECNOLOGIA</t>
  </si>
  <si>
    <t>SISTEMA DE INFORMACION</t>
  </si>
  <si>
    <t>GESTION INSTITUCIONAL</t>
  </si>
  <si>
    <t>MONITOREO</t>
  </si>
  <si>
    <t>Implementación de las NOBACI</t>
  </si>
  <si>
    <t>Fortalecimiento de la gestión financiera de la Red</t>
  </si>
  <si>
    <t>DIVISION ADMINISTRATIVO-FINANCIERO</t>
  </si>
  <si>
    <t>Autoevaluación de las NOBACI</t>
  </si>
  <si>
    <t>Elaboración del Plan de Mejora de las NOBACI</t>
  </si>
  <si>
    <t>SRSCO.DAF.1.3.1.2.01</t>
  </si>
  <si>
    <t>Análisis de ejecución presupuestaria enfocada a la programación trimestral</t>
  </si>
  <si>
    <t>Revisión de cuentas CEAS</t>
  </si>
  <si>
    <t>Elaboración y análisis de estados financieros del SRS</t>
  </si>
  <si>
    <t xml:space="preserve">Seguimiento y análisis al proceso de facturación por venta de servicios a ARS en los EESS </t>
  </si>
  <si>
    <t>SRSCO.DAF.1.3.1.2.02</t>
  </si>
  <si>
    <t>SRSCO.DAF.1.3.1.2.03</t>
  </si>
  <si>
    <t>SRSCO.DAF.1.3.1.2.04</t>
  </si>
  <si>
    <t>SRSCO.DAF.1.3.1.2.05</t>
  </si>
  <si>
    <t>SRSCO.DAF.1.3.1.2.06</t>
  </si>
  <si>
    <t>Portales de Transparencia de la Red SNS</t>
  </si>
  <si>
    <t>Actualización portal de transparencia del SRS</t>
  </si>
  <si>
    <t>Conformación comité de medios web (OAI, Comunicaciones, Jurídica, TIC)</t>
  </si>
  <si>
    <t>Reunión de seguimiento al comité de medios web</t>
  </si>
  <si>
    <t>Clasificación de la Información según el artículo 23 y 29, de la ley 200-04</t>
  </si>
  <si>
    <t>Análisis y seguimiento al proceso de Quejas y Sugerencias del portal de Atención Ciudadana 311</t>
  </si>
  <si>
    <t>SRSCO.OAI.1.2.1.2.01</t>
  </si>
  <si>
    <t>SRSCO.OAI.1.2.1.2.03</t>
  </si>
  <si>
    <t>SRSCO.OAI.1.2.1.2.04</t>
  </si>
  <si>
    <t>SRSCO.OAI.1.2.1.2.05</t>
  </si>
  <si>
    <t>Fortalecimiento de los servicios de atención a pacientes con TB-VIH</t>
  </si>
  <si>
    <t>DIVISION DE COORDINACION DE CENTROS</t>
  </si>
  <si>
    <t>Acceso a Servicios Diagnósticos y Gestión de Sangre Segura</t>
  </si>
  <si>
    <t>DIVISION GESTION CLINICA/DIAGNOSTICO</t>
  </si>
  <si>
    <t>Seguimiento a la ejecución del plan de fortalecimiento de los servicios de laboratorio y servicios de transfusión</t>
  </si>
  <si>
    <t xml:space="preserve">Mesas de trabajo para seguimiento de los avances de la implementacion del sistema logistico de transporte de muestras biológica </t>
  </si>
  <si>
    <t xml:space="preserve">Visitas de supervisión de la prestación de  la  servicios en los laboratorios que realizan pruebas especiales de VIH (CD4, CV y ADN-PCR) </t>
  </si>
  <si>
    <t xml:space="preserve">Supervisión de la calidad del dato acentado en el Sistema de Registro Nominal de VIH (SIRENP-VIH) en EESS </t>
  </si>
  <si>
    <t>SRSCO.SDS.3.3.1.1.01</t>
  </si>
  <si>
    <t>SRSCO.SDS.3.3.1.1.02</t>
  </si>
  <si>
    <t>SRSCO.SDS.3.3.1.1.03</t>
  </si>
  <si>
    <t>SRSCO.SDS.3.3.1.1.04</t>
  </si>
  <si>
    <t>SRSCO.SDS.3.3.1.1.05</t>
  </si>
  <si>
    <t>SRSCO.SDS.3.3.1.1.06</t>
  </si>
  <si>
    <t>Implementación Inicativa Hospital Amigo de la Madre y el Bebé</t>
  </si>
  <si>
    <t>Provisión de servicios Salud Materno, Neonatal y Adolescente</t>
  </si>
  <si>
    <t>DIVISION HOSPITALES/MATERNO INFANTIL</t>
  </si>
  <si>
    <t>SRSCO.DH.3.3.1.1.01</t>
  </si>
  <si>
    <t>Supervisión de la implementación de la Inicativa Hospital Amigo de la Madre y el Bebé</t>
  </si>
  <si>
    <t>SRSCO.DH.3.3.1.2.01</t>
  </si>
  <si>
    <t>Supervisión del Registro en línea del Certificado de Nacidos Vivos</t>
  </si>
  <si>
    <t xml:space="preserve">Supervisión a los CEAS sobre la implementacion del SIP </t>
  </si>
  <si>
    <t>SRSCO.DH.3.3.1.2.02</t>
  </si>
  <si>
    <t>SRSCO.DH.3.3.1.2.03</t>
  </si>
  <si>
    <t>SRSCO.DH.3.3.1.2.04</t>
  </si>
  <si>
    <t>DIVISION HOSPITALES/MI</t>
  </si>
  <si>
    <t xml:space="preserve">Acceso universal a medicamentos en la Red de Primer Nivel de atención </t>
  </si>
  <si>
    <t>Mejora de la provisión de medicamentos e insumos</t>
  </si>
  <si>
    <t xml:space="preserve">Provisión de servicios de salud bucal individual y colectiva </t>
  </si>
  <si>
    <t>Red de Atención Primaria articulada, coordinada y fortalecida</t>
  </si>
  <si>
    <t xml:space="preserve"> Despliegue Ruta Critica para el desarrollo del Modelo de Atención</t>
  </si>
  <si>
    <t>DIVISION ATENCION PRIMARIA</t>
  </si>
  <si>
    <t>ODONTOLOGIA</t>
  </si>
  <si>
    <t>DIVISION ABASTECIMIENTO/MEDICAMENTOS</t>
  </si>
  <si>
    <t>Inducción a los Médicos Pasantes de Ley en el Modelo de Atención e Instrumentos de Reportes</t>
  </si>
  <si>
    <t>Seguimiento a las GAS para la implementación de las etapas de la ruta critica.</t>
  </si>
  <si>
    <t xml:space="preserve">Monitoreo del uso de las Guias de Atención en el Primer Nivel de Atención  </t>
  </si>
  <si>
    <t>Seguimiento a la implementación de la consulta programada en las UNAP.</t>
  </si>
  <si>
    <t>Seguimiento a las GAS para coordinación de las acciones en los  Circulos Comunitarios</t>
  </si>
  <si>
    <t>Seguimiento a las GAS para la implementación de la Estrategia de atención y prevención de las ECNT</t>
  </si>
  <si>
    <t>SRSCO.DAP.3.1.1.1.01</t>
  </si>
  <si>
    <t>SRSCO.DAP.3.1.1.1.02</t>
  </si>
  <si>
    <t>SRSCO.DAP.3.1.1.1.03</t>
  </si>
  <si>
    <t>SRSCO.DAP.3.1.1.1.04</t>
  </si>
  <si>
    <t>SRSCO.DAP.3.1.1.1.05</t>
  </si>
  <si>
    <t>SRSCO.DAP.3.1.1.1.06</t>
  </si>
  <si>
    <t>Atención Materno Infantil de calidad y estructurada</t>
  </si>
  <si>
    <t>SRSCO.DAP.3.1.1.1.07</t>
  </si>
  <si>
    <t>Seguimiento a las GAS  para coordinar acciones de atención a la mujer durante el embarazo, parto y puerperio.</t>
  </si>
  <si>
    <t>Plan de capacitación Institucional</t>
  </si>
  <si>
    <t>Política de Recursos Humanos (Clima  y seguridad Laboral)</t>
  </si>
  <si>
    <t>DIVISION GESTION DEL TALENTO HUMANO</t>
  </si>
  <si>
    <t xml:space="preserve">Seguimiento al desarrollo del Plan de Capacitación del SRS </t>
  </si>
  <si>
    <t>Aplicación Encuesta de clima laboral</t>
  </si>
  <si>
    <t>SRSCO.DTH.2.2.1.1.02</t>
  </si>
  <si>
    <t>SRSCO.DTH.2.2.1.1.01</t>
  </si>
  <si>
    <t>SRSCO.DTH.2.2.1.2.02</t>
  </si>
  <si>
    <t>SRSCO.DTH.2.2.1.2.01</t>
  </si>
  <si>
    <t>SRSCO.DTH.2.2.1.2.03</t>
  </si>
  <si>
    <t>Readecuación de Infraestructura Tecnológica del SRS/GAS</t>
  </si>
  <si>
    <t>SRSCO.TIC.1.6.1.1.01</t>
  </si>
  <si>
    <t>PLANIFICACION</t>
  </si>
  <si>
    <t>DEPARTAMENTO DE GESTION INSTITUCIONAL</t>
  </si>
  <si>
    <t>SRSCO.TIC.1.6.1.1.02</t>
  </si>
  <si>
    <t>SRSCO.TIC.1.6.1.1.03</t>
  </si>
  <si>
    <t>SRSCO.TIC.1.6.1.1.04</t>
  </si>
  <si>
    <t>DIVISION ADMINISTRATIVO/ FINANCIERA</t>
  </si>
  <si>
    <t>OAI/COMUNICACIONES</t>
  </si>
  <si>
    <t>SRSCO.DA.3.1.1.1.01</t>
  </si>
  <si>
    <t>SRSCO.DA.3.1.1.1.02</t>
  </si>
  <si>
    <t>Supervisión a los EESS para el seguimiento y fortalecimiento del SI del SUGEMI</t>
  </si>
  <si>
    <t>Taller de consolidación de la programación de medicamentos e insumos para el 2020</t>
  </si>
  <si>
    <t>SRSCO.ODO.3.3.1.1.01</t>
  </si>
  <si>
    <t xml:space="preserve">Seguimiento a los planes de mejora de Habilitacion de los establecimientos </t>
  </si>
  <si>
    <t xml:space="preserve">DIVISION COORDINACION DE CENTROS </t>
  </si>
  <si>
    <t>SRSCO.SI.1.6.1.2.05</t>
  </si>
  <si>
    <t>SRSCO.PD.1.4.1.1.05</t>
  </si>
  <si>
    <t>SRSCO.DH.3.3.1.2.05</t>
  </si>
  <si>
    <t>Seguimiento a las estrategia de codigo rojo.</t>
  </si>
  <si>
    <t>Seguimiento a la morbilidad materno infantil basado en riesgo obstetrico.</t>
  </si>
  <si>
    <t>Impulsar el desarrollo del Modelo de Atención en la Red de Servicios: Gobernanza</t>
  </si>
  <si>
    <t>Reunion con los gerentes y directores de los CEAS para preparacion y respuesta operativo semana santa.</t>
  </si>
  <si>
    <t>Reunion con los gerentes y directores de los CEAS para preparacion y respuesta operativo navidad y fin de año.</t>
  </si>
  <si>
    <t>Plan Integral para la Gestión de Listas de Espera</t>
  </si>
  <si>
    <t>SRSCO.DH.3.3.1.1.02</t>
  </si>
  <si>
    <t>SRSCO.DH.3.3.1.1.03</t>
  </si>
  <si>
    <t>Coordinacion de jornadas quirurgicas.</t>
  </si>
  <si>
    <t>Supervision al cumpliento de la guardia presencial en los CEAs</t>
  </si>
  <si>
    <t>Seguimiento a la implementación de las estrategia hospital en tu comunidad.</t>
  </si>
  <si>
    <t>Supervision a los departamentos de auditoria de los CEAS en el seguimiento al proceso de facturacion.</t>
  </si>
  <si>
    <t>Reunion de trabajo con los equipos tecnicos de la gerencia de area para fortalecer y estandarizar el proceso de referencia y contra referencia dentro de la red.</t>
  </si>
  <si>
    <t>SRSCO.DAP.3.1.1.1.08</t>
  </si>
  <si>
    <t>SRSCO.DH.4.1.1.1.01</t>
  </si>
  <si>
    <t>SRSCO.DH.4.1.1.2.01</t>
  </si>
  <si>
    <t>SRSCO.DH.3.3.1.1.04</t>
  </si>
  <si>
    <t>SRSCO.DH.3.3.1.1.05</t>
  </si>
  <si>
    <t>SRSCO.DH.3.3.1.1.06</t>
  </si>
  <si>
    <t>SRSCO.PD.1.4.1.1.06</t>
  </si>
  <si>
    <t>Coordinación de los talleres de humanización de los servicios de salud</t>
  </si>
  <si>
    <t>Socializar la importancia de las referencia y contrareefencia con los medicos, enfermeras y atencion al usuario</t>
  </si>
  <si>
    <t>Mesa tecnica para la consolidacion y analisis de los resultados de la encuesta de satisfacion</t>
  </si>
  <si>
    <t>Articulación de la red (Sistema de referencia y contrareferencia)</t>
  </si>
  <si>
    <t>SRSCO.AU.3.1.1.2.03</t>
  </si>
  <si>
    <t>SRSCO.AU.3.1.1.2.01</t>
  </si>
  <si>
    <t>SRSCO.AU.3.1.1.2.02</t>
  </si>
  <si>
    <t>SRSCO.AU.3.1.1.2.04</t>
  </si>
  <si>
    <t>SRSCO.AU.3.1.1.2.05</t>
  </si>
  <si>
    <t>SRSCO.AU.3.1.1.2.06</t>
  </si>
  <si>
    <t>FOTOS</t>
  </si>
  <si>
    <t xml:space="preserve">Taller de capacitación para asistentes dentales en el manejo de instrumental y esterilización </t>
  </si>
  <si>
    <t>CRONOCRAMA</t>
  </si>
  <si>
    <t xml:space="preserve">Jornadas de salud bucodental </t>
  </si>
  <si>
    <t>SRSCO.ODO.3.3.1.1.02</t>
  </si>
  <si>
    <t>SRSCO.ODO.3.3.1.1.03</t>
  </si>
  <si>
    <t>SRSCO.ODO.3.3.1.1.04</t>
  </si>
  <si>
    <t>SRSCO.ODO.3.3.1.1.05</t>
  </si>
  <si>
    <t>SRSCO.ODO.3.3.1.1.06</t>
  </si>
  <si>
    <t>SRSCO.ODO.3.3.1.1.07</t>
  </si>
  <si>
    <t>SRSCO.ODO.3.3.1.1.09</t>
  </si>
  <si>
    <t>Provisión de servicios de salud bucal individual y colectiva</t>
  </si>
  <si>
    <t>SRSCO.DTH.2.2.1.2.04</t>
  </si>
  <si>
    <t>Coordinacion a la Conformación de clubes de donantes.</t>
  </si>
  <si>
    <t>Coordinación de Jornadas voluntarias de donación de sangre</t>
  </si>
  <si>
    <t>SRSCO.SDS.3.3.1.1.07</t>
  </si>
  <si>
    <t>SRSCO.SDS.3.3.1.1.08</t>
  </si>
  <si>
    <t xml:space="preserve">Visita de supervicion de asegurammiento del control externo de calidad a la red de laboratorios de apoyo al diagnostico de TB DR TB/VIH. </t>
  </si>
  <si>
    <t>Guias de supervicion</t>
  </si>
  <si>
    <t>SRSCO.SDS.3.3.1.1.09</t>
  </si>
  <si>
    <t>Taller de Capacitacion dirigido al personal del Laboratorio que procesa las Bacilosscopias en extendido, tincion y lecturas de las laminas de Bk y Bioseguridad en el Laboratorio Clinico</t>
  </si>
  <si>
    <t>Listado de participantes.</t>
  </si>
  <si>
    <t>SRSCO.DA.3.1.1.1.03</t>
  </si>
  <si>
    <t>Flujograma de Distribucion.</t>
  </si>
  <si>
    <t>SRSCO.DA.3.1.1.1.04</t>
  </si>
  <si>
    <t>SRSCO.DA.3.1.1.1.05</t>
  </si>
  <si>
    <t>SRSCO.DA.3.1.1.1.06</t>
  </si>
  <si>
    <t>Socializacion de las superviciones realizadas por los coordinadores de zonas cada trimestre con las gerencias de areas.</t>
  </si>
  <si>
    <t>SRSCO.DA.3.1.1.1.07</t>
  </si>
  <si>
    <t>SRSCO.DA.3.1.1.1.08</t>
  </si>
  <si>
    <t>SRSCO.DA.3.1.1.1.09</t>
  </si>
  <si>
    <t>SRSCO.DA.3.1.1.1.10</t>
  </si>
  <si>
    <t>SRSCO.DAF.1.3.1.2.07</t>
  </si>
  <si>
    <t>Seguimiento a la negociacion de acuerdos con ARS privadas.</t>
  </si>
  <si>
    <t>SRSCO.DAF.1.3.1.2.08</t>
  </si>
  <si>
    <t>Visitas de auditoria y acompañamiento al area administrativa y Financiero de los CEAS</t>
  </si>
  <si>
    <t>SRSCO.DAF.1.3.1.2.09</t>
  </si>
  <si>
    <t>Auditoria de los indicadores de calidad en los CEAS</t>
  </si>
  <si>
    <t>SRSCO.DAF.1.3.1.1.03</t>
  </si>
  <si>
    <t>Seguimiento a los comites Administrativos y Compras de los EESS</t>
  </si>
  <si>
    <t>Alineación Gestión Estratégica SNS</t>
  </si>
  <si>
    <t>Reporte mensual visitas de seguimiento a los EESS</t>
  </si>
  <si>
    <t xml:space="preserve">Visitas de seguimiento del director SRS a los EESS </t>
  </si>
  <si>
    <t xml:space="preserve">Reuniones de trabajo entre el SRS, GA y DPS para la coordinacion de los trabajos a lo interno de la Region </t>
  </si>
  <si>
    <t>Reunion de trabajo para entrega de las bases de datos 2019</t>
  </si>
  <si>
    <t>Taller de capacitación  para los odontólogos de interpretación radiográfica en Rx periapicales</t>
  </si>
  <si>
    <t>Taller para los odontólogos en interpretación radiográfica en Rx oclusales</t>
  </si>
  <si>
    <t xml:space="preserve">Reunión técnica con las supervisioras provinciales de odontologia de la región </t>
  </si>
  <si>
    <t xml:space="preserve">Asistencia al congreso internacional de Odontologia </t>
  </si>
  <si>
    <t>Acto de celebración del día internacional del cepillado y entrega de kits</t>
  </si>
  <si>
    <t>Visita de supervision a los EESS para verificar la aplicación y cumplimiento del proceso de referencia y contra referencia en los CEAS.</t>
  </si>
  <si>
    <t>Supervision al cumplimiento de la cartera de servicio en los CEAS.</t>
  </si>
  <si>
    <t>Consolidacion de la lista quirurgica por los CEAS</t>
  </si>
  <si>
    <t>Reunión con atención al usuario de los ceas, el área y los centros diagnósticos, para socializar funciones especificas</t>
  </si>
  <si>
    <t>Visita de seguimiento para la coordinacion del señalamiento interno de los ceas, colocacion de la cartilla de los deberes y derechos de los usuarios, buzon, publicacion de la cartera de servicio y consulta programada</t>
  </si>
  <si>
    <t>Reunión con los Gerentes de los CEAS para coordinar las acciones del tema de veeduría ciudadana</t>
  </si>
  <si>
    <t>Elaboración Acuerdos Desempeño  SRS</t>
  </si>
  <si>
    <t>Evaluación Desempeño SRS</t>
  </si>
  <si>
    <t xml:space="preserve">Visitas capacitantes a los departamentos de Gestion de Talento Humano de los CEAS </t>
  </si>
  <si>
    <t xml:space="preserve">Actualizacion a las Encargadas de laboratorio en el llenado del SUGEMI y tarjetas de control de existencia de los centro diagnosticos. </t>
  </si>
  <si>
    <t>Elaboracion de un flujograma de distribucion de medicamentos e insumos a los CPN y CEAS.</t>
  </si>
  <si>
    <t>Socializacion del flujograma de distribucion de medicamentos e insumos a los CPN y CEAS.</t>
  </si>
  <si>
    <t>Socializacion de los hallazgos encontrados en los SUGEMI 1  reportados por los CPN con las gerencias de areas.</t>
  </si>
  <si>
    <t>Actualizacion a los Coordinadores de Zonas de los Procedimientos Operativos del SUGEMI, enfocado al correcto llenado del SUGEMI-1.</t>
  </si>
  <si>
    <t>Actualizacion a las Encargadas de las Farmacias de los CEASen le llenado del SUGEMI de programas.</t>
  </si>
  <si>
    <t>Socializacion de las superviciones realizadas por las Areas y Division de Abastecimiento a los CEAS.</t>
  </si>
  <si>
    <t>Reunion de socializacion de los hallazgos de revision de cuentas y ejecucion presupuestaria con el personal administrativo y financiero de los CEAS</t>
  </si>
  <si>
    <t>Combustible</t>
  </si>
  <si>
    <t>Galon de Gasoil Regular</t>
  </si>
  <si>
    <t>Galon</t>
  </si>
  <si>
    <t xml:space="preserve">Refrigerio </t>
  </si>
  <si>
    <t>Almuerzo</t>
  </si>
  <si>
    <t xml:space="preserve">Refrigerio Ligero </t>
  </si>
  <si>
    <t>Almuerzo tipo buffet</t>
  </si>
  <si>
    <t>Racion</t>
  </si>
  <si>
    <t>Despliegue Ruta Critica para el desarrollo del Modelo de Atención</t>
  </si>
  <si>
    <t>Programa de Saneamiento, Gestión de desechos y residuos sólidos hospitalarios</t>
  </si>
  <si>
    <t xml:space="preserve">Supervisión de la implementación del programa de Saneamiento, Gestión de Desechos y Residuos Sólidos </t>
  </si>
  <si>
    <t>Seguimiento a la implementación de los Procedimientos de Gestión de Desechos y Residuos Sólidos</t>
  </si>
  <si>
    <t>SRSCO.TIC.1.6.1.1.05</t>
  </si>
  <si>
    <t>Coordinacion de la implementación del expediente clínico integral (EIS)</t>
  </si>
  <si>
    <t>Seguimiento a la implementación del expediente clínico integral (EIS)</t>
  </si>
  <si>
    <t>SRSCO.DH.3.3.1.3.01</t>
  </si>
  <si>
    <t>SRSCO.DH.3.3.1.3.02</t>
  </si>
  <si>
    <t>Actualización del Inventario SRS/GAS/PN</t>
  </si>
  <si>
    <t>Elaboración del plan de mantenimiento preventivo de equipos e infraestructura</t>
  </si>
  <si>
    <t>Descargo equipo chatarra</t>
  </si>
  <si>
    <t xml:space="preserve">Supervisacion de los Servicios de Odontologia de los EESS </t>
  </si>
  <si>
    <t>Taller de Actualizacion en los Procesos, Normas y Aplicaciones de la Ley Compras 340-06</t>
  </si>
  <si>
    <t>SRSCO.DIE.1.3.1.1.01</t>
  </si>
  <si>
    <t>SRSCO.DIE.1.3.1.1.02</t>
  </si>
  <si>
    <t>SRSCO.DIE.1.3.1.1.03</t>
  </si>
  <si>
    <t>SRSCO.DH.4.1.2.1.01</t>
  </si>
  <si>
    <t>SRSCO.DH.4.1.2.1.02</t>
  </si>
  <si>
    <t>Visita  de supervision al apego de las guias de atención en TB, TB-DR y Coinfeccion</t>
  </si>
  <si>
    <t xml:space="preserve">Visita de seguimiento al control de co-infecciones TB-VIH </t>
  </si>
  <si>
    <t>Visita  de supervision al apego de las guias de atención de VIH</t>
  </si>
  <si>
    <t>SRSCO.GR.1.1.3.1.01</t>
  </si>
  <si>
    <t>SRSCO.GR.1.1.3.1.02</t>
  </si>
  <si>
    <t xml:space="preserve">Elaboración del Plan de Capacitación del SRS </t>
  </si>
  <si>
    <t>Seguimiento a la oferta de los servicios diagnósticos en CEAS y Centros Diagnósticos</t>
  </si>
  <si>
    <t>SRSCO.DA.3.1.1.1.11</t>
  </si>
  <si>
    <t>SRSCO.DA.3.1.1.1.12</t>
  </si>
  <si>
    <t>Provisión de stock de medicamentos de urgencias a CPN para gestantes (Trastornos Hipertensivos, Anafilixia, etc)</t>
  </si>
  <si>
    <t>Seguimiento a la entrega de medicamentos a pacientes con patologías crónicas</t>
  </si>
  <si>
    <t>ACUSE DE ENTREGA</t>
  </si>
  <si>
    <t>Flujos financieros a los SRS y a los niveles de atención coherentes con el Modelo y con la prioridad de fortalecer la Atención Primaria y el resto de áreas criticas</t>
  </si>
  <si>
    <t>Supervisión de adherencia  a los protocolos en enfermedades vertoriales y emergentes.</t>
  </si>
  <si>
    <t>Supervisión de la Sala de situación morbi-mortalidad materna y perinatal e infantil</t>
  </si>
  <si>
    <t>Supervisión del Apego a protocolos de los servicios materno-infantil</t>
  </si>
  <si>
    <t>SRSCO.OAI.1.2.1.2.02</t>
  </si>
  <si>
    <t>Socialización de la nueva estructura organizativa de los CEAS con los gestores de RRHH hospitalarios</t>
  </si>
  <si>
    <t>Despliegue Estructura hospitalaria por nivel de complejidad</t>
  </si>
  <si>
    <t>Coordinación y seguimiento a la implementación de la estructura organizativa de los CEAS</t>
  </si>
  <si>
    <t>SRSCO.DGI.1.1.4.1.01</t>
  </si>
  <si>
    <t>SRSCO.DGI.1.1.4.1.02</t>
  </si>
  <si>
    <t>Mejora de la hostelería hospitalaria</t>
  </si>
  <si>
    <t>Supervisión de los servicios de hostelería hospitalaria</t>
  </si>
  <si>
    <t>Provisión de servicios de prevención de cáncer cérvico uterino</t>
  </si>
  <si>
    <t>SRSCO.DAP.3.1.1.2.01</t>
  </si>
  <si>
    <t>SRSCO.DAP.3.1.1.2.02</t>
  </si>
  <si>
    <t>SRSCO.DAP.3.1.1.2.03</t>
  </si>
  <si>
    <t>Seguimiento a la cobertura de papanicolau en la población objetivo</t>
  </si>
  <si>
    <t>Reporte oportuno de la base de datos de Papanicolau realizados</t>
  </si>
  <si>
    <t>Seguimiento a la entrega oportuna de los resultados del papanicolau a las usuarias</t>
  </si>
  <si>
    <t>Seguimiento al regsitro en SIRPAFF de la Ficha Familiar</t>
  </si>
  <si>
    <t>Fortalecimiento de los servicios de emergencia y apoyo ante desastres en la Red SNS</t>
  </si>
  <si>
    <t>Seguimiento a la ruta de traslados de pacientes en las redes de servicios de emergencias SNS.</t>
  </si>
  <si>
    <t>Coordinación del Indice de Seguridad Hospitalario</t>
  </si>
  <si>
    <t xml:space="preserve">Seguimiento al Plan de mejora del Indice de seguridad hospitalario comites de emergencias Regionales </t>
  </si>
  <si>
    <t>Coordinación de la elaboración de los Planes de Emergencias y Desastres del SRS y CEAS</t>
  </si>
  <si>
    <t>SRSCO.DH.3.3.1.3.03</t>
  </si>
  <si>
    <t>SRSCO.DH.3.3.1.4.01</t>
  </si>
  <si>
    <t>SRSCO.DH.3.3.1.4.02</t>
  </si>
  <si>
    <t>Levantamiento de cartera de usuarios adulto mayores y personas con discapacidad</t>
  </si>
  <si>
    <t xml:space="preserve">Actualización de la cartera de usuarios con ECNT </t>
  </si>
  <si>
    <t>SRSCO.DTH.2.2.1.2.05</t>
  </si>
  <si>
    <t>Seguimiento al cumplimiento de horario en los EESS</t>
  </si>
  <si>
    <t>DIVISION HOSPITALES</t>
  </si>
  <si>
    <t>ATENCION A USUARIOS</t>
  </si>
  <si>
    <t>CONSOLIDADO</t>
  </si>
  <si>
    <t>PACC</t>
  </si>
  <si>
    <t>Supuesto: Depende su implementacion de que el SNS realice entrega y socializacion al SRS</t>
  </si>
  <si>
    <t>Supuesto: Su implementacion depende de la entrega de la nueva estructura de los CEAS por parte del SNS</t>
  </si>
  <si>
    <t>SRSCO.DH.1.10.1.1.01</t>
  </si>
  <si>
    <t xml:space="preserve">Cada semestre se realizaran visitas para realizar auditorias a los Indicadores de Calidad en todos los Establecimientos de la Red y se realizara un informe consolidado </t>
  </si>
  <si>
    <t>Supuesto: Dependa de socializacion del SNS con el SRS</t>
  </si>
  <si>
    <t>Supuesto: Depende de que SNS envie el Formato para hacer levantaiento</t>
  </si>
  <si>
    <t>SISTEMA DE INFORMACION/ESTADISTICA</t>
  </si>
  <si>
    <t>Supuesto: Depende su implementacion de socializacion del SNS</t>
  </si>
  <si>
    <t>GERENTE REGIONAL</t>
  </si>
  <si>
    <t>Consolidado de lista de espera de consulta en CEAS</t>
  </si>
  <si>
    <t>HOJA DE REVISION</t>
  </si>
  <si>
    <t>SRSCO.DGI.1.4.1.1.02</t>
  </si>
  <si>
    <t>Refrigerio Fuerte</t>
  </si>
  <si>
    <t xml:space="preserve">Reunion de socializacion del Modelo de Gestión </t>
  </si>
  <si>
    <t xml:space="preserve">Seguimiento a la implementación del Modelo de Gestión </t>
  </si>
  <si>
    <t>Impresion de Manual</t>
  </si>
  <si>
    <t>Impresión y encuadernacion</t>
  </si>
  <si>
    <t>refrigerio Ligero y almuerzo</t>
  </si>
  <si>
    <t xml:space="preserve">Refrigerio ligero </t>
  </si>
  <si>
    <t>Equipos tecnologia para la organización de la estrutura informatica del SRS</t>
  </si>
  <si>
    <t>Análisis de Gestión de Control de Pagos</t>
  </si>
  <si>
    <t>Refrigerio ligero</t>
  </si>
  <si>
    <t>Refrigerio</t>
  </si>
  <si>
    <t>COMBUSTIBLE</t>
  </si>
  <si>
    <t>GASOIL</t>
  </si>
  <si>
    <t>GALON</t>
  </si>
  <si>
    <t>REFRIGERIO</t>
  </si>
  <si>
    <t>REGRIGERIO LIGERO</t>
  </si>
  <si>
    <t>PRE EMPANACO</t>
  </si>
  <si>
    <t>REFRIGERIO LIGERO</t>
  </si>
  <si>
    <t>KIT DE HIGUIENE BUCAL</t>
  </si>
  <si>
    <t>KIT DE CEPILLOS Y PASTA DENTAL</t>
  </si>
  <si>
    <t>KIT</t>
  </si>
  <si>
    <t>Reunión con la atención al usuario de los ceas, el área y los centros diagnósticos, para socializar funciones especificas</t>
  </si>
  <si>
    <t>Visita de seguimiento para la cordinacion del senalamiento interno de los ceas, colocacion de la cartilla de los deberes y derechos de los usuarios, buzon, publicacion de la cartera de servicio y consulta programada</t>
  </si>
  <si>
    <t>Reunión para tratar la veeduría ciudadana con el director, subdirector de los ceas</t>
  </si>
  <si>
    <t/>
  </si>
  <si>
    <t>PRE EMPACADO</t>
  </si>
  <si>
    <t>unidad</t>
  </si>
  <si>
    <t>almuerzo</t>
  </si>
  <si>
    <t>Refrigerio ligero para 30 personas cada uno</t>
  </si>
  <si>
    <t>Almuerzo tipo buffet para 30 personas cada uno</t>
  </si>
  <si>
    <t>SRSCO.DAP.3.1.1.1.09</t>
  </si>
  <si>
    <t>refrigerio</t>
  </si>
  <si>
    <t>refrigerio ligero</t>
  </si>
  <si>
    <t>Refrigerios</t>
  </si>
  <si>
    <t>Almuerzo tipo buffet completo</t>
  </si>
  <si>
    <t>Seguimiento a la aplicación de los protocolos de atencion para la prevención de la transimisión Materno Infantil del VIH-Sifilis</t>
  </si>
  <si>
    <t>SRSCO.DH.3.3.1.5.01</t>
  </si>
  <si>
    <t>SRSCO.DH.3.3.1.5.02</t>
  </si>
  <si>
    <t>SRSCO.DH.3.3.1.5.03</t>
  </si>
  <si>
    <t>SRSCO.DH.3.3.1.5.04</t>
  </si>
  <si>
    <t>SRSCO.DH.3.3.1.5.05</t>
  </si>
  <si>
    <t>SRSCO.DH.3.3.1.5.06</t>
  </si>
  <si>
    <t>SRSCO.DH.3.3.1.5.07</t>
  </si>
  <si>
    <t>Refrigerio ligero para 10 personas para 2 reuniones</t>
  </si>
  <si>
    <t>Hoja de control de Capacitaciones realizadas</t>
  </si>
  <si>
    <t>Refrigerio ligero preempacado para 10 personas para 2 reuniones</t>
  </si>
  <si>
    <t>RESMAS DE HOJAS</t>
  </si>
  <si>
    <t>MATERIAL GASTABLE</t>
  </si>
  <si>
    <t>UNIDAD</t>
  </si>
  <si>
    <t>FOLDERS</t>
  </si>
  <si>
    <t>LAPICERO</t>
  </si>
  <si>
    <t>SRSCO.SDS.3.3.1.1.10</t>
  </si>
  <si>
    <t xml:space="preserve">PRE EMPACADO </t>
  </si>
  <si>
    <t>REFRIGERO FUERTE</t>
  </si>
  <si>
    <t>Galones de Gasoil</t>
  </si>
  <si>
    <t>Almuerzo para 50 personas</t>
  </si>
  <si>
    <t>Seguimiento a la implementacion de un flujograma de distribucion de medicamentos e insumos a los CPN y CEAS.</t>
  </si>
  <si>
    <t xml:space="preserve">Control de cronograma de distribucion </t>
  </si>
  <si>
    <t>Almuerzo para 30 personas</t>
  </si>
  <si>
    <t>Almuerzo para 20 personas</t>
  </si>
  <si>
    <t>Refrigerio para 20 personas</t>
  </si>
  <si>
    <t>Refrigerio para 50 personas</t>
  </si>
  <si>
    <t>Refrigerio preempacado para 20 personas</t>
  </si>
  <si>
    <t>Refrigerio para 30 personas</t>
  </si>
  <si>
    <t xml:space="preserve">Libretas </t>
  </si>
  <si>
    <t>Libretas Grandes</t>
  </si>
  <si>
    <t>Atencion a Usuarios</t>
  </si>
  <si>
    <t>Division Administrativo-Financiero</t>
  </si>
  <si>
    <t>Departamento de Gestion Institucional</t>
  </si>
  <si>
    <t>Division Atencion Primaria</t>
  </si>
  <si>
    <t>Division Infraestructura y Equipos</t>
  </si>
  <si>
    <t>Division de Talento Humano</t>
  </si>
  <si>
    <t>Almuerzo a la Carta</t>
  </si>
  <si>
    <t>RACION</t>
  </si>
  <si>
    <t>Monitoreo</t>
  </si>
  <si>
    <t>Odontologia</t>
  </si>
  <si>
    <t xml:space="preserve">Planificacion </t>
  </si>
  <si>
    <t>Tecnologia</t>
  </si>
  <si>
    <t>Servicios Diagnostico y Sangre</t>
  </si>
  <si>
    <t>SRSCO.DH.1.1.3.3.01</t>
  </si>
  <si>
    <t>Taller de Actualizacion en los Procesos, Normas y Aplicaciones de la Ley Compras 340-05</t>
  </si>
  <si>
    <t>DIVISION HOSPITALES/HOSTELERIA</t>
  </si>
  <si>
    <t>Division de Abastecimiento</t>
  </si>
  <si>
    <t>Sistema de Informacion y Estadistica</t>
  </si>
  <si>
    <t>Division Hospitales/Hosteleria</t>
  </si>
  <si>
    <t>Escritorio metálico de 2 cajones de 100 x 60 cms.</t>
  </si>
  <si>
    <t>UNAP LAS TRECIENTAS</t>
  </si>
  <si>
    <t>Sillón ejecutivo color negro, con brazo, soporte lumbar, en leader</t>
  </si>
  <si>
    <t>LAS TRECIENTAS</t>
  </si>
  <si>
    <t>Bancada de 4 asientos</t>
  </si>
  <si>
    <t>Sillas de visitas</t>
  </si>
  <si>
    <t>Archivos Laterales 2.3 de 4 gavetas</t>
  </si>
  <si>
    <t>CLUB DE LEONES</t>
  </si>
  <si>
    <t>Armario metálico dobles o lockers con ojete para candado.</t>
  </si>
  <si>
    <t>Televisores de 32 pulgadas</t>
  </si>
  <si>
    <t>CPN RESTAURADORES</t>
  </si>
  <si>
    <t>CPN CARLOS DANIEL</t>
  </si>
  <si>
    <t>CPN EL CURNO</t>
  </si>
  <si>
    <t>CPN GURABO</t>
  </si>
  <si>
    <t>CPN LA YAGUA</t>
  </si>
  <si>
    <t>CPN SAN ANTONIO</t>
  </si>
  <si>
    <t>Taburete metálico asiento giratorio rodable con espaldar.</t>
  </si>
  <si>
    <t xml:space="preserve"> CPN LA MINA</t>
  </si>
  <si>
    <t>Estufas de 20 pulgadas</t>
  </si>
  <si>
    <t>CPN MOTOCROS</t>
  </si>
  <si>
    <t>CPN LA CAYA</t>
  </si>
  <si>
    <t>CPNA MAIZAL</t>
  </si>
  <si>
    <t>CPN PUERTO RICO</t>
  </si>
  <si>
    <t>CPN LOS PEREZ</t>
  </si>
  <si>
    <t>CPN DE CLASE</t>
  </si>
  <si>
    <t>CPN JOSE F. PEÑA GOMEZ</t>
  </si>
  <si>
    <t>Archivador metálico de 4 gavetas.</t>
  </si>
  <si>
    <t>CPN BARRIO NORTE</t>
  </si>
  <si>
    <t>Refrigeradores de 8 pies</t>
  </si>
  <si>
    <t>CPN BARRIO SUR</t>
  </si>
  <si>
    <t>CPN BOCA DE MAO</t>
  </si>
  <si>
    <t>CPN CACHEO</t>
  </si>
  <si>
    <t>CPN ENRIQUILLO</t>
  </si>
  <si>
    <t>CPN JICOME</t>
  </si>
  <si>
    <t>CPN PARADERO</t>
  </si>
  <si>
    <t>CPN PARAISO</t>
  </si>
  <si>
    <t>CPN VILLA MUÑOZ</t>
  </si>
  <si>
    <t>CPN GINAMAGAO</t>
  </si>
  <si>
    <t>CPN GUATAPANAL</t>
  </si>
  <si>
    <t>CPN BORUCO</t>
  </si>
  <si>
    <t>CPN EL SAMAN</t>
  </si>
  <si>
    <t>CPN LOS CAYUCOS</t>
  </si>
  <si>
    <t>CPN SANTO NIÑO DE PRAGA</t>
  </si>
  <si>
    <t>unap laguna salada</t>
  </si>
  <si>
    <t>pintar la estructura esterna y interne</t>
  </si>
  <si>
    <t>unap paraiso</t>
  </si>
  <si>
    <t>unap puerto rico</t>
  </si>
  <si>
    <t>unap maizal</t>
  </si>
  <si>
    <t>unap los perez</t>
  </si>
  <si>
    <t xml:space="preserve">unap jaibon </t>
  </si>
  <si>
    <t>unap las cya</t>
  </si>
  <si>
    <t>unap cruce de guayacanes</t>
  </si>
  <si>
    <t>unap bejucal</t>
  </si>
  <si>
    <t>unap jose f peña gomez</t>
  </si>
  <si>
    <t>unap barrio sur</t>
  </si>
  <si>
    <t>unap boca de mao</t>
  </si>
  <si>
    <t>unap cacheo</t>
  </si>
  <si>
    <t>unap jicome</t>
  </si>
  <si>
    <t>unap paradero</t>
  </si>
  <si>
    <t>unap las trecientas</t>
  </si>
  <si>
    <t>unap los quemados</t>
  </si>
  <si>
    <t>unap clud de leones</t>
  </si>
  <si>
    <t>unap restauradors</t>
  </si>
  <si>
    <t>unap las cuarenta</t>
  </si>
  <si>
    <t>unap guatapanal</t>
  </si>
  <si>
    <t>san antonio</t>
  </si>
  <si>
    <t>unap la mina</t>
  </si>
  <si>
    <t>unap motocros</t>
  </si>
  <si>
    <t>repacion de filtracion de techo</t>
  </si>
  <si>
    <t xml:space="preserve">reparacion </t>
  </si>
  <si>
    <t>filtraciones y repacion de ventanas y puerta</t>
  </si>
  <si>
    <t>filtracion de techo</t>
  </si>
  <si>
    <t>unap unap cruce de guayacanes</t>
  </si>
  <si>
    <t xml:space="preserve">filtraciones </t>
  </si>
  <si>
    <t>unap guayacanes adentro</t>
  </si>
  <si>
    <t>colocacion de serca perimetral</t>
  </si>
  <si>
    <t>filtraciones</t>
  </si>
  <si>
    <t>pozo cetico</t>
  </si>
  <si>
    <t>unap gurabo</t>
  </si>
  <si>
    <t>reparacion de drenaje</t>
  </si>
  <si>
    <t>filtraciones, arreglo de cisterna, ventana</t>
  </si>
  <si>
    <t>unap ginamagao</t>
  </si>
  <si>
    <t>cisterna</t>
  </si>
  <si>
    <t>filtraciones,repacion de puertas</t>
  </si>
  <si>
    <t>roseta de bombillo</t>
  </si>
  <si>
    <t>unap barrio puerto rico</t>
  </si>
  <si>
    <t>intalacion de inversor</t>
  </si>
  <si>
    <t>unap barrio lindo</t>
  </si>
  <si>
    <t>reparacion de inversor</t>
  </si>
  <si>
    <t>reparacion de inversor,</t>
  </si>
  <si>
    <t>unap damajagua</t>
  </si>
  <si>
    <t>jose f. peña gomez</t>
  </si>
  <si>
    <t>unap villa muñoz</t>
  </si>
  <si>
    <t>unap barrio norte</t>
  </si>
  <si>
    <t>matenimientobateria del inversor</t>
  </si>
  <si>
    <t>unap amina</t>
  </si>
  <si>
    <t>unap pueblo nuevo</t>
  </si>
  <si>
    <t>unap la yagua</t>
  </si>
  <si>
    <t>Cana Chapeton</t>
  </si>
  <si>
    <t>Anaquel metalico de 5 niveles</t>
  </si>
  <si>
    <t>2.6.1.1.02</t>
  </si>
  <si>
    <t>Villa Sinda</t>
  </si>
  <si>
    <t>Barrio Sur</t>
  </si>
  <si>
    <t>La Capitalita</t>
  </si>
  <si>
    <t>Cubo metalico para desperdicios con tapa accionada a pedal</t>
  </si>
  <si>
    <t>Hermanas Mirabal</t>
  </si>
  <si>
    <t>Alto de la Paloma</t>
  </si>
  <si>
    <t>UNAP Tomines</t>
  </si>
  <si>
    <t>Instalacion inversor con 4 baterias</t>
  </si>
  <si>
    <t>Centro Diagnostico Santiago Rodríguez</t>
  </si>
  <si>
    <t>Instalacion de gavinetes al area de odontologia</t>
  </si>
  <si>
    <t>Instalacion de gavinetes al area de laboratorio</t>
  </si>
  <si>
    <t>Instalacion de extractor area de bacteriologia</t>
  </si>
  <si>
    <t>Instalacion de basede hierro  para el estirilizador del area de odontologia</t>
  </si>
  <si>
    <t>Instalacion de basede hierro  para el estirilizador del area de laboratorio</t>
  </si>
  <si>
    <t>Instalacion de basede hierro  para el estirilizador del area de fisiatria</t>
  </si>
  <si>
    <t>UNAP Los Tomines</t>
  </si>
  <si>
    <t>Mantenimiento Baterias de Inversor</t>
  </si>
  <si>
    <t>UNAP Las Flores</t>
  </si>
  <si>
    <t>UNAP El Tamarindo</t>
  </si>
  <si>
    <t>UNAP Las Espinas</t>
  </si>
  <si>
    <t>UNAP Cambelen</t>
  </si>
  <si>
    <t>UNAP Mejoramiento Social</t>
  </si>
  <si>
    <t>UNAP San Jose</t>
  </si>
  <si>
    <t>UNAP Agua Clara</t>
  </si>
  <si>
    <t>UNAP Arroyo Blanco</t>
  </si>
  <si>
    <t>UNAP Vallecito</t>
  </si>
  <si>
    <t>UNAP Cepillo</t>
  </si>
  <si>
    <t>UNAP Asiento Frio</t>
  </si>
  <si>
    <t>UNAP Mamoncito</t>
  </si>
  <si>
    <t>UNAP MESETA</t>
  </si>
  <si>
    <t>UNAP Las Caobas</t>
  </si>
  <si>
    <t>UNAP Clavijo</t>
  </si>
  <si>
    <t>UNAP El Jobo</t>
  </si>
  <si>
    <t>UNAP La Leonor</t>
  </si>
  <si>
    <t>UNAP Jicome de Moncion</t>
  </si>
  <si>
    <t>UNAP Enriquillo</t>
  </si>
  <si>
    <t>UNAP Agricultura</t>
  </si>
  <si>
    <t>UNAP Baldemiro Carreras</t>
  </si>
  <si>
    <t>UNAP El Pino</t>
  </si>
  <si>
    <t>UNAP La Piña</t>
  </si>
  <si>
    <t>UN AP Ceiba de Bonet</t>
  </si>
  <si>
    <t>UNAP Naranjito</t>
  </si>
  <si>
    <t>UNAP El Dajao</t>
  </si>
  <si>
    <t>Reconstruccion CPN</t>
  </si>
  <si>
    <t>Remodelacion CPN</t>
  </si>
  <si>
    <t>Reparacion de cisterna</t>
  </si>
  <si>
    <t>Reparacion pozo septico</t>
  </si>
  <si>
    <t>Reparacion filtraciones del techo</t>
  </si>
  <si>
    <t>UNAP Ceiba de Bonet</t>
  </si>
  <si>
    <t>UNAP CEPILLO</t>
  </si>
  <si>
    <t>Reparacion de puertas y ventanas</t>
  </si>
  <si>
    <t>UNAP Meseta</t>
  </si>
  <si>
    <t>Galones de pintura</t>
  </si>
  <si>
    <t>Reparar inversor</t>
  </si>
  <si>
    <t>Construccion de CPN</t>
  </si>
  <si>
    <t>UNAP Caimito</t>
  </si>
  <si>
    <t>Centro Diagnostico Santiago Rodriguez</t>
  </si>
  <si>
    <t xml:space="preserve">UNAP Arroyo Blanco </t>
  </si>
  <si>
    <t xml:space="preserve">UNAP El Pino </t>
  </si>
  <si>
    <t>UNAP Enriqullo</t>
  </si>
  <si>
    <t xml:space="preserve">UNAP Agricultura </t>
  </si>
  <si>
    <t xml:space="preserve">UNAP Enriquillo </t>
  </si>
  <si>
    <t>UNAP La PIña</t>
  </si>
  <si>
    <t>UNAP  El Jobo</t>
  </si>
  <si>
    <t xml:space="preserve">UNAP Asiento Frio </t>
  </si>
  <si>
    <t>UNAP EL Jobo</t>
  </si>
  <si>
    <t>Computadoras de escritorio</t>
  </si>
  <si>
    <t>Impresora Multifunción</t>
  </si>
  <si>
    <t>Oficina Gerencia de Area 2</t>
  </si>
  <si>
    <t>ZONA 1</t>
  </si>
  <si>
    <t>ZONA 2</t>
  </si>
  <si>
    <t>ZONA 3</t>
  </si>
  <si>
    <t>Laptop de 14 pulgadas</t>
  </si>
  <si>
    <t>Zona 1</t>
  </si>
  <si>
    <t>Zona 2</t>
  </si>
  <si>
    <t>Zona  3</t>
  </si>
  <si>
    <t>Oficina Gerencia de Area II</t>
  </si>
  <si>
    <t>Silla metálica giratoria rodable con asiento alto</t>
  </si>
  <si>
    <t>Centro Zona 1</t>
  </si>
  <si>
    <t>Centro Zona 2</t>
  </si>
  <si>
    <t>Centro Zona 3</t>
  </si>
  <si>
    <t>Reparacion</t>
  </si>
  <si>
    <t>Pintar la Estructura Externa e Interna</t>
  </si>
  <si>
    <t>Guayubin</t>
  </si>
  <si>
    <t>instalacion de cableado</t>
  </si>
  <si>
    <t>Santa Cruz</t>
  </si>
  <si>
    <t>Los Derramaderos</t>
  </si>
  <si>
    <t>Pintar la Estructura .</t>
  </si>
  <si>
    <t>Pintura del area de emergencia.</t>
  </si>
  <si>
    <t>Loma de Castañuelas</t>
  </si>
  <si>
    <t>Los Conucos Montecristi</t>
  </si>
  <si>
    <t>Instalacion de puerta de hierro del frente.</t>
  </si>
  <si>
    <t>El Vigiador</t>
  </si>
  <si>
    <t>Intervencion total del centro</t>
  </si>
  <si>
    <t>Reparacion de Puertas y Ventanas</t>
  </si>
  <si>
    <t>Batey Madre</t>
  </si>
  <si>
    <t>Instalacion de Hierros en las Puertas y Ventanas</t>
  </si>
  <si>
    <t>Reparacion del Area de farmacia</t>
  </si>
  <si>
    <t>Los Barrancones</t>
  </si>
  <si>
    <t>Reparaciones de todas la edificacion.</t>
  </si>
  <si>
    <t xml:space="preserve">CPN RESTAURACION </t>
  </si>
  <si>
    <t>CPN RIO LIMPIO Y LAS ROSAS</t>
  </si>
  <si>
    <t>CPN EL AGUACATE</t>
  </si>
  <si>
    <t>CPN LA FE</t>
  </si>
  <si>
    <t xml:space="preserve"> SECTOR NORTE</t>
  </si>
  <si>
    <t xml:space="preserve"> LA MANICERA</t>
  </si>
  <si>
    <t xml:space="preserve"> VALENTIN SALINERO</t>
  </si>
  <si>
    <t xml:space="preserve"> LOS MICHES</t>
  </si>
  <si>
    <t xml:space="preserve">CPN LUPERON </t>
  </si>
  <si>
    <t xml:space="preserve">RIVERA DEL MASACRE </t>
  </si>
  <si>
    <t xml:space="preserve"> EL AGUACATE</t>
  </si>
  <si>
    <t>CPN LA GORRA</t>
  </si>
  <si>
    <t>CPN MARIANO CESTERO</t>
  </si>
  <si>
    <t xml:space="preserve"> TRINITARIA</t>
  </si>
  <si>
    <t xml:space="preserve"> RESTURACION</t>
  </si>
  <si>
    <t xml:space="preserve"> LAS ROSAS </t>
  </si>
  <si>
    <t xml:space="preserve"> RIO LIMPIO</t>
  </si>
  <si>
    <t>CPN EL AGUACATE  (REVISION DE PROBELMAS SANITARIOS)</t>
  </si>
  <si>
    <t>HIPOLITO BOLLINI (REVISION DE PROBELMAS SANITARIOS)</t>
  </si>
  <si>
    <t>CPN PATIDO (FUGA DE AGUA SUBTERRANEA)</t>
  </si>
  <si>
    <t xml:space="preserve"> LA GORRA (REPARACION SANITARIA</t>
  </si>
  <si>
    <t xml:space="preserve"> MEJORAS EN ALBAÑILERIA </t>
  </si>
  <si>
    <t xml:space="preserve"> CARPINTERIA)</t>
  </si>
  <si>
    <t xml:space="preserve">CPN LAS ROSAS  </t>
  </si>
  <si>
    <t xml:space="preserve"> RIO LIMPIO (PROBLEMAS SANITARIOS)</t>
  </si>
  <si>
    <t xml:space="preserve"> CPNN MARIANO CESTERO </t>
  </si>
  <si>
    <t xml:space="preserve"> TRINITARIA (NECESIDADES DE PUERTAS)</t>
  </si>
  <si>
    <t xml:space="preserve"> CAÑONGO</t>
  </si>
  <si>
    <t xml:space="preserve"> LA VIGIA</t>
  </si>
  <si>
    <t xml:space="preserve"> LA FE </t>
  </si>
  <si>
    <t>SECTOR NORTE</t>
  </si>
  <si>
    <t xml:space="preserve">  LA MANICERA</t>
  </si>
  <si>
    <t xml:space="preserve"> PLAZA BELLER</t>
  </si>
  <si>
    <t xml:space="preserve"> LA CURVA</t>
  </si>
  <si>
    <t xml:space="preserve"> SABANA LARGA</t>
  </si>
  <si>
    <t xml:space="preserve"> SANTIAGO DE LA CRUZ</t>
  </si>
  <si>
    <t xml:space="preserve"> LUPERON </t>
  </si>
  <si>
    <t xml:space="preserve"> RIVERA DEL MASACRE</t>
  </si>
  <si>
    <t xml:space="preserve"> CAPOTILLO</t>
  </si>
  <si>
    <t xml:space="preserve"> HIPOLITO BILLINI</t>
  </si>
  <si>
    <t xml:space="preserve"> MANUEL BUENO</t>
  </si>
  <si>
    <t xml:space="preserve"> EL PINO</t>
  </si>
  <si>
    <t xml:space="preserve"> PARTIDO</t>
  </si>
  <si>
    <t xml:space="preserve"> VACA GORDA</t>
  </si>
  <si>
    <t xml:space="preserve"> LA GORRA</t>
  </si>
  <si>
    <t xml:space="preserve"> CHACUEY</t>
  </si>
  <si>
    <t xml:space="preserve"> RESTAURACION</t>
  </si>
  <si>
    <t xml:space="preserve"> MARIANO CESTERO</t>
  </si>
  <si>
    <t xml:space="preserve"> GUYAJAYUCO</t>
  </si>
  <si>
    <t xml:space="preserve"> LAS ROSAS</t>
  </si>
  <si>
    <t xml:space="preserve"> LOS CEREZOS  </t>
  </si>
  <si>
    <t>CENTRO DE ZONA 3</t>
  </si>
  <si>
    <t>CENTRO DE ZONA 1</t>
  </si>
  <si>
    <t>CENTRO DE ZONA 2</t>
  </si>
  <si>
    <t xml:space="preserve">CENTRO DE ZONA 4 </t>
  </si>
  <si>
    <t xml:space="preserve">CENTRO DE ZONA 1 </t>
  </si>
  <si>
    <t>CPN LOS MICHES</t>
  </si>
  <si>
    <t xml:space="preserve">CAÑONGO </t>
  </si>
  <si>
    <t>CPN LUPERON</t>
  </si>
  <si>
    <t>RIVERA DEL MASACRE</t>
  </si>
  <si>
    <t xml:space="preserve">CPN LUPERON, RIVERA DEL MASACRE </t>
  </si>
  <si>
    <t>CAÑONGO</t>
  </si>
  <si>
    <t>LOS MICHES</t>
  </si>
  <si>
    <t xml:space="preserve">LA CURVA </t>
  </si>
  <si>
    <t xml:space="preserve">LUPERON </t>
  </si>
  <si>
    <t>Suministro, Instalación y drenaje</t>
  </si>
  <si>
    <t>CPN CAÑONGO</t>
  </si>
  <si>
    <t>LA MANICERA</t>
  </si>
  <si>
    <t xml:space="preserve">LA GORRA </t>
  </si>
  <si>
    <t>CPN LAS ROSAS</t>
  </si>
  <si>
    <t xml:space="preserve">RIO LIMPIO </t>
  </si>
  <si>
    <t>MANUEL BUENO</t>
  </si>
  <si>
    <t>EL AGUACATE</t>
  </si>
  <si>
    <t>Servicios de Desinstalacion,  Instalación y Mantenimiento</t>
  </si>
  <si>
    <t xml:space="preserve">COMPUTADORAS (PC Y LAPTOP) E IMPRESORAS (HP) </t>
  </si>
  <si>
    <t>OFICINAS DE GERENCIA DE AREA</t>
  </si>
  <si>
    <t>COORDINACION DE ZONAS</t>
  </si>
  <si>
    <t xml:space="preserve">CENTRO DIAGNOSTICO  </t>
  </si>
  <si>
    <t>LAPTOP 14 PULGADA DE LOS CPN</t>
  </si>
  <si>
    <t>LA VIGIA</t>
  </si>
  <si>
    <t>LA FE</t>
  </si>
  <si>
    <t>PLAZA BELLER</t>
  </si>
  <si>
    <t>LA CURVA</t>
  </si>
  <si>
    <t>SABANA LARGA</t>
  </si>
  <si>
    <t>CHACUEY</t>
  </si>
  <si>
    <t>PARTIDO</t>
  </si>
  <si>
    <t>VACA GORDA</t>
  </si>
  <si>
    <t xml:space="preserve"> EL PINO  </t>
  </si>
  <si>
    <t>CPN SANTIAGO DE LA CRUZ</t>
  </si>
  <si>
    <t>LUPERON</t>
  </si>
  <si>
    <t>HIPOLITO</t>
  </si>
  <si>
    <t>CAPOTILLO.</t>
  </si>
  <si>
    <t xml:space="preserve">   LA CURVA</t>
  </si>
  <si>
    <t xml:space="preserve">  SABANA LARGA</t>
  </si>
  <si>
    <t xml:space="preserve">  HIPOLITO BILLINI</t>
  </si>
  <si>
    <t xml:space="preserve">  VACA GORDA</t>
  </si>
  <si>
    <t xml:space="preserve"> CHACUE</t>
  </si>
  <si>
    <t>Mantenimiento Planta Eléctrica</t>
  </si>
  <si>
    <t>BATERIA PARA INVERSOR</t>
  </si>
  <si>
    <t xml:space="preserve"> VACA GORDA </t>
  </si>
  <si>
    <t xml:space="preserve">  MARIANO CESTERO</t>
  </si>
  <si>
    <t>Galones de pintura y Mano de obra</t>
  </si>
  <si>
    <t>Cibao Occidental</t>
  </si>
  <si>
    <t>Santiago Rodriguez</t>
  </si>
  <si>
    <t>Camioneta doble cabina</t>
  </si>
  <si>
    <t>Oficina Servicio Regional</t>
  </si>
  <si>
    <t>Escritorio</t>
  </si>
  <si>
    <t>Equipos de Computos</t>
  </si>
  <si>
    <t>PC Completa</t>
  </si>
  <si>
    <t>2.6.1.1.00</t>
  </si>
  <si>
    <t>2.6.5.6.01</t>
  </si>
  <si>
    <t>2.2.7.2.04</t>
  </si>
  <si>
    <t>Cableado estructurar de la Red internaa</t>
  </si>
  <si>
    <t>Cableado estructurar de la Red interna</t>
  </si>
  <si>
    <t>2.6.5.5.01</t>
  </si>
  <si>
    <t>H</t>
  </si>
  <si>
    <t>Equipo Computos</t>
  </si>
  <si>
    <t>2.6.1.2.01</t>
  </si>
  <si>
    <t>Columna1</t>
  </si>
  <si>
    <t>REGIONAL</t>
  </si>
  <si>
    <t>CALIDAD</t>
  </si>
  <si>
    <t>SISTEMA INFORMACION</t>
  </si>
  <si>
    <t>ASISTENCIAL</t>
  </si>
  <si>
    <t>DIAGNOSTICO</t>
  </si>
  <si>
    <t>UGRM</t>
  </si>
  <si>
    <t>ADMINISTRACION</t>
  </si>
  <si>
    <t>FINANZAS</t>
  </si>
  <si>
    <t>DEPENDE DE LA IMPLEMENTACION DESDE EL SNS</t>
  </si>
  <si>
    <t>Captura pantalla de la informacion cargadas al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</si>
</sst>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;[Red]#,##0.00"/>
  </numFmts>
  <fonts count="7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mbria"/>
      <family val="1"/>
      <scheme val="major"/>
    </font>
    <font>
      <b/>
      <sz val="12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Tw Cen MT"/>
      <family val="2"/>
    </font>
    <font>
      <sz val="11"/>
      <color theme="1"/>
      <name val="Tw Cen MT"/>
      <family val="2"/>
    </font>
    <font>
      <b/>
      <sz val="11"/>
      <color theme="1"/>
      <name val="Tw Cen MT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</font>
    <font>
      <sz val="9"/>
      <color theme="1"/>
      <name val="Times New Roman"/>
      <family val="1"/>
    </font>
    <font>
      <sz val="9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573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/>
      <bottom/>
      <diagonal/>
    </border>
    <border>
      <left/>
      <right/>
      <top style="thin">
        <color theme="3" tint="0.39988402966399123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</borders>
  <cellStyleXfs count="10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3" fillId="0" borderId="0"/>
    <xf numFmtId="0" fontId="30" fillId="0" borderId="0"/>
    <xf numFmtId="165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85">
    <xf numFmtId="0" fontId="0" fillId="0" borderId="0" xfId="0"/>
    <xf numFmtId="0" fontId="9" fillId="3" borderId="0" xfId="0" applyFont="1" applyFill="1"/>
    <xf numFmtId="0" fontId="9" fillId="0" borderId="0" xfId="0" applyFont="1"/>
    <xf numFmtId="0" fontId="1" fillId="0" borderId="0" xfId="2"/>
    <xf numFmtId="0" fontId="2" fillId="0" borderId="0" xfId="4"/>
    <xf numFmtId="0" fontId="11" fillId="0" borderId="0" xfId="2" applyFont="1"/>
    <xf numFmtId="0" fontId="10" fillId="4" borderId="5" xfId="3" applyFont="1" applyFill="1" applyBorder="1" applyAlignment="1">
      <alignment horizontal="center" textRotation="90" wrapText="1"/>
    </xf>
    <xf numFmtId="0" fontId="10" fillId="4" borderId="5" xfId="3" applyFont="1" applyFill="1" applyBorder="1" applyAlignment="1">
      <alignment horizontal="center" vertical="center" wrapText="1"/>
    </xf>
    <xf numFmtId="0" fontId="10" fillId="4" borderId="5" xfId="3" applyFont="1" applyFill="1" applyBorder="1" applyAlignment="1">
      <alignment horizontal="center" vertical="center"/>
    </xf>
    <xf numFmtId="0" fontId="12" fillId="5" borderId="6" xfId="3" applyFont="1" applyFill="1" applyBorder="1" applyAlignment="1">
      <alignment horizontal="left" vertical="top" wrapText="1"/>
    </xf>
    <xf numFmtId="0" fontId="12" fillId="5" borderId="6" xfId="3" applyFont="1" applyFill="1" applyBorder="1" applyAlignment="1">
      <alignment horizontal="center" vertical="top" wrapText="1"/>
    </xf>
    <xf numFmtId="0" fontId="12" fillId="5" borderId="6" xfId="3" applyFont="1" applyFill="1" applyBorder="1" applyAlignment="1">
      <alignment vertical="top" wrapText="1"/>
    </xf>
    <xf numFmtId="4" fontId="12" fillId="5" borderId="6" xfId="3" applyNumberFormat="1" applyFont="1" applyFill="1" applyBorder="1" applyAlignment="1">
      <alignment vertical="top" wrapText="1"/>
    </xf>
    <xf numFmtId="0" fontId="12" fillId="2" borderId="7" xfId="3" applyFont="1" applyFill="1" applyBorder="1" applyAlignment="1">
      <alignment horizontal="left" vertical="top" wrapText="1"/>
    </xf>
    <xf numFmtId="0" fontId="12" fillId="2" borderId="7" xfId="3" applyFont="1" applyFill="1" applyBorder="1" applyAlignment="1">
      <alignment horizontal="center" vertical="top" wrapText="1"/>
    </xf>
    <xf numFmtId="0" fontId="12" fillId="2" borderId="7" xfId="3" applyFont="1" applyFill="1" applyBorder="1" applyAlignment="1">
      <alignment vertical="top" wrapText="1"/>
    </xf>
    <xf numFmtId="4" fontId="12" fillId="2" borderId="7" xfId="3" applyNumberFormat="1" applyFont="1" applyFill="1" applyBorder="1" applyAlignment="1">
      <alignment vertical="top" wrapText="1"/>
    </xf>
    <xf numFmtId="4" fontId="12" fillId="6" borderId="7" xfId="3" applyNumberFormat="1" applyFont="1" applyFill="1" applyBorder="1" applyAlignment="1">
      <alignment vertical="top" wrapText="1"/>
    </xf>
    <xf numFmtId="0" fontId="13" fillId="2" borderId="7" xfId="3" applyFont="1" applyFill="1" applyBorder="1" applyAlignment="1">
      <alignment horizontal="left" vertical="top" wrapText="1"/>
    </xf>
    <xf numFmtId="0" fontId="13" fillId="2" borderId="7" xfId="3" applyFont="1" applyFill="1" applyBorder="1" applyAlignment="1">
      <alignment horizontal="center" vertical="top" wrapText="1"/>
    </xf>
    <xf numFmtId="0" fontId="13" fillId="2" borderId="7" xfId="3" applyFont="1" applyFill="1" applyBorder="1" applyAlignment="1">
      <alignment vertical="top" wrapText="1"/>
    </xf>
    <xf numFmtId="4" fontId="13" fillId="2" borderId="7" xfId="3" applyNumberFormat="1" applyFont="1" applyFill="1" applyBorder="1" applyAlignment="1" applyProtection="1">
      <alignment vertical="top" wrapText="1"/>
    </xf>
    <xf numFmtId="4" fontId="13" fillId="6" borderId="7" xfId="3" applyNumberFormat="1" applyFont="1" applyFill="1" applyBorder="1" applyAlignment="1" applyProtection="1">
      <alignment horizontal="right" vertical="top" wrapText="1"/>
    </xf>
    <xf numFmtId="0" fontId="12" fillId="5" borderId="7" xfId="3" applyFont="1" applyFill="1" applyBorder="1" applyAlignment="1">
      <alignment horizontal="left" vertical="top" wrapText="1"/>
    </xf>
    <xf numFmtId="0" fontId="12" fillId="5" borderId="7" xfId="3" applyFont="1" applyFill="1" applyBorder="1" applyAlignment="1">
      <alignment horizontal="center" vertical="top" wrapText="1"/>
    </xf>
    <xf numFmtId="0" fontId="12" fillId="5" borderId="7" xfId="3" applyFont="1" applyFill="1" applyBorder="1" applyAlignment="1">
      <alignment vertical="top" wrapText="1"/>
    </xf>
    <xf numFmtId="4" fontId="12" fillId="5" borderId="7" xfId="3" applyNumberFormat="1" applyFont="1" applyFill="1" applyBorder="1" applyAlignment="1">
      <alignment vertical="top" wrapText="1"/>
    </xf>
    <xf numFmtId="4" fontId="12" fillId="2" borderId="7" xfId="3" applyNumberFormat="1" applyFont="1" applyFill="1" applyBorder="1" applyAlignment="1" applyProtection="1">
      <alignment vertical="top" wrapText="1"/>
    </xf>
    <xf numFmtId="4" fontId="12" fillId="6" borderId="7" xfId="3" applyNumberFormat="1" applyFont="1" applyFill="1" applyBorder="1" applyAlignment="1" applyProtection="1">
      <alignment vertical="top" wrapText="1"/>
    </xf>
    <xf numFmtId="0" fontId="13" fillId="2" borderId="8" xfId="3" applyFont="1" applyFill="1" applyBorder="1" applyAlignment="1">
      <alignment horizontal="center" vertical="top" wrapText="1"/>
    </xf>
    <xf numFmtId="0" fontId="13" fillId="2" borderId="8" xfId="3" applyFont="1" applyFill="1" applyBorder="1" applyAlignment="1">
      <alignment horizontal="left" vertical="top" wrapText="1"/>
    </xf>
    <xf numFmtId="0" fontId="13" fillId="2" borderId="8" xfId="3" applyFont="1" applyFill="1" applyBorder="1" applyAlignment="1">
      <alignment vertical="top" wrapText="1"/>
    </xf>
    <xf numFmtId="4" fontId="13" fillId="2" borderId="8" xfId="3" applyNumberFormat="1" applyFont="1" applyFill="1" applyBorder="1" applyAlignment="1" applyProtection="1">
      <alignment vertical="top" wrapText="1"/>
    </xf>
    <xf numFmtId="4" fontId="13" fillId="6" borderId="8" xfId="3" applyNumberFormat="1" applyFont="1" applyFill="1" applyBorder="1" applyAlignment="1" applyProtection="1">
      <alignment horizontal="right" vertical="top" wrapText="1"/>
    </xf>
    <xf numFmtId="0" fontId="11" fillId="4" borderId="5" xfId="3" applyFont="1" applyFill="1" applyBorder="1" applyAlignment="1">
      <alignment vertical="top" wrapText="1"/>
    </xf>
    <xf numFmtId="0" fontId="10" fillId="4" borderId="5" xfId="3" applyFont="1" applyFill="1" applyBorder="1" applyAlignment="1">
      <alignment vertical="top" wrapText="1"/>
    </xf>
    <xf numFmtId="4" fontId="10" fillId="4" borderId="5" xfId="3" applyNumberFormat="1" applyFont="1" applyFill="1" applyBorder="1" applyAlignment="1" applyProtection="1">
      <alignment vertical="top" wrapText="1"/>
    </xf>
    <xf numFmtId="0" fontId="5" fillId="0" borderId="0" xfId="3" applyFont="1"/>
    <xf numFmtId="0" fontId="14" fillId="7" borderId="6" xfId="3" applyFont="1" applyFill="1" applyBorder="1" applyAlignment="1" applyProtection="1">
      <alignment vertical="top"/>
    </xf>
    <xf numFmtId="0" fontId="15" fillId="7" borderId="6" xfId="3" applyFont="1" applyFill="1" applyBorder="1" applyAlignment="1" applyProtection="1">
      <alignment horizontal="center" vertical="top"/>
    </xf>
    <xf numFmtId="0" fontId="15" fillId="7" borderId="6" xfId="3" applyFont="1" applyFill="1" applyBorder="1" applyAlignment="1" applyProtection="1">
      <alignment vertical="top"/>
    </xf>
    <xf numFmtId="166" fontId="15" fillId="7" borderId="6" xfId="1" applyNumberFormat="1" applyFont="1" applyFill="1" applyBorder="1" applyAlignment="1" applyProtection="1">
      <alignment vertical="top"/>
      <protection hidden="1"/>
    </xf>
    <xf numFmtId="166" fontId="15" fillId="7" borderId="6" xfId="1" applyNumberFormat="1" applyFont="1" applyFill="1" applyBorder="1" applyAlignment="1" applyProtection="1">
      <alignment horizontal="right" vertical="top"/>
      <protection hidden="1"/>
    </xf>
    <xf numFmtId="0" fontId="14" fillId="8" borderId="7" xfId="3" applyFont="1" applyFill="1" applyBorder="1" applyAlignment="1" applyProtection="1"/>
    <xf numFmtId="0" fontId="15" fillId="8" borderId="7" xfId="3" applyFont="1" applyFill="1" applyBorder="1" applyAlignment="1" applyProtection="1">
      <alignment horizontal="center"/>
    </xf>
    <xf numFmtId="0" fontId="15" fillId="8" borderId="7" xfId="3" applyFont="1" applyFill="1" applyBorder="1" applyAlignment="1" applyProtection="1">
      <alignment horizontal="center" vertical="top"/>
    </xf>
    <xf numFmtId="0" fontId="15" fillId="8" borderId="7" xfId="4" applyFont="1" applyFill="1" applyBorder="1" applyProtection="1"/>
    <xf numFmtId="166" fontId="15" fillId="8" borderId="7" xfId="1" applyNumberFormat="1" applyFont="1" applyFill="1" applyBorder="1" applyAlignment="1" applyProtection="1">
      <alignment vertical="top"/>
      <protection hidden="1"/>
    </xf>
    <xf numFmtId="166" fontId="15" fillId="8" borderId="7" xfId="1" applyNumberFormat="1" applyFont="1" applyFill="1" applyBorder="1" applyAlignment="1" applyProtection="1">
      <alignment horizontal="right" vertical="top"/>
      <protection hidden="1"/>
    </xf>
    <xf numFmtId="0" fontId="14" fillId="9" borderId="7" xfId="3" applyFont="1" applyFill="1" applyBorder="1" applyAlignment="1" applyProtection="1">
      <alignment vertical="top"/>
    </xf>
    <xf numFmtId="0" fontId="15" fillId="9" borderId="7" xfId="3" applyFont="1" applyFill="1" applyBorder="1" applyAlignment="1" applyProtection="1">
      <alignment horizontal="center" vertical="top"/>
    </xf>
    <xf numFmtId="0" fontId="15" fillId="9" borderId="7" xfId="4" applyFont="1" applyFill="1" applyBorder="1" applyAlignment="1" applyProtection="1">
      <alignment vertical="top"/>
    </xf>
    <xf numFmtId="166" fontId="15" fillId="9" borderId="7" xfId="1" applyNumberFormat="1" applyFont="1" applyFill="1" applyBorder="1" applyAlignment="1" applyProtection="1">
      <alignment vertical="top"/>
      <protection hidden="1"/>
    </xf>
    <xf numFmtId="166" fontId="15" fillId="9" borderId="7" xfId="1" applyNumberFormat="1" applyFont="1" applyFill="1" applyBorder="1" applyAlignment="1" applyProtection="1">
      <alignment horizontal="right" vertical="top"/>
      <protection hidden="1"/>
    </xf>
    <xf numFmtId="0" fontId="14" fillId="3" borderId="7" xfId="3" applyFont="1" applyFill="1" applyBorder="1" applyAlignment="1" applyProtection="1">
      <alignment vertical="top"/>
    </xf>
    <xf numFmtId="0" fontId="15" fillId="3" borderId="7" xfId="3" applyFont="1" applyFill="1" applyBorder="1" applyAlignment="1" applyProtection="1">
      <alignment horizontal="center" vertical="top"/>
    </xf>
    <xf numFmtId="0" fontId="15" fillId="3" borderId="7" xfId="4" applyFont="1" applyFill="1" applyBorder="1" applyAlignment="1" applyProtection="1">
      <alignment vertical="top"/>
    </xf>
    <xf numFmtId="166" fontId="15" fillId="3" borderId="7" xfId="1" applyNumberFormat="1" applyFont="1" applyFill="1" applyBorder="1" applyAlignment="1" applyProtection="1">
      <alignment vertical="top"/>
      <protection hidden="1"/>
    </xf>
    <xf numFmtId="166" fontId="15" fillId="6" borderId="7" xfId="1" applyNumberFormat="1" applyFont="1" applyFill="1" applyBorder="1" applyAlignment="1" applyProtection="1">
      <alignment horizontal="right" vertical="top"/>
      <protection hidden="1"/>
    </xf>
    <xf numFmtId="0" fontId="16" fillId="3" borderId="7" xfId="3" applyFont="1" applyFill="1" applyBorder="1" applyAlignment="1" applyProtection="1">
      <alignment vertical="top"/>
    </xf>
    <xf numFmtId="0" fontId="17" fillId="3" borderId="7" xfId="3" applyFont="1" applyFill="1" applyBorder="1" applyAlignment="1" applyProtection="1">
      <alignment horizontal="center" vertical="top"/>
    </xf>
    <xf numFmtId="0" fontId="17" fillId="3" borderId="7" xfId="3" applyFont="1" applyFill="1" applyBorder="1" applyAlignment="1" applyProtection="1">
      <alignment vertical="top"/>
    </xf>
    <xf numFmtId="166" fontId="17" fillId="3" borderId="7" xfId="1" applyNumberFormat="1" applyFont="1" applyFill="1" applyBorder="1" applyAlignment="1" applyProtection="1">
      <alignment vertical="top"/>
      <protection locked="0"/>
    </xf>
    <xf numFmtId="166" fontId="17" fillId="6" borderId="7" xfId="1" applyNumberFormat="1" applyFont="1" applyFill="1" applyBorder="1" applyAlignment="1" applyProtection="1">
      <alignment horizontal="right" vertical="top"/>
      <protection locked="0"/>
    </xf>
    <xf numFmtId="0" fontId="17" fillId="3" borderId="7" xfId="4" applyFont="1" applyFill="1" applyBorder="1" applyAlignment="1" applyProtection="1">
      <alignment vertical="top"/>
    </xf>
    <xf numFmtId="0" fontId="17" fillId="3" borderId="7" xfId="4" applyFont="1" applyFill="1" applyBorder="1" applyAlignment="1" applyProtection="1">
      <alignment vertical="top"/>
      <protection locked="0"/>
    </xf>
    <xf numFmtId="0" fontId="17" fillId="3" borderId="7" xfId="4" applyFont="1" applyFill="1" applyBorder="1" applyAlignment="1" applyProtection="1">
      <alignment vertical="top" wrapText="1"/>
    </xf>
    <xf numFmtId="0" fontId="15" fillId="3" borderId="7" xfId="3" applyFont="1" applyFill="1" applyBorder="1" applyAlignment="1" applyProtection="1">
      <alignment vertical="top"/>
    </xf>
    <xf numFmtId="0" fontId="16" fillId="3" borderId="7" xfId="3" applyFont="1" applyFill="1" applyBorder="1" applyProtection="1"/>
    <xf numFmtId="0" fontId="17" fillId="3" borderId="7" xfId="4" applyFont="1" applyFill="1" applyBorder="1" applyProtection="1"/>
    <xf numFmtId="166" fontId="15" fillId="3" borderId="7" xfId="1" applyNumberFormat="1" applyFont="1" applyFill="1" applyBorder="1" applyAlignment="1" applyProtection="1">
      <alignment vertical="top"/>
      <protection locked="0"/>
    </xf>
    <xf numFmtId="0" fontId="14" fillId="3" borderId="7" xfId="3" applyFont="1" applyFill="1" applyBorder="1" applyProtection="1"/>
    <xf numFmtId="0" fontId="15" fillId="3" borderId="7" xfId="4" applyFont="1" applyFill="1" applyBorder="1" applyProtection="1"/>
    <xf numFmtId="166" fontId="15" fillId="3" borderId="7" xfId="1" applyNumberFormat="1" applyFont="1" applyFill="1" applyBorder="1" applyAlignment="1" applyProtection="1">
      <alignment vertical="top"/>
    </xf>
    <xf numFmtId="166" fontId="15" fillId="6" borderId="7" xfId="1" applyNumberFormat="1" applyFont="1" applyFill="1" applyBorder="1" applyAlignment="1" applyProtection="1">
      <alignment horizontal="right" vertical="top"/>
    </xf>
    <xf numFmtId="0" fontId="17" fillId="3" borderId="7" xfId="4" applyFont="1" applyFill="1" applyBorder="1" applyAlignment="1" applyProtection="1">
      <alignment wrapText="1"/>
    </xf>
    <xf numFmtId="0" fontId="17" fillId="3" borderId="7" xfId="3" applyFont="1" applyFill="1" applyBorder="1" applyAlignment="1" applyProtection="1">
      <alignment vertical="top" wrapText="1"/>
    </xf>
    <xf numFmtId="0" fontId="16" fillId="3" borderId="7" xfId="3" applyFont="1" applyFill="1" applyBorder="1" applyAlignment="1" applyProtection="1">
      <alignment horizontal="center" vertical="center"/>
    </xf>
    <xf numFmtId="0" fontId="17" fillId="3" borderId="7" xfId="3" applyFont="1" applyFill="1" applyBorder="1" applyAlignment="1" applyProtection="1">
      <alignment horizontal="center" vertical="center"/>
    </xf>
    <xf numFmtId="0" fontId="15" fillId="3" borderId="7" xfId="3" applyFont="1" applyFill="1" applyBorder="1" applyAlignment="1" applyProtection="1">
      <alignment vertical="top" wrapText="1"/>
    </xf>
    <xf numFmtId="0" fontId="15" fillId="3" borderId="7" xfId="4" applyFont="1" applyFill="1" applyBorder="1" applyAlignment="1" applyProtection="1">
      <alignment vertical="top" wrapText="1"/>
    </xf>
    <xf numFmtId="0" fontId="16" fillId="3" borderId="7" xfId="3" applyFont="1" applyFill="1" applyBorder="1" applyAlignment="1" applyProtection="1">
      <alignment vertical="top"/>
      <protection locked="0"/>
    </xf>
    <xf numFmtId="0" fontId="17" fillId="3" borderId="7" xfId="3" applyFont="1" applyFill="1" applyBorder="1" applyAlignment="1" applyProtection="1">
      <alignment horizontal="center" vertical="top"/>
      <protection locked="0"/>
    </xf>
    <xf numFmtId="0" fontId="17" fillId="3" borderId="7" xfId="4" applyFont="1" applyFill="1" applyBorder="1" applyAlignment="1" applyProtection="1">
      <alignment vertical="top" wrapText="1"/>
      <protection locked="0"/>
    </xf>
    <xf numFmtId="0" fontId="16" fillId="3" borderId="10" xfId="3" applyFont="1" applyFill="1" applyBorder="1" applyAlignment="1" applyProtection="1">
      <alignment vertical="top"/>
    </xf>
    <xf numFmtId="0" fontId="17" fillId="3" borderId="10" xfId="3" applyFont="1" applyFill="1" applyBorder="1" applyAlignment="1" applyProtection="1">
      <alignment horizontal="center" vertical="top"/>
    </xf>
    <xf numFmtId="0" fontId="17" fillId="3" borderId="10" xfId="4" applyFont="1" applyFill="1" applyBorder="1" applyAlignment="1" applyProtection="1">
      <alignment vertical="top" wrapText="1"/>
    </xf>
    <xf numFmtId="0" fontId="16" fillId="3" borderId="10" xfId="4" applyFont="1" applyFill="1" applyBorder="1" applyProtection="1">
      <protection locked="0"/>
    </xf>
    <xf numFmtId="166" fontId="17" fillId="3" borderId="10" xfId="1" applyNumberFormat="1" applyFont="1" applyFill="1" applyBorder="1" applyAlignment="1" applyProtection="1">
      <alignment vertical="top"/>
      <protection locked="0"/>
    </xf>
    <xf numFmtId="0" fontId="16" fillId="3" borderId="10" xfId="3" applyFont="1" applyFill="1" applyBorder="1" applyProtection="1"/>
    <xf numFmtId="0" fontId="17" fillId="3" borderId="10" xfId="4" applyFont="1" applyFill="1" applyBorder="1" applyProtection="1"/>
    <xf numFmtId="0" fontId="14" fillId="3" borderId="10" xfId="3" applyFont="1" applyFill="1" applyBorder="1" applyAlignment="1" applyProtection="1">
      <alignment vertical="top"/>
    </xf>
    <xf numFmtId="0" fontId="15" fillId="3" borderId="10" xfId="3" applyFont="1" applyFill="1" applyBorder="1" applyAlignment="1" applyProtection="1">
      <alignment horizontal="center" vertical="top"/>
    </xf>
    <xf numFmtId="0" fontId="15" fillId="3" borderId="10" xfId="3" applyFont="1" applyFill="1" applyBorder="1" applyAlignment="1" applyProtection="1">
      <alignment vertical="top"/>
    </xf>
    <xf numFmtId="166" fontId="15" fillId="3" borderId="10" xfId="1" applyNumberFormat="1" applyFont="1" applyFill="1" applyBorder="1" applyAlignment="1" applyProtection="1">
      <alignment vertical="top"/>
      <protection hidden="1"/>
    </xf>
    <xf numFmtId="166" fontId="15" fillId="6" borderId="10" xfId="1" applyNumberFormat="1" applyFont="1" applyFill="1" applyBorder="1" applyAlignment="1" applyProtection="1">
      <alignment horizontal="right" vertical="top"/>
      <protection hidden="1"/>
    </xf>
    <xf numFmtId="0" fontId="18" fillId="10" borderId="9" xfId="4" applyFont="1" applyFill="1" applyBorder="1" applyAlignment="1" applyProtection="1">
      <alignment horizontal="left"/>
      <protection locked="0"/>
    </xf>
    <xf numFmtId="0" fontId="19" fillId="10" borderId="0" xfId="4" applyFont="1" applyFill="1" applyBorder="1" applyAlignment="1"/>
    <xf numFmtId="0" fontId="19" fillId="10" borderId="11" xfId="4" applyFont="1" applyFill="1" applyBorder="1" applyAlignment="1"/>
    <xf numFmtId="0" fontId="11" fillId="6" borderId="9" xfId="4" applyFont="1" applyFill="1" applyBorder="1" applyAlignment="1">
      <alignment horizontal="left"/>
    </xf>
    <xf numFmtId="0" fontId="11" fillId="6" borderId="0" xfId="4" applyFont="1" applyFill="1" applyBorder="1"/>
    <xf numFmtId="4" fontId="11" fillId="6" borderId="0" xfId="4" applyNumberFormat="1" applyFont="1" applyFill="1" applyBorder="1" applyProtection="1">
      <protection locked="0"/>
    </xf>
    <xf numFmtId="0" fontId="11" fillId="6" borderId="11" xfId="4" applyFont="1" applyFill="1" applyBorder="1"/>
    <xf numFmtId="0" fontId="11" fillId="6" borderId="9" xfId="3" applyFont="1" applyFill="1" applyBorder="1" applyAlignment="1">
      <alignment horizontal="left" indent="2"/>
    </xf>
    <xf numFmtId="0" fontId="10" fillId="4" borderId="9" xfId="4" applyFont="1" applyFill="1" applyBorder="1" applyAlignment="1">
      <alignment horizontal="left"/>
    </xf>
    <xf numFmtId="0" fontId="11" fillId="4" borderId="0" xfId="4" applyFont="1" applyFill="1" applyBorder="1"/>
    <xf numFmtId="4" fontId="10" fillId="4" borderId="1" xfId="4" applyNumberFormat="1" applyFont="1" applyFill="1" applyBorder="1"/>
    <xf numFmtId="4" fontId="11" fillId="4" borderId="0" xfId="4" applyNumberFormat="1" applyFont="1" applyFill="1" applyBorder="1" applyProtection="1">
      <protection locked="0"/>
    </xf>
    <xf numFmtId="0" fontId="11" fillId="4" borderId="11" xfId="4" applyFont="1" applyFill="1" applyBorder="1"/>
    <xf numFmtId="0" fontId="10" fillId="10" borderId="9" xfId="4" applyFont="1" applyFill="1" applyBorder="1" applyAlignment="1" applyProtection="1">
      <protection locked="0"/>
    </xf>
    <xf numFmtId="0" fontId="10" fillId="10" borderId="0" xfId="4" applyFont="1" applyFill="1" applyBorder="1" applyAlignment="1" applyProtection="1">
      <protection locked="0"/>
    </xf>
    <xf numFmtId="0" fontId="10" fillId="10" borderId="11" xfId="4" applyFont="1" applyFill="1" applyBorder="1" applyAlignment="1" applyProtection="1">
      <protection locked="0"/>
    </xf>
    <xf numFmtId="0" fontId="5" fillId="0" borderId="0" xfId="4" applyFont="1"/>
    <xf numFmtId="0" fontId="11" fillId="0" borderId="0" xfId="4" applyFont="1"/>
    <xf numFmtId="0" fontId="6" fillId="0" borderId="0" xfId="0" applyFont="1"/>
    <xf numFmtId="0" fontId="0" fillId="3" borderId="0" xfId="0" applyFill="1"/>
    <xf numFmtId="0" fontId="6" fillId="3" borderId="0" xfId="0" applyFont="1" applyFill="1"/>
    <xf numFmtId="0" fontId="21" fillId="3" borderId="0" xfId="0" applyFont="1" applyFill="1"/>
    <xf numFmtId="0" fontId="1" fillId="3" borderId="0" xfId="2" applyFont="1" applyFill="1"/>
    <xf numFmtId="0" fontId="25" fillId="3" borderId="0" xfId="4" applyFont="1" applyFill="1"/>
    <xf numFmtId="0" fontId="6" fillId="3" borderId="0" xfId="3" applyFont="1" applyFill="1" applyProtection="1">
      <protection locked="0"/>
    </xf>
    <xf numFmtId="0" fontId="6" fillId="3" borderId="0" xfId="3" applyFont="1" applyFill="1"/>
    <xf numFmtId="4" fontId="11" fillId="6" borderId="0" xfId="4" applyNumberFormat="1" applyFont="1" applyFill="1" applyBorder="1" applyProtection="1"/>
    <xf numFmtId="4" fontId="11" fillId="6" borderId="3" xfId="4" applyNumberFormat="1" applyFont="1" applyFill="1" applyBorder="1" applyProtection="1"/>
    <xf numFmtId="166" fontId="17" fillId="3" borderId="7" xfId="1" applyNumberFormat="1" applyFont="1" applyFill="1" applyBorder="1" applyAlignment="1" applyProtection="1">
      <alignment vertical="top"/>
    </xf>
    <xf numFmtId="166" fontId="17" fillId="6" borderId="7" xfId="1" applyNumberFormat="1" applyFont="1" applyFill="1" applyBorder="1" applyAlignment="1" applyProtection="1">
      <alignment horizontal="right" vertical="top"/>
    </xf>
    <xf numFmtId="166" fontId="17" fillId="3" borderId="10" xfId="1" applyNumberFormat="1" applyFont="1" applyFill="1" applyBorder="1" applyAlignment="1" applyProtection="1">
      <alignment vertical="top"/>
    </xf>
    <xf numFmtId="166" fontId="17" fillId="6" borderId="10" xfId="1" applyNumberFormat="1" applyFont="1" applyFill="1" applyBorder="1" applyAlignment="1" applyProtection="1">
      <alignment horizontal="right" vertical="top"/>
    </xf>
    <xf numFmtId="0" fontId="6" fillId="3" borderId="0" xfId="4" applyFont="1" applyFill="1"/>
    <xf numFmtId="0" fontId="24" fillId="3" borderId="0" xfId="4" applyFont="1" applyFill="1"/>
    <xf numFmtId="4" fontId="11" fillId="6" borderId="3" xfId="4" applyNumberFormat="1" applyFont="1" applyFill="1" applyBorder="1" applyAlignment="1" applyProtection="1">
      <alignment horizontal="center" vertical="center"/>
      <protection locked="0"/>
    </xf>
    <xf numFmtId="4" fontId="11" fillId="6" borderId="2" xfId="4" applyNumberFormat="1" applyFont="1" applyFill="1" applyBorder="1" applyAlignment="1" applyProtection="1">
      <alignment horizontal="center" vertical="center"/>
      <protection locked="0"/>
    </xf>
    <xf numFmtId="4" fontId="10" fillId="4" borderId="1" xfId="4" applyNumberFormat="1" applyFont="1" applyFill="1" applyBorder="1" applyAlignment="1">
      <alignment horizontal="center" vertical="center"/>
    </xf>
    <xf numFmtId="0" fontId="13" fillId="3" borderId="7" xfId="3" applyFont="1" applyFill="1" applyBorder="1" applyAlignment="1">
      <alignment vertical="top" wrapText="1"/>
    </xf>
    <xf numFmtId="0" fontId="13" fillId="3" borderId="7" xfId="3" applyFont="1" applyFill="1" applyBorder="1"/>
    <xf numFmtId="0" fontId="12" fillId="3" borderId="7" xfId="3" applyFont="1" applyFill="1" applyBorder="1" applyAlignment="1">
      <alignment vertical="top" wrapText="1"/>
    </xf>
    <xf numFmtId="0" fontId="26" fillId="0" borderId="16" xfId="0" applyFont="1" applyFill="1" applyBorder="1" applyAlignment="1"/>
    <xf numFmtId="0" fontId="0" fillId="0" borderId="0" xfId="0" applyAlignment="1"/>
    <xf numFmtId="0" fontId="0" fillId="0" borderId="16" xfId="0" applyBorder="1" applyAlignment="1"/>
    <xf numFmtId="0" fontId="8" fillId="0" borderId="0" xfId="0" applyFont="1" applyAlignment="1"/>
    <xf numFmtId="0" fontId="21" fillId="3" borderId="0" xfId="0" applyFont="1" applyFill="1" applyBorder="1"/>
    <xf numFmtId="0" fontId="0" fillId="0" borderId="0" xfId="0" applyFill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4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26" fillId="0" borderId="26" xfId="0" applyFont="1" applyFill="1" applyBorder="1" applyAlignment="1"/>
    <xf numFmtId="0" fontId="26" fillId="0" borderId="18" xfId="0" applyFont="1" applyFill="1" applyBorder="1" applyAlignment="1"/>
    <xf numFmtId="0" fontId="26" fillId="0" borderId="20" xfId="0" applyFont="1" applyFill="1" applyBorder="1" applyAlignment="1"/>
    <xf numFmtId="0" fontId="0" fillId="0" borderId="27" xfId="0" applyBorder="1" applyAlignment="1"/>
    <xf numFmtId="0" fontId="0" fillId="3" borderId="0" xfId="0" applyFill="1" applyBorder="1"/>
    <xf numFmtId="0" fontId="0" fillId="0" borderId="0" xfId="0" applyFill="1"/>
    <xf numFmtId="0" fontId="9" fillId="0" borderId="0" xfId="0" applyFont="1" applyFill="1"/>
    <xf numFmtId="0" fontId="20" fillId="3" borderId="0" xfId="0" applyFont="1" applyFill="1" applyBorder="1" applyAlignment="1"/>
    <xf numFmtId="0" fontId="27" fillId="3" borderId="0" xfId="0" applyFont="1" applyFill="1" applyBorder="1" applyAlignment="1"/>
    <xf numFmtId="0" fontId="29" fillId="3" borderId="0" xfId="0" applyFont="1" applyFill="1" applyBorder="1" applyAlignment="1"/>
    <xf numFmtId="0" fontId="28" fillId="3" borderId="0" xfId="0" applyFont="1" applyFill="1" applyBorder="1" applyAlignment="1"/>
    <xf numFmtId="0" fontId="30" fillId="0" borderId="0" xfId="6"/>
    <xf numFmtId="0" fontId="30" fillId="0" borderId="16" xfId="6" applyBorder="1"/>
    <xf numFmtId="0" fontId="30" fillId="0" borderId="16" xfId="6" applyBorder="1" applyAlignment="1">
      <alignment wrapText="1"/>
    </xf>
    <xf numFmtId="0" fontId="30" fillId="0" borderId="0" xfId="6" applyAlignment="1">
      <alignment wrapText="1"/>
    </xf>
    <xf numFmtId="0" fontId="30" fillId="0" borderId="16" xfId="6" applyBorder="1" applyAlignment="1">
      <alignment vertical="top" wrapText="1"/>
    </xf>
    <xf numFmtId="0" fontId="30" fillId="0" borderId="16" xfId="6" applyBorder="1" applyAlignment="1">
      <alignment vertical="top"/>
    </xf>
    <xf numFmtId="0" fontId="30" fillId="0" borderId="0" xfId="6" applyAlignment="1">
      <alignment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6" xfId="0" applyBorder="1"/>
    <xf numFmtId="0" fontId="30" fillId="0" borderId="16" xfId="6" applyBorder="1" applyAlignment="1">
      <alignment horizontal="left" vertical="center" wrapText="1"/>
    </xf>
    <xf numFmtId="0" fontId="30" fillId="0" borderId="16" xfId="6" applyBorder="1" applyAlignment="1">
      <alignment horizontal="left" vertical="center"/>
    </xf>
    <xf numFmtId="0" fontId="30" fillId="0" borderId="0" xfId="6" applyAlignment="1">
      <alignment horizontal="left" vertical="center"/>
    </xf>
    <xf numFmtId="0" fontId="0" fillId="3" borderId="16" xfId="0" applyFill="1" applyBorder="1"/>
    <xf numFmtId="0" fontId="0" fillId="3" borderId="4" xfId="0" applyFill="1" applyBorder="1"/>
    <xf numFmtId="0" fontId="8" fillId="0" borderId="28" xfId="0" applyFont="1" applyBorder="1" applyAlignment="1"/>
    <xf numFmtId="0" fontId="0" fillId="0" borderId="16" xfId="0" applyFill="1" applyBorder="1" applyAlignment="1"/>
    <xf numFmtId="0" fontId="0" fillId="0" borderId="4" xfId="0" applyFill="1" applyBorder="1" applyAlignment="1"/>
    <xf numFmtId="0" fontId="8" fillId="0" borderId="29" xfId="0" applyFont="1" applyBorder="1" applyAlignment="1"/>
    <xf numFmtId="0" fontId="0" fillId="0" borderId="30" xfId="0" applyBorder="1" applyAlignment="1"/>
    <xf numFmtId="0" fontId="0" fillId="0" borderId="31" xfId="0" applyBorder="1" applyAlignment="1"/>
    <xf numFmtId="0" fontId="8" fillId="0" borderId="32" xfId="0" applyFont="1" applyBorder="1" applyAlignment="1"/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33" fillId="0" borderId="33" xfId="0" applyFont="1" applyBorder="1" applyAlignment="1">
      <alignment horizontal="left" vertical="top"/>
    </xf>
    <xf numFmtId="0" fontId="32" fillId="0" borderId="23" xfId="0" applyFont="1" applyBorder="1" applyAlignment="1">
      <alignment horizontal="left" vertical="top"/>
    </xf>
    <xf numFmtId="0" fontId="32" fillId="0" borderId="24" xfId="0" applyFont="1" applyBorder="1" applyAlignment="1">
      <alignment horizontal="left" vertical="top"/>
    </xf>
    <xf numFmtId="0" fontId="32" fillId="0" borderId="25" xfId="0" applyFont="1" applyBorder="1" applyAlignment="1">
      <alignment horizontal="left" vertical="top"/>
    </xf>
    <xf numFmtId="0" fontId="9" fillId="0" borderId="0" xfId="0" applyFont="1" applyBorder="1"/>
    <xf numFmtId="0" fontId="22" fillId="3" borderId="0" xfId="0" applyFont="1" applyFill="1" applyBorder="1" applyAlignment="1"/>
    <xf numFmtId="0" fontId="7" fillId="3" borderId="0" xfId="0" applyFont="1" applyFill="1" applyBorder="1" applyAlignment="1"/>
    <xf numFmtId="0" fontId="18" fillId="11" borderId="16" xfId="0" applyFont="1" applyFill="1" applyBorder="1" applyAlignment="1">
      <alignment horizontal="center" vertical="center"/>
    </xf>
    <xf numFmtId="0" fontId="19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13" borderId="16" xfId="0" applyFont="1" applyFill="1" applyBorder="1" applyAlignment="1">
      <alignment vertical="center" wrapText="1"/>
    </xf>
    <xf numFmtId="0" fontId="19" fillId="13" borderId="33" xfId="0" applyFont="1" applyFill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13" borderId="17" xfId="0" applyFont="1" applyFill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13" borderId="19" xfId="0" applyFont="1" applyFill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13" borderId="21" xfId="0" applyFont="1" applyFill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0" fontId="19" fillId="12" borderId="17" xfId="0" applyFont="1" applyFill="1" applyBorder="1" applyAlignment="1">
      <alignment vertical="center" wrapText="1"/>
    </xf>
    <xf numFmtId="0" fontId="19" fillId="0" borderId="18" xfId="0" applyFont="1" applyBorder="1" applyAlignment="1">
      <alignment horizontal="left" vertical="center"/>
    </xf>
    <xf numFmtId="0" fontId="19" fillId="12" borderId="19" xfId="0" applyFont="1" applyFill="1" applyBorder="1" applyAlignment="1">
      <alignment vertical="center" wrapText="1"/>
    </xf>
    <xf numFmtId="0" fontId="19" fillId="12" borderId="21" xfId="0" applyFont="1" applyFill="1" applyBorder="1" applyAlignment="1">
      <alignment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12" borderId="34" xfId="0" applyFont="1" applyFill="1" applyBorder="1" applyAlignment="1">
      <alignment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13" borderId="4" xfId="0" applyFont="1" applyFill="1" applyBorder="1" applyAlignment="1">
      <alignment vertical="center" wrapText="1"/>
    </xf>
    <xf numFmtId="0" fontId="19" fillId="14" borderId="34" xfId="0" applyFont="1" applyFill="1" applyBorder="1" applyAlignment="1">
      <alignment vertical="center" wrapText="1"/>
    </xf>
    <xf numFmtId="0" fontId="19" fillId="14" borderId="17" xfId="0" applyFont="1" applyFill="1" applyBorder="1" applyAlignment="1">
      <alignment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14" borderId="37" xfId="0" applyFont="1" applyFill="1" applyBorder="1" applyAlignment="1">
      <alignment vertical="center" wrapText="1"/>
    </xf>
    <xf numFmtId="0" fontId="19" fillId="15" borderId="17" xfId="0" applyFont="1" applyFill="1" applyBorder="1" applyAlignment="1">
      <alignment vertical="center" wrapText="1"/>
    </xf>
    <xf numFmtId="0" fontId="19" fillId="15" borderId="19" xfId="0" applyFont="1" applyFill="1" applyBorder="1" applyAlignment="1">
      <alignment vertical="center" wrapText="1"/>
    </xf>
    <xf numFmtId="0" fontId="19" fillId="15" borderId="21" xfId="0" applyFont="1" applyFill="1" applyBorder="1" applyAlignment="1">
      <alignment vertical="center" wrapText="1"/>
    </xf>
    <xf numFmtId="0" fontId="30" fillId="0" borderId="0" xfId="6" applyAlignment="1">
      <alignment horizontal="left"/>
    </xf>
    <xf numFmtId="0" fontId="19" fillId="12" borderId="38" xfId="0" applyFont="1" applyFill="1" applyBorder="1" applyAlignment="1">
      <alignment vertical="center" wrapText="1"/>
    </xf>
    <xf numFmtId="0" fontId="0" fillId="0" borderId="33" xfId="0" applyBorder="1" applyAlignment="1">
      <alignment horizontal="left" vertical="center"/>
    </xf>
    <xf numFmtId="0" fontId="30" fillId="0" borderId="33" xfId="6" applyBorder="1" applyAlignment="1">
      <alignment horizontal="left" vertical="center"/>
    </xf>
    <xf numFmtId="0" fontId="19" fillId="0" borderId="39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9" fillId="0" borderId="4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30" fillId="0" borderId="35" xfId="6" applyBorder="1" applyAlignment="1">
      <alignment horizontal="left" vertical="center"/>
    </xf>
    <xf numFmtId="0" fontId="34" fillId="0" borderId="0" xfId="0" applyFont="1" applyFill="1" applyAlignment="1">
      <alignment horizontal="center" vertical="center" wrapText="1"/>
    </xf>
    <xf numFmtId="0" fontId="8" fillId="0" borderId="0" xfId="0" applyFont="1"/>
    <xf numFmtId="0" fontId="8" fillId="0" borderId="42" xfId="0" applyFont="1" applyBorder="1"/>
    <xf numFmtId="0" fontId="9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1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4" applyFont="1" applyBorder="1" applyAlignment="1">
      <alignment vertical="center" wrapText="1"/>
    </xf>
    <xf numFmtId="0" fontId="0" fillId="0" borderId="44" xfId="0" applyBorder="1"/>
    <xf numFmtId="0" fontId="8" fillId="0" borderId="44" xfId="0" applyFont="1" applyBorder="1"/>
    <xf numFmtId="0" fontId="9" fillId="3" borderId="0" xfId="0" applyFont="1" applyFill="1" applyProtection="1"/>
    <xf numFmtId="0" fontId="9" fillId="0" borderId="0" xfId="0" applyFont="1" applyProtection="1"/>
    <xf numFmtId="4" fontId="9" fillId="3" borderId="0" xfId="0" applyNumberFormat="1" applyFont="1" applyFill="1"/>
    <xf numFmtId="4" fontId="9" fillId="0" borderId="0" xfId="0" applyNumberFormat="1" applyFont="1"/>
    <xf numFmtId="0" fontId="10" fillId="0" borderId="0" xfId="0" applyFont="1" applyFill="1" applyBorder="1" applyAlignment="1">
      <alignment horizontal="justify" vertical="top" wrapText="1"/>
    </xf>
    <xf numFmtId="0" fontId="23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 applyProtection="1">
      <alignment vertical="top" wrapText="1"/>
    </xf>
    <xf numFmtId="4" fontId="23" fillId="0" borderId="0" xfId="0" applyNumberFormat="1" applyFont="1" applyFill="1" applyBorder="1" applyAlignment="1">
      <alignment vertical="top" wrapText="1"/>
    </xf>
    <xf numFmtId="0" fontId="0" fillId="0" borderId="0" xfId="0" applyFill="1" applyBorder="1"/>
    <xf numFmtId="0" fontId="27" fillId="0" borderId="0" xfId="0" applyFont="1" applyFill="1" applyBorder="1" applyAlignment="1"/>
    <xf numFmtId="0" fontId="29" fillId="0" borderId="0" xfId="0" applyFont="1" applyFill="1" applyBorder="1" applyAlignment="1"/>
    <xf numFmtId="0" fontId="28" fillId="0" borderId="0" xfId="0" applyFont="1" applyFill="1" applyBorder="1" applyAlignment="1"/>
    <xf numFmtId="0" fontId="20" fillId="0" borderId="12" xfId="0" applyFont="1" applyFill="1" applyBorder="1" applyAlignment="1"/>
    <xf numFmtId="0" fontId="1" fillId="0" borderId="0" xfId="2" applyFont="1" applyFill="1"/>
    <xf numFmtId="0" fontId="6" fillId="0" borderId="0" xfId="0" applyFont="1" applyFill="1"/>
    <xf numFmtId="0" fontId="1" fillId="0" borderId="0" xfId="2" applyFill="1"/>
    <xf numFmtId="0" fontId="10" fillId="0" borderId="0" xfId="0" applyFont="1" applyFill="1" applyBorder="1" applyAlignment="1">
      <alignment vertical="top"/>
    </xf>
    <xf numFmtId="0" fontId="10" fillId="0" borderId="7" xfId="2" applyFont="1" applyFill="1" applyBorder="1" applyAlignment="1">
      <alignment vertical="center" wrapText="1"/>
    </xf>
    <xf numFmtId="2" fontId="10" fillId="0" borderId="7" xfId="2" applyNumberFormat="1" applyFont="1" applyFill="1" applyBorder="1" applyAlignment="1">
      <alignment vertical="center" wrapText="1"/>
    </xf>
    <xf numFmtId="0" fontId="11" fillId="0" borderId="7" xfId="2" applyFont="1" applyFill="1" applyBorder="1" applyAlignment="1">
      <alignment vertical="center" wrapText="1"/>
    </xf>
    <xf numFmtId="0" fontId="11" fillId="0" borderId="9" xfId="2" applyFont="1" applyFill="1" applyBorder="1" applyAlignment="1">
      <alignment vertical="center" wrapText="1"/>
    </xf>
    <xf numFmtId="0" fontId="8" fillId="16" borderId="0" xfId="0" applyFont="1" applyFill="1" applyAlignment="1"/>
    <xf numFmtId="0" fontId="0" fillId="16" borderId="24" xfId="0" applyFill="1" applyBorder="1" applyAlignment="1"/>
    <xf numFmtId="0" fontId="0" fillId="0" borderId="0" xfId="0" applyAlignment="1">
      <alignment horizontal="left"/>
    </xf>
    <xf numFmtId="0" fontId="8" fillId="0" borderId="0" xfId="0" applyFont="1" applyFill="1" applyBorder="1" applyAlignment="1"/>
    <xf numFmtId="0" fontId="36" fillId="3" borderId="0" xfId="2" applyFont="1" applyFill="1"/>
    <xf numFmtId="0" fontId="11" fillId="3" borderId="0" xfId="2" applyFont="1" applyFill="1"/>
    <xf numFmtId="0" fontId="24" fillId="3" borderId="0" xfId="2" applyFont="1" applyFill="1"/>
    <xf numFmtId="0" fontId="37" fillId="3" borderId="0" xfId="2" applyFont="1" applyFill="1"/>
    <xf numFmtId="0" fontId="21" fillId="0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4" fontId="10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 applyProtection="1">
      <alignment horizontal="right" vertical="top"/>
      <protection locked="0"/>
    </xf>
    <xf numFmtId="0" fontId="11" fillId="0" borderId="0" xfId="0" applyFont="1" applyFill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vertical="top"/>
      <protection locked="0"/>
    </xf>
    <xf numFmtId="4" fontId="11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 applyProtection="1">
      <alignment horizontal="right" vertical="top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7" xfId="2" applyFont="1" applyFill="1" applyBorder="1" applyAlignment="1" applyProtection="1">
      <alignment vertical="center" wrapText="1"/>
      <protection locked="0"/>
    </xf>
    <xf numFmtId="0" fontId="11" fillId="0" borderId="7" xfId="2" applyFont="1" applyFill="1" applyBorder="1" applyAlignment="1" applyProtection="1">
      <alignment vertical="center" wrapText="1"/>
      <protection locked="0"/>
    </xf>
    <xf numFmtId="0" fontId="20" fillId="0" borderId="12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7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0" borderId="7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vertical="center" wrapText="1"/>
      <protection locked="0"/>
    </xf>
    <xf numFmtId="0" fontId="11" fillId="0" borderId="7" xfId="2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0" fillId="0" borderId="45" xfId="0" applyFill="1" applyBorder="1" applyAlignment="1"/>
    <xf numFmtId="0" fontId="0" fillId="0" borderId="45" xfId="0" applyBorder="1" applyAlignment="1"/>
    <xf numFmtId="0" fontId="9" fillId="0" borderId="0" xfId="0" applyFont="1" applyFill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38" fillId="0" borderId="0" xfId="0" applyFont="1" applyFill="1" applyBorder="1" applyAlignment="1"/>
    <xf numFmtId="0" fontId="9" fillId="0" borderId="0" xfId="0" applyFont="1" applyFill="1" applyAlignment="1" applyProtection="1">
      <alignment horizontal="left" vertical="center"/>
      <protection locked="0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0" fillId="0" borderId="46" xfId="0" applyFont="1" applyFill="1" applyBorder="1" applyAlignment="1">
      <alignment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Fill="1" applyBorder="1" applyAlignment="1">
      <alignment vertical="center" wrapText="1"/>
    </xf>
    <xf numFmtId="0" fontId="11" fillId="0" borderId="9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11" xfId="2" applyFont="1" applyFill="1" applyBorder="1" applyAlignment="1">
      <alignment vertical="center"/>
    </xf>
    <xf numFmtId="0" fontId="39" fillId="0" borderId="0" xfId="2" applyFont="1" applyFill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7" xfId="2" applyFont="1" applyFill="1" applyBorder="1" applyAlignment="1" applyProtection="1">
      <alignment horizontal="left" vertical="center" wrapText="1"/>
      <protection locked="0"/>
    </xf>
    <xf numFmtId="0" fontId="11" fillId="6" borderId="9" xfId="4" applyFont="1" applyFill="1" applyBorder="1" applyAlignment="1">
      <alignment horizontal="left" indent="5"/>
    </xf>
    <xf numFmtId="0" fontId="11" fillId="6" borderId="9" xfId="3" applyFont="1" applyFill="1" applyBorder="1" applyAlignment="1">
      <alignment horizontal="left" indent="5"/>
    </xf>
    <xf numFmtId="0" fontId="10" fillId="4" borderId="9" xfId="4" applyFont="1" applyFill="1" applyBorder="1" applyAlignment="1">
      <alignment horizontal="left" indent="5"/>
    </xf>
    <xf numFmtId="0" fontId="11" fillId="0" borderId="0" xfId="2" applyFont="1" applyFill="1" applyAlignment="1">
      <alignment vertical="center"/>
    </xf>
    <xf numFmtId="9" fontId="9" fillId="0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NumberFormat="1" applyFont="1" applyFill="1" applyAlignment="1">
      <alignment horizontal="left" vertical="center" wrapText="1"/>
    </xf>
    <xf numFmtId="0" fontId="41" fillId="0" borderId="0" xfId="0" applyFont="1" applyFill="1" applyAlignment="1" applyProtection="1">
      <alignment horizontal="left" vertical="center" wrapText="1"/>
      <protection locked="0"/>
    </xf>
    <xf numFmtId="0" fontId="41" fillId="0" borderId="0" xfId="0" applyNumberFormat="1" applyFont="1" applyFill="1" applyAlignment="1" applyProtection="1">
      <alignment horizontal="center" vertical="center" wrapText="1"/>
    </xf>
    <xf numFmtId="0" fontId="41" fillId="0" borderId="0" xfId="0" applyFont="1" applyFill="1" applyAlignment="1" applyProtection="1">
      <alignment horizontal="center" vertical="center" wrapText="1"/>
      <protection locked="0"/>
    </xf>
    <xf numFmtId="0" fontId="40" fillId="0" borderId="0" xfId="0" applyFont="1" applyFill="1" applyAlignment="1" applyProtection="1">
      <alignment horizontal="center" vertical="center" wrapText="1"/>
      <protection locked="0"/>
    </xf>
    <xf numFmtId="0" fontId="40" fillId="0" borderId="0" xfId="0" applyFont="1" applyFill="1" applyAlignment="1" applyProtection="1">
      <alignment horizontal="left" vertical="center" wrapText="1"/>
      <protection locked="0"/>
    </xf>
    <xf numFmtId="1" fontId="41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0" xfId="0" applyNumberFormat="1" applyFont="1" applyFill="1" applyAlignment="1" applyProtection="1">
      <alignment horizontal="left" vertical="center"/>
      <protection locked="0"/>
    </xf>
    <xf numFmtId="0" fontId="21" fillId="0" borderId="0" xfId="0" applyNumberFormat="1" applyFont="1" applyFill="1" applyAlignment="1">
      <alignment horizontal="left" vertical="center" wrapText="1"/>
    </xf>
    <xf numFmtId="9" fontId="9" fillId="0" borderId="0" xfId="8" applyFont="1" applyFill="1" applyAlignment="1" applyProtection="1">
      <alignment horizontal="center" vertical="center" wrapText="1"/>
      <protection locked="0"/>
    </xf>
    <xf numFmtId="0" fontId="41" fillId="0" borderId="0" xfId="0" applyNumberFormat="1" applyFont="1" applyFill="1" applyAlignment="1" applyProtection="1">
      <alignment horizontal="left" vertical="center"/>
      <protection locked="0"/>
    </xf>
    <xf numFmtId="0" fontId="41" fillId="0" borderId="0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42" fillId="0" borderId="0" xfId="0" applyNumberFormat="1" applyFont="1" applyFill="1"/>
    <xf numFmtId="3" fontId="42" fillId="0" borderId="0" xfId="0" applyNumberFormat="1" applyFont="1" applyFill="1" applyBorder="1" applyAlignment="1" applyProtection="1">
      <alignment horizontal="right" vertical="top"/>
      <protection locked="0"/>
    </xf>
    <xf numFmtId="0" fontId="42" fillId="0" borderId="0" xfId="0" applyNumberFormat="1" applyFont="1" applyFill="1" applyBorder="1" applyAlignment="1" applyProtection="1">
      <alignment horizontal="center" vertical="top"/>
    </xf>
    <xf numFmtId="0" fontId="11" fillId="0" borderId="7" xfId="2" applyFont="1" applyFill="1" applyBorder="1" applyAlignment="1" applyProtection="1">
      <alignment horizontal="left" vertical="center" wrapText="1"/>
    </xf>
    <xf numFmtId="0" fontId="11" fillId="0" borderId="9" xfId="2" applyFont="1" applyFill="1" applyBorder="1" applyAlignment="1" applyProtection="1">
      <alignment horizontal="left" vertical="center" wrapText="1"/>
      <protection locked="0"/>
    </xf>
    <xf numFmtId="165" fontId="11" fillId="0" borderId="7" xfId="2" applyNumberFormat="1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center" vertical="center"/>
      <protection locked="0"/>
    </xf>
    <xf numFmtId="0" fontId="41" fillId="0" borderId="0" xfId="0" applyFont="1" applyFill="1" applyAlignment="1" applyProtection="1">
      <alignment horizontal="center" vertical="center"/>
      <protection locked="0"/>
    </xf>
    <xf numFmtId="0" fontId="44" fillId="0" borderId="0" xfId="0" applyFont="1" applyFill="1" applyAlignment="1" applyProtection="1">
      <alignment horizontal="left" vertical="center" wrapText="1"/>
      <protection locked="0"/>
    </xf>
    <xf numFmtId="0" fontId="45" fillId="0" borderId="0" xfId="0" applyFont="1" applyFill="1" applyAlignment="1" applyProtection="1">
      <alignment horizontal="left" vertical="center" wrapText="1"/>
      <protection locked="0"/>
    </xf>
    <xf numFmtId="9" fontId="41" fillId="0" borderId="0" xfId="0" applyNumberFormat="1" applyFont="1" applyFill="1" applyAlignment="1" applyProtection="1">
      <alignment horizontal="center" vertical="center" wrapText="1"/>
      <protection locked="0"/>
    </xf>
    <xf numFmtId="0" fontId="29" fillId="3" borderId="0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10" fontId="41" fillId="0" borderId="0" xfId="0" applyNumberFormat="1" applyFont="1" applyFill="1" applyAlignment="1" applyProtection="1">
      <alignment horizontal="center" vertical="center" wrapText="1"/>
      <protection locked="0"/>
    </xf>
    <xf numFmtId="0" fontId="46" fillId="0" borderId="0" xfId="0" applyFont="1" applyFill="1" applyAlignment="1" applyProtection="1">
      <alignment horizontal="left" vertical="center" wrapText="1"/>
      <protection locked="0"/>
    </xf>
    <xf numFmtId="0" fontId="43" fillId="0" borderId="0" xfId="0" applyFont="1" applyAlignment="1">
      <alignment wrapText="1"/>
    </xf>
    <xf numFmtId="0" fontId="9" fillId="17" borderId="16" xfId="0" applyFont="1" applyFill="1" applyBorder="1" applyAlignment="1">
      <alignment horizontal="left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9" fontId="9" fillId="0" borderId="16" xfId="0" applyNumberFormat="1" applyFont="1" applyBorder="1" applyAlignment="1">
      <alignment horizontal="center" vertical="center" wrapText="1"/>
    </xf>
    <xf numFmtId="9" fontId="9" fillId="0" borderId="16" xfId="8" applyNumberFormat="1" applyFont="1" applyBorder="1" applyAlignment="1">
      <alignment horizontal="center" vertical="center" wrapText="1"/>
    </xf>
    <xf numFmtId="9" fontId="9" fillId="17" borderId="16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0" fontId="9" fillId="0" borderId="16" xfId="0" applyNumberFormat="1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0" xfId="0" applyFont="1"/>
    <xf numFmtId="9" fontId="9" fillId="0" borderId="16" xfId="8" applyNumberFormat="1" applyFont="1" applyBorder="1" applyAlignment="1">
      <alignment horizontal="left" vertical="center" wrapText="1"/>
    </xf>
    <xf numFmtId="9" fontId="9" fillId="17" borderId="16" xfId="0" applyNumberFormat="1" applyFont="1" applyFill="1" applyBorder="1" applyAlignment="1">
      <alignment horizontal="left" vertical="center" wrapText="1"/>
    </xf>
    <xf numFmtId="9" fontId="9" fillId="0" borderId="16" xfId="0" applyNumberFormat="1" applyFont="1" applyBorder="1" applyAlignment="1">
      <alignment horizontal="left" vertical="center" wrapText="1"/>
    </xf>
    <xf numFmtId="0" fontId="47" fillId="0" borderId="0" xfId="0" applyNumberFormat="1" applyFont="1" applyFill="1" applyAlignment="1" applyProtection="1">
      <alignment horizontal="left" vertical="center"/>
      <protection locked="0"/>
    </xf>
    <xf numFmtId="0" fontId="47" fillId="0" borderId="0" xfId="0" applyFont="1" applyFill="1" applyBorder="1" applyAlignment="1" applyProtection="1">
      <alignment horizontal="left" vertical="center" wrapText="1"/>
      <protection locked="0"/>
    </xf>
    <xf numFmtId="0" fontId="47" fillId="0" borderId="0" xfId="0" applyFont="1" applyFill="1" applyBorder="1" applyAlignment="1" applyProtection="1">
      <alignment horizontal="center" vertical="center"/>
      <protection locked="0"/>
    </xf>
    <xf numFmtId="0" fontId="30" fillId="0" borderId="16" xfId="0" applyFont="1" applyFill="1" applyBorder="1"/>
    <xf numFmtId="0" fontId="48" fillId="0" borderId="16" xfId="0" applyFont="1" applyFill="1" applyBorder="1"/>
    <xf numFmtId="0" fontId="49" fillId="3" borderId="0" xfId="0" applyFont="1" applyFill="1" applyAlignment="1">
      <alignment horizontal="left" wrapText="1"/>
    </xf>
    <xf numFmtId="0" fontId="50" fillId="3" borderId="0" xfId="0" applyFont="1" applyFill="1"/>
    <xf numFmtId="0" fontId="49" fillId="3" borderId="0" xfId="0" applyFont="1" applyFill="1" applyBorder="1" applyAlignment="1">
      <alignment wrapText="1"/>
    </xf>
    <xf numFmtId="0" fontId="49" fillId="10" borderId="34" xfId="0" applyFont="1" applyFill="1" applyBorder="1" applyAlignment="1">
      <alignment horizontal="center" vertical="center" wrapText="1"/>
    </xf>
    <xf numFmtId="0" fontId="49" fillId="10" borderId="35" xfId="0" applyFont="1" applyFill="1" applyBorder="1" applyAlignment="1">
      <alignment horizontal="center" vertical="center" wrapText="1"/>
    </xf>
    <xf numFmtId="0" fontId="49" fillId="10" borderId="36" xfId="0" applyFont="1" applyFill="1" applyBorder="1" applyAlignment="1">
      <alignment horizontal="center" vertical="center" wrapText="1"/>
    </xf>
    <xf numFmtId="0" fontId="50" fillId="0" borderId="50" xfId="0" applyFont="1" applyBorder="1"/>
    <xf numFmtId="3" fontId="50" fillId="0" borderId="4" xfId="0" applyNumberFormat="1" applyFont="1" applyBorder="1" applyAlignment="1">
      <alignment horizontal="right" vertical="center"/>
    </xf>
    <xf numFmtId="0" fontId="50" fillId="0" borderId="4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/>
    </xf>
    <xf numFmtId="0" fontId="50" fillId="0" borderId="19" xfId="0" applyFont="1" applyBorder="1"/>
    <xf numFmtId="3" fontId="50" fillId="0" borderId="16" xfId="0" applyNumberFormat="1" applyFont="1" applyBorder="1" applyAlignment="1">
      <alignment horizontal="right" vertical="center"/>
    </xf>
    <xf numFmtId="0" fontId="50" fillId="0" borderId="16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/>
    </xf>
    <xf numFmtId="0" fontId="51" fillId="10" borderId="34" xfId="0" applyFont="1" applyFill="1" applyBorder="1" applyAlignment="1">
      <alignment horizontal="center" vertical="center"/>
    </xf>
    <xf numFmtId="4" fontId="51" fillId="10" borderId="35" xfId="0" applyNumberFormat="1" applyFont="1" applyFill="1" applyBorder="1" applyAlignment="1">
      <alignment horizontal="right" vertical="center"/>
    </xf>
    <xf numFmtId="0" fontId="51" fillId="10" borderId="35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Border="1" applyAlignment="1">
      <alignment horizontal="center" vertical="center"/>
    </xf>
    <xf numFmtId="0" fontId="49" fillId="10" borderId="28" xfId="0" applyFont="1" applyFill="1" applyBorder="1" applyAlignment="1">
      <alignment horizontal="center" vertical="center" wrapText="1"/>
    </xf>
    <xf numFmtId="0" fontId="50" fillId="3" borderId="24" xfId="0" applyFont="1" applyFill="1" applyBorder="1"/>
    <xf numFmtId="0" fontId="50" fillId="3" borderId="25" xfId="0" applyFont="1" applyFill="1" applyBorder="1"/>
    <xf numFmtId="0" fontId="50" fillId="0" borderId="23" xfId="0" applyFont="1" applyFill="1" applyBorder="1"/>
    <xf numFmtId="0" fontId="50" fillId="0" borderId="24" xfId="0" applyFont="1" applyFill="1" applyBorder="1"/>
    <xf numFmtId="9" fontId="51" fillId="10" borderId="35" xfId="8" applyFont="1" applyFill="1" applyBorder="1" applyAlignment="1">
      <alignment horizontal="center" vertical="center"/>
    </xf>
    <xf numFmtId="9" fontId="51" fillId="10" borderId="35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horizontal="center" vertical="center"/>
    </xf>
    <xf numFmtId="0" fontId="52" fillId="0" borderId="0" xfId="0" applyNumberFormat="1" applyFont="1" applyFill="1" applyAlignment="1" applyProtection="1">
      <alignment horizontal="left" vertical="center"/>
      <protection locked="0"/>
    </xf>
    <xf numFmtId="0" fontId="52" fillId="0" borderId="0" xfId="0" applyFont="1" applyFill="1" applyBorder="1" applyAlignment="1" applyProtection="1">
      <alignment horizontal="left" vertical="center" wrapText="1"/>
      <protection locked="0"/>
    </xf>
    <xf numFmtId="0" fontId="52" fillId="0" borderId="0" xfId="0" applyFont="1" applyFill="1" applyBorder="1" applyAlignment="1" applyProtection="1">
      <alignment horizontal="center" vertical="center"/>
      <protection locked="0"/>
    </xf>
    <xf numFmtId="0" fontId="53" fillId="0" borderId="0" xfId="0" applyNumberFormat="1" applyFont="1" applyFill="1" applyAlignment="1">
      <alignment horizontal="left" vertical="center" wrapText="1"/>
    </xf>
    <xf numFmtId="0" fontId="52" fillId="0" borderId="0" xfId="0" applyFont="1" applyFill="1" applyAlignment="1" applyProtection="1">
      <alignment horizontal="left" vertical="center" wrapText="1"/>
      <protection locked="0"/>
    </xf>
    <xf numFmtId="0" fontId="52" fillId="0" borderId="0" xfId="0" applyNumberFormat="1" applyFont="1" applyFill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 wrapText="1"/>
      <protection locked="0"/>
    </xf>
    <xf numFmtId="0" fontId="53" fillId="0" borderId="0" xfId="0" applyFont="1" applyFill="1" applyAlignment="1" applyProtection="1">
      <alignment horizontal="center" vertical="center" wrapText="1"/>
      <protection locked="0"/>
    </xf>
    <xf numFmtId="0" fontId="53" fillId="0" borderId="0" xfId="0" applyFont="1" applyFill="1" applyAlignment="1" applyProtection="1">
      <alignment horizontal="left" vertical="center" wrapText="1"/>
      <protection locked="0"/>
    </xf>
    <xf numFmtId="0" fontId="54" fillId="0" borderId="0" xfId="0" applyFont="1" applyFill="1" applyAlignment="1" applyProtection="1">
      <alignment horizontal="left" vertical="center" wrapText="1"/>
      <protection locked="0"/>
    </xf>
    <xf numFmtId="1" fontId="52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55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9" fontId="50" fillId="0" borderId="16" xfId="8" applyFont="1" applyBorder="1" applyAlignment="1">
      <alignment horizontal="center"/>
    </xf>
    <xf numFmtId="10" fontId="50" fillId="0" borderId="16" xfId="8" applyNumberFormat="1" applyFont="1" applyBorder="1" applyAlignment="1">
      <alignment horizontal="center"/>
    </xf>
    <xf numFmtId="9" fontId="50" fillId="0" borderId="4" xfId="8" applyFont="1" applyBorder="1" applyAlignment="1">
      <alignment horizontal="center"/>
    </xf>
    <xf numFmtId="10" fontId="50" fillId="0" borderId="4" xfId="8" applyNumberFormat="1" applyFont="1" applyBorder="1" applyAlignment="1">
      <alignment horizontal="center"/>
    </xf>
    <xf numFmtId="0" fontId="50" fillId="0" borderId="52" xfId="0" applyFont="1" applyBorder="1" applyAlignment="1">
      <alignment wrapText="1"/>
    </xf>
    <xf numFmtId="3" fontId="50" fillId="0" borderId="33" xfId="0" applyNumberFormat="1" applyFont="1" applyBorder="1" applyAlignment="1">
      <alignment horizontal="right" vertical="center"/>
    </xf>
    <xf numFmtId="0" fontId="50" fillId="0" borderId="33" xfId="0" applyFont="1" applyBorder="1" applyAlignment="1">
      <alignment horizontal="center"/>
    </xf>
    <xf numFmtId="9" fontId="50" fillId="0" borderId="33" xfId="8" applyFont="1" applyBorder="1" applyAlignment="1">
      <alignment horizontal="center"/>
    </xf>
    <xf numFmtId="10" fontId="50" fillId="0" borderId="33" xfId="8" applyNumberFormat="1" applyFont="1" applyBorder="1" applyAlignment="1">
      <alignment horizontal="center"/>
    </xf>
    <xf numFmtId="10" fontId="51" fillId="10" borderId="36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 applyProtection="1">
      <alignment horizontal="left" vertical="center" wrapText="1"/>
      <protection locked="0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/>
    <xf numFmtId="0" fontId="0" fillId="0" borderId="0" xfId="0" applyBorder="1" applyAlignment="1"/>
    <xf numFmtId="0" fontId="1" fillId="0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164" fontId="11" fillId="0" borderId="7" xfId="9" applyFont="1" applyFill="1" applyBorder="1" applyAlignment="1" applyProtection="1">
      <alignment horizontal="center" vertical="center" wrapText="1"/>
    </xf>
    <xf numFmtId="0" fontId="11" fillId="0" borderId="7" xfId="2" applyNumberFormat="1" applyFont="1" applyFill="1" applyBorder="1" applyAlignment="1" applyProtection="1">
      <alignment vertical="center" wrapText="1"/>
      <protection locked="0"/>
    </xf>
    <xf numFmtId="0" fontId="10" fillId="0" borderId="7" xfId="2" applyNumberFormat="1" applyFont="1" applyFill="1" applyBorder="1" applyAlignment="1" applyProtection="1">
      <alignment vertical="center" wrapText="1"/>
      <protection locked="0"/>
    </xf>
    <xf numFmtId="0" fontId="59" fillId="0" borderId="0" xfId="0" applyNumberFormat="1" applyFont="1" applyFill="1" applyAlignment="1" applyProtection="1">
      <alignment horizontal="left" vertical="center"/>
      <protection locked="0"/>
    </xf>
    <xf numFmtId="0" fontId="59" fillId="0" borderId="0" xfId="0" applyFont="1" applyFill="1" applyBorder="1" applyAlignment="1" applyProtection="1">
      <alignment horizontal="left" vertical="center" wrapText="1"/>
      <protection locked="0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9" fillId="18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4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11" fillId="0" borderId="0" xfId="0" applyNumberFormat="1" applyFont="1" applyFill="1" applyBorder="1" applyAlignment="1">
      <alignment horizontal="left" vertical="center" wrapText="1"/>
    </xf>
    <xf numFmtId="0" fontId="43" fillId="0" borderId="0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60" fillId="0" borderId="0" xfId="0" applyNumberFormat="1" applyFont="1" applyFill="1" applyAlignment="1" applyProtection="1">
      <alignment horizontal="left" vertical="center"/>
      <protection locked="0"/>
    </xf>
    <xf numFmtId="0" fontId="60" fillId="0" borderId="0" xfId="0" applyFont="1" applyFill="1" applyBorder="1" applyAlignment="1" applyProtection="1">
      <alignment horizontal="left" vertical="center" wrapText="1"/>
      <protection locked="0"/>
    </xf>
    <xf numFmtId="0" fontId="60" fillId="0" borderId="0" xfId="0" applyFont="1" applyFill="1" applyBorder="1" applyAlignment="1" applyProtection="1">
      <alignment horizontal="center" vertical="center" wrapText="1"/>
      <protection locked="0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9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Alignment="1">
      <alignment horizontal="left"/>
    </xf>
    <xf numFmtId="0" fontId="11" fillId="0" borderId="0" xfId="0" applyNumberFormat="1" applyFont="1" applyFill="1"/>
    <xf numFmtId="0" fontId="11" fillId="0" borderId="0" xfId="0" applyNumberFormat="1" applyFont="1" applyFill="1" applyBorder="1" applyAlignment="1" applyProtection="1">
      <alignment vertical="top"/>
    </xf>
    <xf numFmtId="0" fontId="61" fillId="0" borderId="0" xfId="0" applyNumberFormat="1" applyFont="1" applyFill="1"/>
    <xf numFmtId="3" fontId="61" fillId="0" borderId="0" xfId="0" applyNumberFormat="1" applyFont="1" applyFill="1" applyBorder="1" applyAlignment="1" applyProtection="1">
      <alignment horizontal="right" vertical="top"/>
      <protection locked="0"/>
    </xf>
    <xf numFmtId="0" fontId="61" fillId="0" borderId="0" xfId="0" applyNumberFormat="1" applyFont="1" applyFill="1" applyBorder="1" applyAlignment="1">
      <alignment horizontal="left" vertical="center" wrapText="1"/>
    </xf>
    <xf numFmtId="0" fontId="61" fillId="0" borderId="0" xfId="0" applyFont="1" applyFill="1" applyBorder="1" applyAlignment="1" applyProtection="1">
      <alignment vertical="top"/>
      <protection locked="0"/>
    </xf>
    <xf numFmtId="0" fontId="61" fillId="0" borderId="0" xfId="0" applyNumberFormat="1" applyFont="1" applyFill="1" applyBorder="1" applyAlignment="1" applyProtection="1">
      <alignment vertical="top"/>
    </xf>
    <xf numFmtId="0" fontId="61" fillId="0" borderId="0" xfId="0" applyFont="1" applyFill="1" applyBorder="1" applyAlignment="1" applyProtection="1">
      <alignment vertical="top" wrapText="1"/>
      <protection locked="0"/>
    </xf>
    <xf numFmtId="4" fontId="61" fillId="0" borderId="0" xfId="0" applyNumberFormat="1" applyFont="1" applyFill="1" applyBorder="1" applyAlignment="1" applyProtection="1">
      <alignment horizontal="right" vertical="top"/>
    </xf>
    <xf numFmtId="0" fontId="61" fillId="0" borderId="0" xfId="0" applyFont="1" applyFill="1" applyAlignment="1" applyProtection="1">
      <alignment vertical="top"/>
      <protection locked="0"/>
    </xf>
    <xf numFmtId="0" fontId="11" fillId="0" borderId="0" xfId="2" applyNumberFormat="1" applyFont="1" applyFill="1" applyAlignment="1">
      <alignment vertical="center"/>
    </xf>
    <xf numFmtId="0" fontId="11" fillId="0" borderId="7" xfId="2" applyNumberFormat="1" applyFont="1" applyFill="1" applyBorder="1" applyAlignment="1" applyProtection="1">
      <alignment vertical="center" wrapText="1"/>
    </xf>
    <xf numFmtId="0" fontId="11" fillId="0" borderId="0" xfId="2" applyFont="1" applyFill="1" applyAlignment="1">
      <alignment vertical="center" wrapText="1"/>
    </xf>
    <xf numFmtId="3" fontId="11" fillId="0" borderId="0" xfId="0" applyNumberFormat="1" applyFont="1" applyFill="1" applyAlignment="1" applyProtection="1">
      <alignment horizontal="right" vertical="top"/>
      <protection locked="0"/>
    </xf>
    <xf numFmtId="0" fontId="1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/>
    <xf numFmtId="0" fontId="11" fillId="0" borderId="0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Fill="1" applyBorder="1" applyAlignment="1" applyProtection="1">
      <alignment vertical="top"/>
      <protection locked="0"/>
    </xf>
    <xf numFmtId="0" fontId="17" fillId="0" borderId="0" xfId="0" applyFont="1" applyFill="1" applyBorder="1" applyAlignment="1" applyProtection="1">
      <alignment vertical="top"/>
      <protection locked="0"/>
    </xf>
    <xf numFmtId="3" fontId="11" fillId="0" borderId="0" xfId="0" applyNumberFormat="1" applyFont="1" applyFill="1" applyBorder="1" applyAlignment="1" applyProtection="1">
      <alignment horizontal="center" vertical="top"/>
      <protection locked="0"/>
    </xf>
    <xf numFmtId="3" fontId="42" fillId="0" borderId="0" xfId="0" applyNumberFormat="1" applyFont="1" applyFill="1" applyBorder="1" applyAlignment="1" applyProtection="1">
      <alignment horizontal="center" vertical="top"/>
      <protection locked="0"/>
    </xf>
    <xf numFmtId="3" fontId="61" fillId="0" borderId="0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 applyFill="1" applyAlignment="1" applyProtection="1">
      <alignment vertical="top"/>
      <protection locked="0"/>
    </xf>
    <xf numFmtId="0" fontId="11" fillId="0" borderId="0" xfId="0" applyNumberFormat="1" applyFont="1" applyFill="1" applyAlignment="1" applyProtection="1">
      <alignment vertical="top"/>
    </xf>
    <xf numFmtId="0" fontId="11" fillId="0" borderId="0" xfId="0" applyFont="1" applyFill="1" applyAlignment="1" applyProtection="1">
      <alignment vertical="top" wrapText="1"/>
      <protection locked="0"/>
    </xf>
    <xf numFmtId="0" fontId="11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 applyAlignment="1" applyProtection="1">
      <alignment horizontal="center" vertical="top"/>
    </xf>
    <xf numFmtId="4" fontId="11" fillId="0" borderId="0" xfId="0" applyNumberFormat="1" applyFont="1" applyFill="1" applyAlignment="1" applyProtection="1">
      <alignment horizontal="right" vertical="top"/>
    </xf>
    <xf numFmtId="3" fontId="11" fillId="0" borderId="0" xfId="0" applyNumberFormat="1" applyFont="1" applyFill="1" applyAlignment="1" applyProtection="1">
      <alignment horizontal="center" vertical="top"/>
      <protection locked="0"/>
    </xf>
    <xf numFmtId="3" fontId="42" fillId="0" borderId="0" xfId="0" applyNumberFormat="1" applyFont="1" applyFill="1" applyBorder="1" applyAlignment="1" applyProtection="1">
      <alignment horizontal="center" vertical="top"/>
    </xf>
    <xf numFmtId="0" fontId="11" fillId="19" borderId="53" xfId="2" applyNumberFormat="1" applyFont="1" applyFill="1" applyBorder="1" applyAlignment="1">
      <alignment vertical="center" wrapText="1"/>
    </xf>
    <xf numFmtId="0" fontId="10" fillId="19" borderId="54" xfId="0" applyFont="1" applyFill="1" applyBorder="1" applyAlignment="1">
      <alignment vertical="center"/>
    </xf>
    <xf numFmtId="0" fontId="10" fillId="19" borderId="53" xfId="2" applyNumberFormat="1" applyFont="1" applyFill="1" applyBorder="1" applyAlignment="1">
      <alignment vertical="center" wrapText="1"/>
    </xf>
    <xf numFmtId="0" fontId="11" fillId="19" borderId="53" xfId="2" applyNumberFormat="1" applyFont="1" applyFill="1" applyBorder="1" applyAlignment="1">
      <alignment horizontal="center" vertical="center" wrapText="1"/>
    </xf>
    <xf numFmtId="0" fontId="11" fillId="0" borderId="53" xfId="2" applyNumberFormat="1" applyFont="1" applyBorder="1" applyAlignment="1">
      <alignment vertical="center" wrapText="1"/>
    </xf>
    <xf numFmtId="0" fontId="10" fillId="0" borderId="54" xfId="0" applyFont="1" applyBorder="1" applyAlignment="1">
      <alignment vertical="center"/>
    </xf>
    <xf numFmtId="0" fontId="10" fillId="0" borderId="53" xfId="2" applyNumberFormat="1" applyFont="1" applyBorder="1" applyAlignment="1">
      <alignment vertical="center" wrapText="1"/>
    </xf>
    <xf numFmtId="0" fontId="11" fillId="0" borderId="53" xfId="2" applyNumberFormat="1" applyFont="1" applyBorder="1" applyAlignment="1">
      <alignment horizontal="center" vertical="center" wrapText="1"/>
    </xf>
    <xf numFmtId="0" fontId="62" fillId="0" borderId="7" xfId="2" applyNumberFormat="1" applyFont="1" applyFill="1" applyBorder="1" applyAlignment="1" applyProtection="1">
      <alignment vertical="center" wrapText="1"/>
      <protection locked="0"/>
    </xf>
    <xf numFmtId="0" fontId="63" fillId="0" borderId="0" xfId="2" applyFont="1" applyFill="1" applyAlignment="1" applyProtection="1">
      <alignment vertical="center"/>
      <protection locked="0"/>
    </xf>
    <xf numFmtId="0" fontId="63" fillId="0" borderId="7" xfId="2" applyFont="1" applyFill="1" applyBorder="1" applyAlignment="1" applyProtection="1">
      <alignment vertical="center" wrapText="1"/>
      <protection locked="0"/>
    </xf>
    <xf numFmtId="0" fontId="63" fillId="0" borderId="7" xfId="2" applyNumberFormat="1" applyFont="1" applyFill="1" applyBorder="1" applyAlignment="1" applyProtection="1">
      <alignment vertical="center" wrapText="1"/>
      <protection locked="0"/>
    </xf>
    <xf numFmtId="0" fontId="62" fillId="0" borderId="7" xfId="2" applyFont="1" applyFill="1" applyBorder="1" applyAlignment="1" applyProtection="1">
      <alignment vertical="center" wrapText="1"/>
      <protection locked="0"/>
    </xf>
    <xf numFmtId="0" fontId="62" fillId="0" borderId="7" xfId="2" applyNumberFormat="1" applyFont="1" applyFill="1" applyBorder="1" applyAlignment="1" applyProtection="1">
      <alignment horizontal="center" vertical="center" wrapText="1"/>
    </xf>
    <xf numFmtId="0" fontId="62" fillId="0" borderId="9" xfId="2" applyFont="1" applyFill="1" applyBorder="1" applyAlignment="1" applyProtection="1">
      <alignment vertical="center" wrapText="1"/>
      <protection locked="0"/>
    </xf>
    <xf numFmtId="0" fontId="62" fillId="0" borderId="53" xfId="2" applyNumberFormat="1" applyFont="1" applyBorder="1" applyAlignment="1">
      <alignment vertical="center" wrapText="1"/>
    </xf>
    <xf numFmtId="0" fontId="62" fillId="0" borderId="53" xfId="2" applyNumberFormat="1" applyFont="1" applyBorder="1" applyAlignment="1">
      <alignment horizontal="center" vertical="center" wrapText="1"/>
    </xf>
    <xf numFmtId="0" fontId="62" fillId="19" borderId="53" xfId="2" applyNumberFormat="1" applyFont="1" applyFill="1" applyBorder="1" applyAlignment="1">
      <alignment vertical="center" wrapText="1"/>
    </xf>
    <xf numFmtId="0" fontId="62" fillId="19" borderId="53" xfId="2" applyNumberFormat="1" applyFont="1" applyFill="1" applyBorder="1" applyAlignment="1">
      <alignment horizontal="center" vertical="center" wrapText="1"/>
    </xf>
    <xf numFmtId="0" fontId="63" fillId="19" borderId="54" xfId="2" applyNumberFormat="1" applyFont="1" applyFill="1" applyBorder="1" applyAlignment="1">
      <alignment vertical="center"/>
    </xf>
    <xf numFmtId="0" fontId="63" fillId="19" borderId="53" xfId="2" applyNumberFormat="1" applyFont="1" applyFill="1" applyBorder="1" applyAlignment="1">
      <alignment vertical="center" wrapText="1"/>
    </xf>
    <xf numFmtId="0" fontId="11" fillId="0" borderId="7" xfId="2" applyFont="1" applyFill="1" applyBorder="1" applyAlignment="1" applyProtection="1">
      <alignment horizontal="right" vertical="center" wrapText="1"/>
      <protection locked="0"/>
    </xf>
    <xf numFmtId="0" fontId="11" fillId="0" borderId="0" xfId="2" applyFont="1" applyFill="1" applyAlignment="1" applyProtection="1">
      <alignment horizontal="left" vertical="center" wrapText="1"/>
      <protection locked="0"/>
    </xf>
    <xf numFmtId="0" fontId="11" fillId="0" borderId="0" xfId="2" applyNumberFormat="1" applyFont="1" applyFill="1" applyAlignment="1" applyProtection="1">
      <alignment horizontal="left" vertical="center" wrapText="1"/>
    </xf>
    <xf numFmtId="0" fontId="11" fillId="0" borderId="54" xfId="0" applyFont="1" applyFill="1" applyBorder="1" applyAlignment="1" applyProtection="1">
      <alignment horizontal="left" vertical="center" wrapText="1"/>
      <protection locked="0"/>
    </xf>
    <xf numFmtId="0" fontId="11" fillId="0" borderId="54" xfId="0" applyNumberFormat="1" applyFont="1" applyFill="1" applyBorder="1" applyAlignment="1" applyProtection="1">
      <alignment horizontal="left" vertical="center" wrapText="1"/>
    </xf>
    <xf numFmtId="0" fontId="11" fillId="0" borderId="55" xfId="0" applyFont="1" applyFill="1" applyBorder="1" applyAlignment="1" applyProtection="1">
      <alignment horizontal="left" vertical="center" wrapText="1"/>
      <protection locked="0"/>
    </xf>
    <xf numFmtId="0" fontId="11" fillId="0" borderId="55" xfId="0" applyNumberFormat="1" applyFont="1" applyFill="1" applyBorder="1" applyAlignment="1" applyProtection="1">
      <alignment horizontal="left" vertical="center" wrapText="1"/>
    </xf>
    <xf numFmtId="0" fontId="24" fillId="0" borderId="12" xfId="0" applyFont="1" applyFill="1" applyBorder="1" applyAlignment="1"/>
    <xf numFmtId="0" fontId="0" fillId="0" borderId="0" xfId="0" applyFont="1" applyFill="1"/>
    <xf numFmtId="0" fontId="64" fillId="0" borderId="0" xfId="0" applyFont="1" applyFill="1" applyBorder="1" applyAlignment="1"/>
    <xf numFmtId="0" fontId="65" fillId="0" borderId="0" xfId="0" applyFont="1" applyFill="1" applyBorder="1" applyAlignment="1"/>
    <xf numFmtId="0" fontId="66" fillId="0" borderId="0" xfId="0" applyFont="1" applyFill="1" applyBorder="1" applyAlignment="1"/>
    <xf numFmtId="0" fontId="11" fillId="0" borderId="0" xfId="0" applyFont="1" applyFill="1" applyBorder="1" applyAlignment="1">
      <alignment vertical="top"/>
    </xf>
    <xf numFmtId="0" fontId="66" fillId="3" borderId="0" xfId="0" applyFont="1" applyFill="1" applyBorder="1" applyAlignment="1"/>
    <xf numFmtId="0" fontId="11" fillId="0" borderId="0" xfId="0" applyFont="1" applyFill="1" applyBorder="1" applyAlignment="1" applyProtection="1">
      <alignment vertical="center" wrapText="1"/>
    </xf>
    <xf numFmtId="2" fontId="11" fillId="0" borderId="7" xfId="2" applyNumberFormat="1" applyFont="1" applyFill="1" applyBorder="1" applyAlignment="1">
      <alignment horizontal="left" vertical="center" wrapText="1"/>
    </xf>
    <xf numFmtId="0" fontId="1" fillId="0" borderId="0" xfId="2" applyFont="1"/>
    <xf numFmtId="0" fontId="11" fillId="0" borderId="7" xfId="2" applyNumberFormat="1" applyFont="1" applyFill="1" applyBorder="1" applyAlignment="1" applyProtection="1">
      <alignment horizontal="left" vertical="center" wrapText="1"/>
    </xf>
    <xf numFmtId="0" fontId="11" fillId="0" borderId="0" xfId="2" applyNumberFormat="1" applyFont="1" applyFill="1" applyBorder="1" applyAlignment="1">
      <alignment vertical="center"/>
    </xf>
    <xf numFmtId="0" fontId="15" fillId="4" borderId="5" xfId="4" applyFont="1" applyFill="1" applyBorder="1" applyAlignment="1">
      <alignment horizontal="center" vertical="center" wrapText="1"/>
    </xf>
    <xf numFmtId="0" fontId="45" fillId="0" borderId="0" xfId="0" applyNumberFormat="1" applyFont="1" applyFill="1" applyAlignment="1" applyProtection="1">
      <alignment horizontal="left" vertical="center"/>
      <protection locked="0"/>
    </xf>
    <xf numFmtId="0" fontId="67" fillId="0" borderId="0" xfId="0" applyFont="1" applyFill="1" applyBorder="1" applyAlignment="1" applyProtection="1">
      <alignment horizontal="center" vertical="center"/>
    </xf>
    <xf numFmtId="0" fontId="45" fillId="3" borderId="0" xfId="0" applyFont="1" applyFill="1"/>
    <xf numFmtId="0" fontId="45" fillId="0" borderId="0" xfId="0" applyFont="1"/>
    <xf numFmtId="0" fontId="45" fillId="0" borderId="0" xfId="0" applyFont="1" applyFill="1"/>
    <xf numFmtId="0" fontId="68" fillId="0" borderId="0" xfId="0" applyFont="1" applyFill="1" applyAlignment="1">
      <alignment horizontal="left" vertical="center"/>
    </xf>
    <xf numFmtId="0" fontId="68" fillId="0" borderId="0" xfId="0" applyFont="1" applyFill="1"/>
    <xf numFmtId="0" fontId="68" fillId="0" borderId="0" xfId="0" applyFont="1" applyFill="1" applyAlignment="1">
      <alignment horizontal="center" vertical="center"/>
    </xf>
    <xf numFmtId="0" fontId="68" fillId="0" borderId="0" xfId="0" applyFont="1" applyFill="1" applyAlignment="1">
      <alignment horizontal="left" vertical="center" wrapText="1"/>
    </xf>
    <xf numFmtId="0" fontId="68" fillId="0" borderId="0" xfId="0" applyFont="1" applyFill="1" applyAlignment="1" applyProtection="1">
      <alignment horizontal="center" vertical="center"/>
      <protection locked="0"/>
    </xf>
    <xf numFmtId="0" fontId="68" fillId="0" borderId="0" xfId="0" applyFont="1" applyFill="1" applyBorder="1" applyAlignment="1" applyProtection="1">
      <alignment horizontal="center" vertical="center"/>
      <protection locked="0"/>
    </xf>
    <xf numFmtId="0" fontId="69" fillId="0" borderId="0" xfId="0" applyFont="1" applyFill="1" applyBorder="1" applyAlignment="1" applyProtection="1">
      <alignment horizontal="left" vertical="center" wrapText="1"/>
      <protection locked="0"/>
    </xf>
    <xf numFmtId="0" fontId="70" fillId="0" borderId="0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32" fillId="0" borderId="0" xfId="0" applyFont="1" applyFill="1"/>
    <xf numFmtId="0" fontId="50" fillId="0" borderId="50" xfId="0" applyFont="1" applyFill="1" applyBorder="1"/>
    <xf numFmtId="3" fontId="50" fillId="0" borderId="4" xfId="0" applyNumberFormat="1" applyFont="1" applyFill="1" applyBorder="1" applyAlignment="1">
      <alignment horizontal="right" vertical="center"/>
    </xf>
    <xf numFmtId="0" fontId="50" fillId="0" borderId="4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/>
    </xf>
    <xf numFmtId="9" fontId="50" fillId="0" borderId="16" xfId="8" applyFont="1" applyFill="1" applyBorder="1" applyAlignment="1">
      <alignment horizontal="center"/>
    </xf>
    <xf numFmtId="10" fontId="50" fillId="0" borderId="16" xfId="8" applyNumberFormat="1" applyFont="1" applyFill="1" applyBorder="1" applyAlignment="1">
      <alignment horizontal="center"/>
    </xf>
    <xf numFmtId="0" fontId="49" fillId="10" borderId="29" xfId="0" applyFont="1" applyFill="1" applyBorder="1" applyAlignment="1">
      <alignment horizontal="center" vertical="center" wrapText="1"/>
    </xf>
    <xf numFmtId="0" fontId="49" fillId="10" borderId="51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left" wrapText="1"/>
    </xf>
    <xf numFmtId="0" fontId="32" fillId="0" borderId="3" xfId="0" applyFont="1" applyBorder="1" applyAlignment="1" applyProtection="1">
      <alignment horizontal="left"/>
      <protection locked="0"/>
    </xf>
    <xf numFmtId="0" fontId="32" fillId="0" borderId="3" xfId="0" applyFont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left" vertical="center"/>
      <protection locked="0"/>
    </xf>
    <xf numFmtId="0" fontId="15" fillId="4" borderId="5" xfId="4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8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/>
    </xf>
    <xf numFmtId="0" fontId="12" fillId="4" borderId="8" xfId="3" applyFont="1" applyFill="1" applyBorder="1" applyAlignment="1">
      <alignment horizontal="center" vertical="center"/>
    </xf>
    <xf numFmtId="0" fontId="12" fillId="4" borderId="5" xfId="3" applyFont="1" applyFill="1" applyBorder="1" applyAlignment="1">
      <alignment horizontal="center" textRotation="90"/>
    </xf>
    <xf numFmtId="0" fontId="15" fillId="4" borderId="13" xfId="4" applyFont="1" applyFill="1" applyBorder="1" applyAlignment="1">
      <alignment horizontal="center" vertical="center" wrapText="1"/>
    </xf>
    <xf numFmtId="0" fontId="15" fillId="4" borderId="14" xfId="4" applyFont="1" applyFill="1" applyBorder="1" applyAlignment="1">
      <alignment horizontal="center" vertical="center" wrapText="1"/>
    </xf>
    <xf numFmtId="0" fontId="15" fillId="4" borderId="15" xfId="4" applyFont="1" applyFill="1" applyBorder="1" applyAlignment="1">
      <alignment horizontal="center" vertical="center" wrapText="1"/>
    </xf>
    <xf numFmtId="0" fontId="43" fillId="17" borderId="43" xfId="0" applyFont="1" applyFill="1" applyBorder="1" applyAlignment="1">
      <alignment horizontal="center" vertical="center" wrapText="1"/>
    </xf>
    <xf numFmtId="0" fontId="43" fillId="17" borderId="2" xfId="0" applyFont="1" applyFill="1" applyBorder="1" applyAlignment="1">
      <alignment horizontal="center" vertical="center" wrapText="1"/>
    </xf>
    <xf numFmtId="0" fontId="43" fillId="17" borderId="49" xfId="0" applyFont="1" applyFill="1" applyBorder="1" applyAlignment="1">
      <alignment horizontal="center" vertical="center" wrapText="1"/>
    </xf>
    <xf numFmtId="0" fontId="43" fillId="17" borderId="33" xfId="0" applyFont="1" applyFill="1" applyBorder="1" applyAlignment="1">
      <alignment horizontal="center" vertical="center" wrapText="1"/>
    </xf>
    <xf numFmtId="0" fontId="43" fillId="17" borderId="4" xfId="0" applyFont="1" applyFill="1" applyBorder="1" applyAlignment="1">
      <alignment horizontal="center" vertical="center" wrapText="1"/>
    </xf>
  </cellXfs>
  <cellStyles count="10">
    <cellStyle name="Millares 2" xfId="1" xr:uid="{00000000-0005-0000-0000-000000000000}"/>
    <cellStyle name="Millares 3" xfId="7" xr:uid="{00000000-0005-0000-0000-000001000000}"/>
    <cellStyle name="Moneda" xfId="9" builtinId="4"/>
    <cellStyle name="Normal" xfId="0" builtinId="0"/>
    <cellStyle name="Normal 2" xfId="2" xr:uid="{00000000-0005-0000-0000-000004000000}"/>
    <cellStyle name="Normal 2 2" xfId="3" xr:uid="{00000000-0005-0000-0000-000005000000}"/>
    <cellStyle name="Normal 3" xfId="4" xr:uid="{00000000-0005-0000-0000-000006000000}"/>
    <cellStyle name="Normal 4" xfId="5" xr:uid="{00000000-0005-0000-0000-000007000000}"/>
    <cellStyle name="Normal 5" xfId="6" xr:uid="{00000000-0005-0000-0000-000008000000}"/>
    <cellStyle name="Porcentaje" xfId="8" builtinId="5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</font>
    </dxf>
    <dxf>
      <border outline="0">
        <right style="thin">
          <color theme="3" tint="0.39994506668294322"/>
        </right>
        <top style="thin">
          <color theme="3" tint="0.3999450666829432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 tint="0.39994506668294322"/>
        </left>
        <right style="thin">
          <color theme="3" tint="0.39994506668294322"/>
        </right>
        <top/>
        <bottom/>
      </border>
      <protection locked="0" hidden="0"/>
    </dxf>
    <dxf>
      <border outline="0">
        <right style="thin">
          <color theme="3" tint="0.39994506668294322"/>
        </right>
        <top style="thin">
          <color theme="3" tint="0.3999450666829432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193581</xdr:colOff>
      <xdr:row>0</xdr:row>
      <xdr:rowOff>59532</xdr:rowOff>
    </xdr:from>
    <xdr:to>
      <xdr:col>6</xdr:col>
      <xdr:colOff>2269957</xdr:colOff>
      <xdr:row>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800" y="59532"/>
          <a:ext cx="2076376" cy="10715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5</xdr:row>
          <xdr:rowOff>47625</xdr:rowOff>
        </xdr:from>
        <xdr:to>
          <xdr:col>6</xdr:col>
          <xdr:colOff>1638300</xdr:colOff>
          <xdr:row>6</xdr:row>
          <xdr:rowOff>133350</xdr:rowOff>
        </xdr:to>
        <xdr:sp macro="" textlink="">
          <xdr:nvSpPr>
            <xdr:cNvPr id="2055" name="CommandButton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36325</xdr:rowOff>
    </xdr:from>
    <xdr:to>
      <xdr:col>14</xdr:col>
      <xdr:colOff>677032</xdr:colOff>
      <xdr:row>10</xdr:row>
      <xdr:rowOff>52777</xdr:rowOff>
    </xdr:to>
    <xdr:sp macro="" textlink="">
      <xdr:nvSpPr>
        <xdr:cNvPr id="2" name="Rectangle 2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353550" y="3236725"/>
          <a:ext cx="9706732" cy="2016702"/>
        </a:xfrm>
        <a:prstGeom prst="rect">
          <a:avLst/>
        </a:pr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8</xdr:col>
      <xdr:colOff>0</xdr:colOff>
      <xdr:row>21</xdr:row>
      <xdr:rowOff>63777</xdr:rowOff>
    </xdr:from>
    <xdr:to>
      <xdr:col>14</xdr:col>
      <xdr:colOff>806292</xdr:colOff>
      <xdr:row>23</xdr:row>
      <xdr:rowOff>80229</xdr:rowOff>
    </xdr:to>
    <xdr:sp macro="" textlink="">
      <xdr:nvSpPr>
        <xdr:cNvPr id="3" name="Rectangle 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362825" y="13465452"/>
          <a:ext cx="10150317" cy="1616652"/>
        </a:xfrm>
        <a:prstGeom prst="rect">
          <a:avLst/>
        </a:prstGeom>
        <a:noFill/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</xdr:row>
          <xdr:rowOff>47625</xdr:rowOff>
        </xdr:from>
        <xdr:to>
          <xdr:col>6</xdr:col>
          <xdr:colOff>1552575</xdr:colOff>
          <xdr:row>6</xdr:row>
          <xdr:rowOff>142875</xdr:rowOff>
        </xdr:to>
        <xdr:sp macro="" textlink="">
          <xdr:nvSpPr>
            <xdr:cNvPr id="41219" name="CommandButton1" hidden="1">
              <a:extLst>
                <a:ext uri="{63B3BB69-23CF-44E3-9099-C40C66FF867C}">
                  <a14:compatExt spid="_x0000_s41219"/>
                </a:ext>
                <a:ext uri="{FF2B5EF4-FFF2-40B4-BE49-F238E27FC236}">
                  <a16:creationId xmlns:a16="http://schemas.microsoft.com/office/drawing/2014/main" id="{00000000-0008-0000-0300-000003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47627</xdr:colOff>
      <xdr:row>0</xdr:row>
      <xdr:rowOff>95250</xdr:rowOff>
    </xdr:from>
    <xdr:to>
      <xdr:col>7</xdr:col>
      <xdr:colOff>809625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7" y="95250"/>
          <a:ext cx="2019298" cy="10001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</xdr:row>
          <xdr:rowOff>76200</xdr:rowOff>
        </xdr:from>
        <xdr:to>
          <xdr:col>7</xdr:col>
          <xdr:colOff>295275</xdr:colOff>
          <xdr:row>6</xdr:row>
          <xdr:rowOff>161925</xdr:rowOff>
        </xdr:to>
        <xdr:sp macro="" textlink="">
          <xdr:nvSpPr>
            <xdr:cNvPr id="10449" name="CommandButton1" hidden="1">
              <a:extLst>
                <a:ext uri="{63B3BB69-23CF-44E3-9099-C40C66FF867C}">
                  <a14:compatExt spid="_x0000_s10449"/>
                </a:ext>
                <a:ext uri="{FF2B5EF4-FFF2-40B4-BE49-F238E27FC236}">
                  <a16:creationId xmlns:a16="http://schemas.microsoft.com/office/drawing/2014/main" id="{00000000-0008-0000-0400-0000D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306457</xdr:colOff>
      <xdr:row>0</xdr:row>
      <xdr:rowOff>95250</xdr:rowOff>
    </xdr:from>
    <xdr:to>
      <xdr:col>6</xdr:col>
      <xdr:colOff>1844123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457" y="95250"/>
          <a:ext cx="1868970" cy="100840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</xdr:row>
          <xdr:rowOff>95250</xdr:rowOff>
        </xdr:from>
        <xdr:to>
          <xdr:col>6</xdr:col>
          <xdr:colOff>1495425</xdr:colOff>
          <xdr:row>6</xdr:row>
          <xdr:rowOff>190500</xdr:rowOff>
        </xdr:to>
        <xdr:sp macro="" textlink="">
          <xdr:nvSpPr>
            <xdr:cNvPr id="43010" name="CommandButton1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5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209549</xdr:colOff>
      <xdr:row>0</xdr:row>
      <xdr:rowOff>0</xdr:rowOff>
    </xdr:from>
    <xdr:to>
      <xdr:col>7</xdr:col>
      <xdr:colOff>940392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4" y="0"/>
          <a:ext cx="1953453" cy="10096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161925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44034" name="CommandButton1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6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7</xdr:row>
      <xdr:rowOff>0</xdr:rowOff>
    </xdr:from>
    <xdr:to>
      <xdr:col>3</xdr:col>
      <xdr:colOff>504825</xdr:colOff>
      <xdr:row>7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362075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0</xdr:row>
      <xdr:rowOff>33618</xdr:rowOff>
    </xdr:from>
    <xdr:to>
      <xdr:col>3</xdr:col>
      <xdr:colOff>428552</xdr:colOff>
      <xdr:row>6</xdr:row>
      <xdr:rowOff>17649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33618"/>
          <a:ext cx="2076376" cy="11365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20529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20510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20529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20510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20529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20510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20529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20510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20529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20510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20529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20510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20529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20510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20529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20510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62192</xdr:rowOff>
    </xdr:from>
    <xdr:to>
      <xdr:col>4</xdr:col>
      <xdr:colOff>316795</xdr:colOff>
      <xdr:row>5</xdr:row>
      <xdr:rowOff>152400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92"/>
          <a:ext cx="1955095" cy="10522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20148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20129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20148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20129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20148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20129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2014855" y="234696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2012950" y="33830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20148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20129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20148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20129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20148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20129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2014855" y="244411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2012950" y="364216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62192</xdr:rowOff>
    </xdr:from>
    <xdr:to>
      <xdr:col>4</xdr:col>
      <xdr:colOff>316795</xdr:colOff>
      <xdr:row>5</xdr:row>
      <xdr:rowOff>142875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92"/>
          <a:ext cx="1955095" cy="10427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OA%202019/SRSCO/contabilidad%20y%20finanza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OLOGIA%20DE%20LA%20INF/Downloads/Matriz%20POA%20DC-SNS%20y%20SR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RSCO%20Matriz%20POA%202019%20contabilidad%20y%20finanza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RSCO%20Matriz%20POA%202019%20contabilidad%20y%20finanza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OA%202019/ODONTOLOG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OA%202019/asistencia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OA%202019/atencion%20al%20usuario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RSCO%20Matriz%20POA%202019%20MDI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OA%202019/SRSCO/AREAS/dajabon/Matriz%20POA%20%20(INFRA%20ESTRUCTURA)%20GERENCIAS%20DE%20AREA%204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OA%202019/SRSCO/AREAS/dajabon/Matriz%20POA%20%20(INFRA%20ESTRUCTURA)%20GERENCIAS%20DE%20AREA%204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Obj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Catalogo"/>
      <sheetName val="contabilidad y finanza"/>
    </sheetNames>
    <sheetDataSet>
      <sheetData sheetId="0" refreshError="1"/>
      <sheetData sheetId="1">
        <row r="2">
          <cell r="H2" t="str">
            <v>Servicio Nacional de Salud</v>
          </cell>
        </row>
        <row r="3">
          <cell r="H3" t="str">
            <v>Dirección de Planificación y Desarrollo</v>
          </cell>
          <cell r="N3" t="str">
            <v>R7 - SRS Cibao Occidental</v>
          </cell>
        </row>
      </sheetData>
      <sheetData sheetId="2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3"/>
      <sheetData sheetId="4" refreshError="1"/>
      <sheetData sheetId="5" refreshError="1"/>
      <sheetData sheetId="6" refreshError="1"/>
      <sheetData sheetId="7">
        <row r="12">
          <cell r="F12">
            <v>463500</v>
          </cell>
        </row>
      </sheetData>
      <sheetData sheetId="8" refreshError="1"/>
      <sheetData sheetId="9" refreshError="1"/>
      <sheetData sheetId="10" refreshError="1"/>
      <sheetData sheetId="11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12">
        <row r="5">
          <cell r="F5" t="str">
            <v>Anticipo Financiero</v>
          </cell>
        </row>
        <row r="6">
          <cell r="F6" t="str">
            <v>Venta de servicios</v>
          </cell>
        </row>
        <row r="7">
          <cell r="F7" t="str">
            <v>Recursos externos</v>
          </cell>
        </row>
        <row r="8">
          <cell r="F8" t="str">
            <v>Nómina</v>
          </cell>
        </row>
      </sheetData>
      <sheetData sheetId="13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50">
          <cell r="B150" t="str">
            <v>Informe</v>
          </cell>
        </row>
        <row r="151">
          <cell r="B151" t="str">
            <v>Listado de participación</v>
          </cell>
        </row>
        <row r="152">
          <cell r="B152" t="str">
            <v>Fotos</v>
          </cell>
        </row>
        <row r="153">
          <cell r="B153" t="str">
            <v>Agenda</v>
          </cell>
        </row>
        <row r="154">
          <cell r="B154" t="str">
            <v>Plan</v>
          </cell>
        </row>
        <row r="155">
          <cell r="B155" t="str">
            <v>Protocolo</v>
          </cell>
        </row>
        <row r="156">
          <cell r="B156" t="str">
            <v>Manual</v>
          </cell>
        </row>
        <row r="157">
          <cell r="B157" t="str">
            <v>Resolución</v>
          </cell>
        </row>
        <row r="158">
          <cell r="B158" t="str">
            <v>Boletin</v>
          </cell>
        </row>
        <row r="159">
          <cell r="B159" t="str">
            <v>Reporte</v>
          </cell>
        </row>
        <row r="160">
          <cell r="B160" t="str">
            <v>Minuta</v>
          </cell>
        </row>
        <row r="161">
          <cell r="B161" t="str">
            <v>Hoja de supervisión</v>
          </cell>
        </row>
        <row r="162">
          <cell r="B162" t="str">
            <v>Inventario</v>
          </cell>
        </row>
        <row r="163">
          <cell r="B163" t="str">
            <v>Reglamento</v>
          </cell>
        </row>
        <row r="164">
          <cell r="B164" t="str">
            <v>Memoria</v>
          </cell>
        </row>
        <row r="165">
          <cell r="B165" t="str">
            <v>Encuesta</v>
          </cell>
        </row>
        <row r="166">
          <cell r="B166" t="str">
            <v>Registro Digital</v>
          </cell>
        </row>
        <row r="167">
          <cell r="B167" t="str">
            <v>Base de datos</v>
          </cell>
        </row>
        <row r="168">
          <cell r="B168" t="str">
            <v>Otros</v>
          </cell>
        </row>
      </sheetData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5"/>
      <sheetName val="Prov"/>
      <sheetName val="Insumos"/>
      <sheetName val="LSIns"/>
      <sheetName val="Obj"/>
      <sheetName val="Catalo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Obj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Catalogo"/>
      <sheetName val="SRSCO Matriz POA 2019 contabili"/>
    </sheetNames>
    <sheetDataSet>
      <sheetData sheetId="0" refreshError="1"/>
      <sheetData sheetId="1">
        <row r="2">
          <cell r="H2" t="str">
            <v>Servicio Nacional de Salud</v>
          </cell>
        </row>
        <row r="3">
          <cell r="H3" t="str">
            <v>Dirección de Planificación y Desarrollo</v>
          </cell>
          <cell r="N3" t="str">
            <v>R7 - SRS Cibao Occidental</v>
          </cell>
        </row>
      </sheetData>
      <sheetData sheetId="2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3"/>
      <sheetData sheetId="4" refreshError="1"/>
      <sheetData sheetId="5" refreshError="1"/>
      <sheetData sheetId="6" refreshError="1"/>
      <sheetData sheetId="7">
        <row r="12">
          <cell r="F12">
            <v>463500</v>
          </cell>
        </row>
        <row r="15">
          <cell r="F15">
            <v>241114315.68000001</v>
          </cell>
        </row>
        <row r="16">
          <cell r="F16">
            <v>10572666.9</v>
          </cell>
        </row>
        <row r="22">
          <cell r="F22">
            <v>46990230.719999999</v>
          </cell>
        </row>
      </sheetData>
      <sheetData sheetId="8"/>
      <sheetData sheetId="9" refreshError="1"/>
      <sheetData sheetId="10" refreshError="1"/>
      <sheetData sheetId="11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12">
        <row r="5">
          <cell r="F5" t="str">
            <v>Anticipo Financiero</v>
          </cell>
        </row>
        <row r="6">
          <cell r="F6" t="str">
            <v>Venta de servicios</v>
          </cell>
        </row>
        <row r="7">
          <cell r="F7" t="str">
            <v>Recursos externos</v>
          </cell>
        </row>
        <row r="8">
          <cell r="F8" t="str">
            <v>Nómina</v>
          </cell>
        </row>
      </sheetData>
      <sheetData sheetId="13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50">
          <cell r="B150" t="str">
            <v>Informe</v>
          </cell>
        </row>
        <row r="151">
          <cell r="B151" t="str">
            <v>Listado de participación</v>
          </cell>
        </row>
        <row r="152">
          <cell r="B152" t="str">
            <v>Fotos</v>
          </cell>
        </row>
        <row r="153">
          <cell r="B153" t="str">
            <v>Agenda</v>
          </cell>
        </row>
        <row r="154">
          <cell r="B154" t="str">
            <v>Plan</v>
          </cell>
        </row>
        <row r="155">
          <cell r="B155" t="str">
            <v>Protocolo</v>
          </cell>
        </row>
        <row r="156">
          <cell r="B156" t="str">
            <v>Manual</v>
          </cell>
        </row>
        <row r="157">
          <cell r="B157" t="str">
            <v>Resolución</v>
          </cell>
        </row>
        <row r="158">
          <cell r="B158" t="str">
            <v>Boletin</v>
          </cell>
        </row>
        <row r="159">
          <cell r="B159" t="str">
            <v>Reporte</v>
          </cell>
        </row>
        <row r="160">
          <cell r="B160" t="str">
            <v>Minuta</v>
          </cell>
        </row>
        <row r="161">
          <cell r="B161" t="str">
            <v>Hoja de supervisión</v>
          </cell>
        </row>
        <row r="162">
          <cell r="B162" t="str">
            <v>Inventario</v>
          </cell>
        </row>
        <row r="163">
          <cell r="B163" t="str">
            <v>Reglamento</v>
          </cell>
        </row>
        <row r="164">
          <cell r="B164" t="str">
            <v>Memoria</v>
          </cell>
        </row>
        <row r="165">
          <cell r="B165" t="str">
            <v>Encuesta</v>
          </cell>
        </row>
        <row r="166">
          <cell r="B166" t="str">
            <v>Registro Digital</v>
          </cell>
        </row>
        <row r="167">
          <cell r="B167" t="str">
            <v>Base de datos</v>
          </cell>
        </row>
        <row r="168">
          <cell r="B168" t="str">
            <v>Otros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Obj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Catalogo"/>
      <sheetName val="SRSCO Matriz POA 2019 contabili"/>
    </sheetNames>
    <sheetDataSet>
      <sheetData sheetId="0" refreshError="1"/>
      <sheetData sheetId="1">
        <row r="2">
          <cell r="H2" t="str">
            <v>Servicio Nacional de Salud</v>
          </cell>
        </row>
        <row r="3">
          <cell r="H3" t="str">
            <v>Dirección de Planificación y Desarrollo</v>
          </cell>
          <cell r="N3" t="str">
            <v>R7 - SRS Cibao Occidental</v>
          </cell>
        </row>
      </sheetData>
      <sheetData sheetId="2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12">
        <row r="5">
          <cell r="F5" t="str">
            <v>Anticipo Financiero</v>
          </cell>
        </row>
        <row r="6">
          <cell r="F6" t="str">
            <v>Venta de servicios</v>
          </cell>
        </row>
        <row r="7">
          <cell r="F7" t="str">
            <v>Recursos externos</v>
          </cell>
        </row>
        <row r="8">
          <cell r="F8" t="str">
            <v>Nómina</v>
          </cell>
        </row>
      </sheetData>
      <sheetData sheetId="13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50">
          <cell r="B150" t="str">
            <v>Informe</v>
          </cell>
        </row>
        <row r="151">
          <cell r="B151" t="str">
            <v>Listado de participación</v>
          </cell>
        </row>
        <row r="152">
          <cell r="B152" t="str">
            <v>Fotos</v>
          </cell>
        </row>
        <row r="153">
          <cell r="B153" t="str">
            <v>Agenda</v>
          </cell>
        </row>
        <row r="154">
          <cell r="B154" t="str">
            <v>Plan</v>
          </cell>
        </row>
        <row r="155">
          <cell r="B155" t="str">
            <v>Protocolo</v>
          </cell>
        </row>
        <row r="156">
          <cell r="B156" t="str">
            <v>Manual</v>
          </cell>
        </row>
        <row r="157">
          <cell r="B157" t="str">
            <v>Resolución</v>
          </cell>
        </row>
        <row r="158">
          <cell r="B158" t="str">
            <v>Boletin</v>
          </cell>
        </row>
        <row r="159">
          <cell r="B159" t="str">
            <v>Reporte</v>
          </cell>
        </row>
        <row r="160">
          <cell r="B160" t="str">
            <v>Minuta</v>
          </cell>
        </row>
        <row r="161">
          <cell r="B161" t="str">
            <v>Hoja de supervisión</v>
          </cell>
        </row>
        <row r="162">
          <cell r="B162" t="str">
            <v>Inventario</v>
          </cell>
        </row>
        <row r="163">
          <cell r="B163" t="str">
            <v>Reglamento</v>
          </cell>
        </row>
        <row r="164">
          <cell r="B164" t="str">
            <v>Memoria</v>
          </cell>
        </row>
        <row r="165">
          <cell r="B165" t="str">
            <v>Encuesta</v>
          </cell>
        </row>
        <row r="166">
          <cell r="B166" t="str">
            <v>Registro Digital</v>
          </cell>
        </row>
        <row r="167">
          <cell r="B167" t="str">
            <v>Base de datos</v>
          </cell>
        </row>
        <row r="168">
          <cell r="B168" t="str">
            <v>Otros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</sheetNames>
    <sheetDataSet>
      <sheetData sheetId="0"/>
      <sheetData sheetId="1"/>
      <sheetData sheetId="2"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Obj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Catalogo"/>
      <sheetName val="asistencial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atencion al usu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Obj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Catalogo"/>
      <sheetName val="SRSCO Matriz POA 2019 MD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4"/>
      <sheetName val="Formulario PPGR5"/>
      <sheetName val="Prov"/>
      <sheetName val="LSIns"/>
      <sheetName val="Catalogo"/>
      <sheetName val="Matriz POA  (INFRA ESTRUCTURA) "/>
    </sheetNames>
    <sheetDataSet>
      <sheetData sheetId="0"/>
      <sheetData sheetId="1"/>
      <sheetData sheetId="2">
        <row r="2">
          <cell r="A2" t="str">
            <v>DISTRITO NACIONAL</v>
          </cell>
        </row>
      </sheetData>
      <sheetData sheetId="3" refreshError="1"/>
      <sheetData sheetId="4">
        <row r="19">
          <cell r="G19" t="str">
            <v>Alquiler de edicficio</v>
          </cell>
          <cell r="H19" t="str">
            <v>2.2.5.1.01</v>
          </cell>
        </row>
        <row r="20">
          <cell r="G20" t="str">
            <v>Obras menores en edificaciones</v>
          </cell>
          <cell r="H20" t="str">
            <v>2.7.1.1.01</v>
          </cell>
        </row>
        <row r="21">
          <cell r="G21" t="str">
            <v>Edificaciones no residenciales</v>
          </cell>
          <cell r="H21" t="str">
            <v>2.6.9.2.01</v>
          </cell>
        </row>
        <row r="22">
          <cell r="G22" t="str">
            <v>Instalaciones eléctricas</v>
          </cell>
          <cell r="H22" t="str">
            <v>2.7.1.6.01</v>
          </cell>
        </row>
        <row r="23">
          <cell r="G23" t="str">
            <v>Servicios de pinturas y derivados con fines de higienes y embellecimiento</v>
          </cell>
          <cell r="H23" t="str">
            <v>2.7.1.7.01</v>
          </cell>
        </row>
        <row r="24">
          <cell r="G24" t="str">
            <v>Mantenimiento y reparación de obras civiles en instalaciones vacias</v>
          </cell>
          <cell r="H24" t="str">
            <v>2.7.1.4.01</v>
          </cell>
        </row>
      </sheetData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4"/>
      <sheetName val="Formulario PPGR5 (2)"/>
      <sheetName val="Prov"/>
      <sheetName val="Insumos"/>
      <sheetName val="LSIns"/>
      <sheetName val="Obj"/>
      <sheetName val="Catalogo"/>
      <sheetName val="Matriz POA  (INFRA ESTRUCTURA)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B8:V121" headerRowDxfId="195" dataDxfId="194">
  <autoFilter ref="B8:V121" xr:uid="{00000000-0009-0000-0100-000003000000}"/>
  <tableColumns count="21">
    <tableColumn id="20" xr3:uid="{00000000-0010-0000-0000-000014000000}" name="Prioridades Directivas" dataDxfId="193"/>
    <tableColumn id="13" xr3:uid="{00000000-0010-0000-0000-00000D000000}" name="POA" dataDxfId="192">
      <calculatedColumnFormula>IF(Tabla3[[#This Row],[Línea estratégica]]="","",#REF!)</calculatedColumnFormula>
    </tableColumn>
    <tableColumn id="17" xr3:uid="{00000000-0010-0000-0000-000011000000}" name="SRS" dataDxfId="191">
      <calculatedColumnFormula>IF(Tabla3[[#This Row],[Línea estratégica]]="","",#REF!)</calculatedColumnFormula>
    </tableColumn>
    <tableColumn id="18" xr3:uid="{00000000-0010-0000-0000-000012000000}" name="AREA" dataDxfId="190">
      <calculatedColumnFormula>IF(Tabla3[[#This Row],[Línea estratégica]]="","",#REF!)</calculatedColumnFormula>
    </tableColumn>
    <tableColumn id="19" xr3:uid="{00000000-0010-0000-0000-000013000000}" name="TIPO" dataDxfId="189">
      <calculatedColumnFormula>IF(Tabla3[[#This Row],[Línea estratégica]]="","",#REF!)</calculatedColumnFormula>
    </tableColumn>
    <tableColumn id="1" xr3:uid="{00000000-0010-0000-0000-000001000000}" name="Línea estratégica" totalsRowLabel="Total" dataDxfId="188" totalsRowDxfId="187"/>
    <tableColumn id="2" xr3:uid="{00000000-0010-0000-0000-000002000000}" name="Cod_LE" dataDxfId="186" totalsRowDxfId="185">
      <calculatedColumnFormula>IFERROR(VLOOKUP(Tabla3[[#This Row],[Línea estratégica]],Obj!$B$57:$C$90,2,FALSE),"")</calculatedColumnFormula>
    </tableColumn>
    <tableColumn id="15" xr3:uid="{00000000-0010-0000-0000-00000F000000}" name="Objetivo" dataDxfId="184" totalsRowDxfId="183"/>
    <tableColumn id="16" xr3:uid="{00000000-0010-0000-0000-000010000000}" name="Cod_Obj" dataDxfId="182" totalsRowDxfId="181">
      <calculatedColumnFormula>IFERROR(VLOOKUP($I9,Obj!$D$132:$E$147,2,FALSE),"")</calculatedColumnFormula>
    </tableColumn>
    <tableColumn id="14" xr3:uid="{00000000-0010-0000-0000-00000E000000}" name="Resultado esperado" dataDxfId="180" totalsRowDxfId="179"/>
    <tableColumn id="3" xr3:uid="{00000000-0010-0000-0000-000003000000}" name="Productos" dataDxfId="178" totalsRowDxfId="177"/>
    <tableColumn id="4" xr3:uid="{00000000-0010-0000-0000-000004000000}" name="Indicador" dataDxfId="176" totalsRowDxfId="175"/>
    <tableColumn id="5" xr3:uid="{00000000-0010-0000-0000-000005000000}" name="Unidad de medida" dataDxfId="174" totalsRowDxfId="173"/>
    <tableColumn id="22" xr3:uid="{00000000-0010-0000-0000-000016000000}" name="Línea Base" dataDxfId="172" totalsRowDxfId="171"/>
    <tableColumn id="6" xr3:uid="{00000000-0010-0000-0000-000006000000}" name="Meta" dataDxfId="170" totalsRowDxfId="169"/>
    <tableColumn id="7" xr3:uid="{00000000-0010-0000-0000-000007000000}" name="1er. Trimestre" totalsRowFunction="sum" dataDxfId="168" totalsRowDxfId="167"/>
    <tableColumn id="8" xr3:uid="{00000000-0010-0000-0000-000008000000}" name="2do. Trimestre" totalsRowFunction="sum" dataDxfId="166" totalsRowDxfId="165"/>
    <tableColumn id="9" xr3:uid="{00000000-0010-0000-0000-000009000000}" name="3er. Trimestre" totalsRowFunction="sum" dataDxfId="164" totalsRowDxfId="163"/>
    <tableColumn id="10" xr3:uid="{00000000-0010-0000-0000-00000A000000}" name="4to. Trimestre" totalsRowFunction="sum" dataDxfId="162" totalsRowDxfId="161"/>
    <tableColumn id="11" xr3:uid="{00000000-0010-0000-0000-00000B000000}" name="Supuestos" dataDxfId="160" totalsRowDxfId="159"/>
    <tableColumn id="12" xr3:uid="{00000000-0010-0000-0000-00000C000000}" name="Dependencia responsable" totalsRowFunction="count" dataDxfId="158" totalsRowDxfId="15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B8:AB268" totalsRowCount="1" headerRowDxfId="156" dataDxfId="155">
  <autoFilter ref="B8:AB267" xr:uid="{00000000-0009-0000-0100-000002000000}"/>
  <tableColumns count="27">
    <tableColumn id="1" xr3:uid="{00000000-0010-0000-0100-000001000000}" name="ID_Dependendencia" dataDxfId="154" totalsRowDxfId="153">
      <calculatedColumnFormula>IF(Tabla2[[#This Row],[Productos ]]="","",CONCATENATE(Tabla2[[#This Row],[POA]],".",Tabla2[[#This Row],[SRS]],".",Tabla2[[#This Row],[AREA]],".",Tabla2[[#This Row],[TIPO]]))</calculatedColumnFormula>
    </tableColumn>
    <tableColumn id="4" xr3:uid="{00000000-0010-0000-0100-000004000000}" name="POA" dataDxfId="152" totalsRowDxfId="151">
      <calculatedColumnFormula>IF(Tabla2[[#This Row],[Productos ]]="","",'Formulario PPGR1'!#REF!)</calculatedColumnFormula>
    </tableColumn>
    <tableColumn id="24" xr3:uid="{00000000-0010-0000-0100-000018000000}" name="SRS" dataDxfId="150" totalsRowDxfId="149">
      <calculatedColumnFormula>IF(Tabla2[[#This Row],[Productos ]]="","",'Formulario PPGR1'!#REF!)</calculatedColumnFormula>
    </tableColumn>
    <tableColumn id="25" xr3:uid="{00000000-0010-0000-0100-000019000000}" name="AREA" dataDxfId="148" totalsRowDxfId="147">
      <calculatedColumnFormula>IF(Tabla2[[#This Row],[Productos ]]="","",'Formulario PPGR1'!#REF!)</calculatedColumnFormula>
    </tableColumn>
    <tableColumn id="26" xr3:uid="{00000000-0010-0000-0100-00001A000000}" name="TIPO" dataDxfId="146" totalsRowDxfId="145">
      <calculatedColumnFormula>IF(Tabla2[[#This Row],[Productos ]]="","",'Formulario PPGR1'!#REF!)</calculatedColumnFormula>
    </tableColumn>
    <tableColumn id="2" xr3:uid="{00000000-0010-0000-0100-000002000000}" name="Productos " dataDxfId="144" totalsRowDxfId="143"/>
    <tableColumn id="27" xr3:uid="{00000000-0010-0000-0100-00001B000000}" name="Columna1" dataDxfId="142" totalsRowDxfId="141"/>
    <tableColumn id="3" xr3:uid="{00000000-0010-0000-0100-000003000000}" name="Código" dataDxfId="140" totalsRowDxfId="139"/>
    <tableColumn id="23" xr3:uid="{00000000-0010-0000-0100-000017000000}" name="Actividades Programables Presupuestables" dataDxfId="138" totalsRowDxfId="137"/>
    <tableColumn id="5" xr3:uid="{00000000-0010-0000-0100-000005000000}" name="Ene" totalsRowFunction="sum" dataDxfId="136" totalsRowDxfId="135"/>
    <tableColumn id="6" xr3:uid="{00000000-0010-0000-0100-000006000000}" name="Feb" totalsRowFunction="sum" dataDxfId="134" totalsRowDxfId="133"/>
    <tableColumn id="7" xr3:uid="{00000000-0010-0000-0100-000007000000}" name="Mar" totalsRowFunction="sum" dataDxfId="132" totalsRowDxfId="131"/>
    <tableColumn id="8" xr3:uid="{00000000-0010-0000-0100-000008000000}" name="Abr" totalsRowFunction="sum" dataDxfId="130" totalsRowDxfId="129"/>
    <tableColumn id="9" xr3:uid="{00000000-0010-0000-0100-000009000000}" name="May" totalsRowFunction="sum" dataDxfId="128" totalsRowDxfId="127"/>
    <tableColumn id="10" xr3:uid="{00000000-0010-0000-0100-00000A000000}" name="Jun" totalsRowFunction="sum" dataDxfId="126" totalsRowDxfId="125"/>
    <tableColumn id="11" xr3:uid="{00000000-0010-0000-0100-00000B000000}" name="Jul" totalsRowFunction="sum" dataDxfId="124" totalsRowDxfId="123"/>
    <tableColumn id="12" xr3:uid="{00000000-0010-0000-0100-00000C000000}" name="Ago" totalsRowFunction="sum" dataDxfId="122" totalsRowDxfId="121"/>
    <tableColumn id="13" xr3:uid="{00000000-0010-0000-0100-00000D000000}" name="Sep" totalsRowFunction="sum" dataDxfId="120" totalsRowDxfId="119"/>
    <tableColumn id="14" xr3:uid="{00000000-0010-0000-0100-00000E000000}" name="Oct" totalsRowFunction="sum" dataDxfId="118" totalsRowDxfId="117"/>
    <tableColumn id="15" xr3:uid="{00000000-0010-0000-0100-00000F000000}" name="Nov" totalsRowFunction="sum" dataDxfId="116" totalsRowDxfId="115"/>
    <tableColumn id="16" xr3:uid="{00000000-0010-0000-0100-000010000000}" name="Dic" totalsRowFunction="sum" dataDxfId="114" totalsRowDxfId="113"/>
    <tableColumn id="17" xr3:uid="{00000000-0010-0000-0100-000011000000}" name="Total de Acciones " totalsRowFunction="sum" dataDxfId="112" totalsRowDxfId="111">
      <calculatedColumnFormula>IF(SUM([7]!Tabla2[[#This Row],[Ene]:[Dic]])=0,"",SUM([7]!Tabla2[[#This Row],[Ene]:[Dic]]))</calculatedColumnFormula>
    </tableColumn>
    <tableColumn id="18" xr3:uid="{00000000-0010-0000-0100-000012000000}" name="Medio de Verificación 1" dataDxfId="110" totalsRowDxfId="109"/>
    <tableColumn id="19" xr3:uid="{00000000-0010-0000-0100-000013000000}" name="Medio de Verificación 2" dataDxfId="108" totalsRowDxfId="107"/>
    <tableColumn id="20" xr3:uid="{00000000-0010-0000-0100-000014000000}" name="Medio de Verificación 3" dataDxfId="106" totalsRowDxfId="105"/>
    <tableColumn id="21" xr3:uid="{00000000-0010-0000-0100-000015000000}" name="Observaciones" dataDxfId="104" totalsRowDxfId="103"/>
    <tableColumn id="22" xr3:uid="{00000000-0010-0000-0100-000016000000}" name="Responsable " dataDxfId="102" totalsRowDxfId="101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1" displayName="Tabla1" ref="B8:R126" headerRowDxfId="100" dataDxfId="99" totalsRowDxfId="98">
  <autoFilter ref="B8:R126" xr:uid="{00000000-0009-0000-0100-000001000000}"/>
  <tableColumns count="17">
    <tableColumn id="13" xr3:uid="{00000000-0010-0000-0200-00000D000000}" name="ID_Dependendencia" dataDxfId="97" totalsRowDxfId="96">
      <calculatedColumnFormula>IF(Tabla1[[#This Row],[Código_Actividad]]="","",CONCATENATE(Tabla1[[#This Row],[POA]],".",Tabla1[[#This Row],[SRS]],".",Tabla1[[#This Row],[AREA]],".",Tabla1[[#This Row],[TIPO]]))</calculatedColumnFormula>
    </tableColumn>
    <tableColumn id="14" xr3:uid="{00000000-0010-0000-0200-00000E000000}" name="POA" dataDxfId="95" totalsRowDxfId="94">
      <calculatedColumnFormula>IF(Tabla1[[#This Row],[Código_Actividad]]="","",'Formulario PPGR1'!#REF!)</calculatedColumnFormula>
    </tableColumn>
    <tableColumn id="15" xr3:uid="{00000000-0010-0000-0200-00000F000000}" name="SRS" dataDxfId="93" totalsRowDxfId="92">
      <calculatedColumnFormula>IF(Tabla1[[#This Row],[Código_Actividad]]="","",'Formulario PPGR1'!#REF!)</calculatedColumnFormula>
    </tableColumn>
    <tableColumn id="16" xr3:uid="{00000000-0010-0000-0200-000010000000}" name="AREA" dataDxfId="91" totalsRowDxfId="90">
      <calculatedColumnFormula>IF(Tabla1[[#This Row],[Código_Actividad]]="","",'Formulario PPGR1'!#REF!)</calculatedColumnFormula>
    </tableColumn>
    <tableColumn id="17" xr3:uid="{00000000-0010-0000-0200-000011000000}" name="TIPO" dataDxfId="89" totalsRowDxfId="88">
      <calculatedColumnFormula>IF(Tabla1[[#This Row],[Código_Actividad]]="","",'Formulario PPGR1'!#REF!)</calculatedColumnFormula>
    </tableColumn>
    <tableColumn id="1" xr3:uid="{00000000-0010-0000-0200-000001000000}" name="Código_Actividad" totalsRowLabel="Total" dataDxfId="87" totalsRowDxfId="86"/>
    <tableColumn id="2" xr3:uid="{00000000-0010-0000-0200-000002000000}" name="Actividad" dataDxfId="85" totalsRowDxfId="84">
      <calculatedColumnFormula>IFERROR(VLOOKUP(Tabla1[[#This Row],[Código_Actividad]],'Formulario PPGR2'!$I$11:$J$1048576,2,FALSE),"")</calculatedColumnFormula>
    </tableColumn>
    <tableColumn id="10" xr3:uid="{00000000-0010-0000-0200-00000A000000}" name="Total de Actividades " totalsRowFunction="sum" dataDxfId="83" totalsRowDxfId="82">
      <calculatedColumnFormula>IFERROR(VLOOKUP(Tabla1[[#This Row],[Código_Actividad]],Tabla2[[Código]:[Total de Acciones ]],15,FALSE),"")</calculatedColumnFormula>
    </tableColumn>
    <tableColumn id="3" xr3:uid="{00000000-0010-0000-0200-000003000000}" name="Insumos" dataDxfId="81" totalsRowDxfId="80"/>
    <tableColumn id="12" xr3:uid="{00000000-0010-0000-0200-00000C000000}" name="InsumoAbrev" dataDxfId="79" totalsRowDxfId="78">
      <calculatedColumnFormula>IFERROR(VLOOKUP($J9,LSIns!$B$5:$C$45,2,FALSE),"")</calculatedColumnFormula>
    </tableColumn>
    <tableColumn id="11" xr3:uid="{00000000-0010-0000-0200-00000B000000}" name="Descripción" dataDxfId="77" totalsRowDxfId="76"/>
    <tableColumn id="4" xr3:uid="{00000000-0010-0000-0200-000004000000}" name="Unidad de Medida" dataDxfId="75" totalsRowDxfId="74">
      <calculatedColumnFormula>IFERROR(VLOOKUP($L9,#REF!,2,FALSE),"")</calculatedColumnFormula>
    </tableColumn>
    <tableColumn id="5" xr3:uid="{00000000-0010-0000-0200-000005000000}" name="Cantidad de Insumos" dataDxfId="73" totalsRowDxfId="72"/>
    <tableColumn id="6" xr3:uid="{00000000-0010-0000-0200-000006000000}" name="Precio Unitario" dataDxfId="71" totalsRowDxfId="70">
      <calculatedColumnFormula>IFERROR(VLOOKUP($L9,#REF!,3,FALSE),"")</calculatedColumnFormula>
    </tableColumn>
    <tableColumn id="7" xr3:uid="{00000000-0010-0000-0200-000007000000}" name="Valor Total" totalsRowFunction="sum" dataDxfId="69" totalsRowDxfId="68"/>
    <tableColumn id="8" xr3:uid="{00000000-0010-0000-0200-000008000000}" name="Código Presupuestario" dataDxfId="67" totalsRowDxfId="66"/>
    <tableColumn id="9" xr3:uid="{00000000-0010-0000-0200-000009000000}" name="Fuente de Financiamiento" dataDxfId="65" totalsRowDxfId="64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B8:P210" headerRowDxfId="63" dataDxfId="62" tableBorderDxfId="61" headerRowCellStyle="Normal 2" dataCellStyle="Normal 2">
  <autoFilter ref="B8:P210" xr:uid="{00000000-0009-0000-0100-000004000000}"/>
  <tableColumns count="15">
    <tableColumn id="11" xr3:uid="{00000000-0010-0000-0300-00000B000000}" name="ID_Dependendencia" dataDxfId="60" dataCellStyle="Normal 2">
      <calculatedColumnFormula>IF(Tabla4[[#This Row],[Tipo de Intervención]]="","",CONCATENATE(Tabla4[[#This Row],[POA]],".",Tabla4[[#This Row],[SRS]],".",Tabla4[[#This Row],[AREA]],".",Tabla4[[#This Row],[TIPO]]))</calculatedColumnFormula>
    </tableColumn>
    <tableColumn id="12" xr3:uid="{00000000-0010-0000-0300-00000C000000}" name="POA" dataDxfId="59" dataCellStyle="Normal 2">
      <calculatedColumnFormula>IF(Tabla4[[#This Row],[Tipo de Intervención]]="","",'Formulario PPGR1'!#REF!)</calculatedColumnFormula>
    </tableColumn>
    <tableColumn id="13" xr3:uid="{00000000-0010-0000-0300-00000D000000}" name="SRS" dataDxfId="58" dataCellStyle="Normal 2">
      <calculatedColumnFormula>IF(Tabla4[[#This Row],[Tipo de Intervención]]="","",'Formulario PPGR1'!#REF!)</calculatedColumnFormula>
    </tableColumn>
    <tableColumn id="14" xr3:uid="{00000000-0010-0000-0300-00000E000000}" name="AREA" dataDxfId="57" dataCellStyle="Normal 2">
      <calculatedColumnFormula>IF(Tabla4[[#This Row],[Tipo de Intervención]]="","",'Formulario PPGR1'!#REF!)</calculatedColumnFormula>
    </tableColumn>
    <tableColumn id="15" xr3:uid="{00000000-0010-0000-0300-00000F000000}" name="TIPO" dataDxfId="56" dataCellStyle="Normal 2">
      <calculatedColumnFormula>IF(Tabla4[[#This Row],[Tipo de Intervención]]="","",'Formulario PPGR1'!#REF!)</calculatedColumnFormula>
    </tableColumn>
    <tableColumn id="1" xr3:uid="{00000000-0010-0000-0300-000001000000}" name="Tipo de Intervención" totalsRowLabel="Total" dataDxfId="55"/>
    <tableColumn id="2" xr3:uid="{00000000-0010-0000-0300-000002000000}" name="Tipo EESS" dataDxfId="54"/>
    <tableColumn id="3" xr3:uid="{00000000-0010-0000-0300-000003000000}" name="Nombre de establecimiento" dataDxfId="53" dataCellStyle="Normal 2"/>
    <tableColumn id="4" xr3:uid="{00000000-0010-0000-0300-000004000000}" name="Provincia" dataDxfId="52" dataCellStyle="Normal 2"/>
    <tableColumn id="6" xr3:uid="{00000000-0010-0000-0300-000006000000}" name="ListaProvincia" dataDxfId="51" dataCellStyle="Normal 2"/>
    <tableColumn id="5" xr3:uid="{00000000-0010-0000-0300-000005000000}" name="Municipio" dataDxfId="50" dataCellStyle="Normal 2"/>
    <tableColumn id="7" xr3:uid="{00000000-0010-0000-0300-000007000000}" name="Unidad de Medida" dataDxfId="49" dataCellStyle="Normal 2"/>
    <tableColumn id="8" xr3:uid="{00000000-0010-0000-0300-000008000000}" name="Monto Estimado" totalsRowFunction="sum" dataDxfId="48" dataCellStyle="Normal 2"/>
    <tableColumn id="9" xr3:uid="{00000000-0010-0000-0300-000009000000}" name="Código Presupuestario" dataDxfId="47" dataCellStyle="Normal 2"/>
    <tableColumn id="10" xr3:uid="{00000000-0010-0000-0300-00000A000000}" name="Fuente de Financiamiento" totalsRowFunction="count" dataDxfId="46" dataCellStyle="Normal 2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46" displayName="Tabla46" ref="B8:V567" headerRowDxfId="45" dataDxfId="44" totalsRowDxfId="42" tableBorderDxfId="43" headerRowCellStyle="Normal 2" dataCellStyle="Normal 2">
  <autoFilter ref="B8:V567" xr:uid="{00000000-0009-0000-0100-000005000000}"/>
  <tableColumns count="21">
    <tableColumn id="17" xr3:uid="{00000000-0010-0000-0400-000011000000}" name="ID_Dependendencia" dataDxfId="41" totalsRowDxfId="40" dataCellStyle="Normal 2">
      <calculatedColumnFormula>IF(Tabla46[[#This Row],[Tipos de Acciones]]="","",CONCATENATE(Tabla46[[#This Row],[POA]],".",Tabla46[[#This Row],[SRS]],".",Tabla46[[#This Row],[AREA]],".",Tabla46[[#This Row],[TIPO]]))</calculatedColumnFormula>
    </tableColumn>
    <tableColumn id="18" xr3:uid="{00000000-0010-0000-0400-000012000000}" name="POA" dataDxfId="39" totalsRowDxfId="38" dataCellStyle="Normal 2">
      <calculatedColumnFormula>IF(Tabla46[[#This Row],[Tipos de Acciones]]="","",'Formulario PPGR1'!#REF!)</calculatedColumnFormula>
    </tableColumn>
    <tableColumn id="19" xr3:uid="{00000000-0010-0000-0400-000013000000}" name="SRS" dataDxfId="37" totalsRowDxfId="36" dataCellStyle="Normal 2">
      <calculatedColumnFormula>IF(Tabla46[[#This Row],[Tipos de Acciones]]="","",'Formulario PPGR1'!#REF!)</calculatedColumnFormula>
    </tableColumn>
    <tableColumn id="20" xr3:uid="{00000000-0010-0000-0400-000014000000}" name="AREA" dataDxfId="35" totalsRowDxfId="34" dataCellStyle="Normal 2">
      <calculatedColumnFormula>IF(Tabla46[[#This Row],[Tipos de Acciones]]="","",'Formulario PPGR1'!#REF!)</calculatedColumnFormula>
    </tableColumn>
    <tableColumn id="21" xr3:uid="{00000000-0010-0000-0400-000015000000}" name="TIPO" dataDxfId="33" totalsRowDxfId="32" dataCellStyle="Normal 2">
      <calculatedColumnFormula>IF(Tabla46[[#This Row],[Tipos de Acciones]]="","",'Formulario PPGR1'!#REF!)</calculatedColumnFormula>
    </tableColumn>
    <tableColumn id="1" xr3:uid="{00000000-0010-0000-0400-000001000000}" name="Tipos de Acciones" totalsRowLabel="Total" dataDxfId="31" totalsRowDxfId="30"/>
    <tableColumn id="6" xr3:uid="{00000000-0010-0000-0400-000006000000}" name="Tipo de Equipo" dataDxfId="29" totalsRowDxfId="28"/>
    <tableColumn id="16" xr3:uid="{00000000-0010-0000-0400-000010000000}" name="InsumoAbrev" dataDxfId="27" totalsRowDxfId="26"/>
    <tableColumn id="11" xr3:uid="{00000000-0010-0000-0400-00000B000000}" name="Item" dataDxfId="25" totalsRowDxfId="24"/>
    <tableColumn id="12" xr3:uid="{00000000-0010-0000-0400-00000C000000}" name="Descripción" dataDxfId="23" totalsRowDxfId="22"/>
    <tableColumn id="2" xr3:uid="{00000000-0010-0000-0400-000002000000}" name="Tipo EESS" dataDxfId="21" totalsRowDxfId="20"/>
    <tableColumn id="3" xr3:uid="{00000000-0010-0000-0400-000003000000}" name="Nombre de establecimiento" dataDxfId="19" totalsRowDxfId="18" dataCellStyle="Normal 2"/>
    <tableColumn id="4" xr3:uid="{00000000-0010-0000-0400-000004000000}" name="Provincia" dataDxfId="17" totalsRowDxfId="16" dataCellStyle="Normal 2"/>
    <tableColumn id="15" xr3:uid="{00000000-0010-0000-0400-00000F000000}" name="ListaProvincia" dataDxfId="15" totalsRowDxfId="14" dataCellStyle="Normal 2"/>
    <tableColumn id="5" xr3:uid="{00000000-0010-0000-0400-000005000000}" name="Municipio" dataDxfId="13" totalsRowDxfId="12" dataCellStyle="Normal 2"/>
    <tableColumn id="7" xr3:uid="{00000000-0010-0000-0400-000007000000}" name="Unidad de Medida" dataDxfId="11" totalsRowDxfId="10" dataCellStyle="Normal 2"/>
    <tableColumn id="14" xr3:uid="{00000000-0010-0000-0400-00000E000000}" name="Cantidad de Insumos" dataDxfId="9" totalsRowDxfId="8" dataCellStyle="Normal 2"/>
    <tableColumn id="13" xr3:uid="{00000000-0010-0000-0400-00000D000000}" name="Precio Unitario" dataDxfId="7" totalsRowDxfId="6" dataCellStyle="Normal 2"/>
    <tableColumn id="8" xr3:uid="{00000000-0010-0000-0400-000008000000}" name="Valor Total Estimado" totalsRowFunction="sum" dataDxfId="5" totalsRowDxfId="4" dataCellStyle="Normal 2">
      <calculatedColumnFormula>+Tabla46[[#This Row],[Cantidad de Insumos]]*Tabla46[[#This Row],[Precio Unitario]]</calculatedColumnFormula>
    </tableColumn>
    <tableColumn id="9" xr3:uid="{00000000-0010-0000-0400-000009000000}" name="Código Presupuestario" dataDxfId="3" totalsRowDxfId="2" dataCellStyle="Normal 2"/>
    <tableColumn id="10" xr3:uid="{00000000-0010-0000-0400-00000A000000}" name="Fuente de Financiamiento" totalsRowFunction="count" dataDxfId="1" totalsRowDxfId="0" dataCellStyle="Normal 2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.xml"/><Relationship Id="rId5" Type="http://schemas.openxmlformats.org/officeDocument/2006/relationships/image" Target="../media/image3.emf"/><Relationship Id="rId4" Type="http://schemas.openxmlformats.org/officeDocument/2006/relationships/control" Target="../activeX/activeX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3.xml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4.xml"/><Relationship Id="rId5" Type="http://schemas.openxmlformats.org/officeDocument/2006/relationships/image" Target="../media/image5.emf"/><Relationship Id="rId4" Type="http://schemas.openxmlformats.org/officeDocument/2006/relationships/control" Target="../activeX/activeX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5" Type="http://schemas.openxmlformats.org/officeDocument/2006/relationships/image" Target="../media/image6.emf"/><Relationship Id="rId4" Type="http://schemas.openxmlformats.org/officeDocument/2006/relationships/control" Target="../activeX/activeX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L32"/>
  <sheetViews>
    <sheetView workbookViewId="0">
      <selection activeCell="A3" sqref="A3"/>
    </sheetView>
  </sheetViews>
  <sheetFormatPr baseColWidth="10" defaultRowHeight="15" x14ac:dyDescent="0.25"/>
  <cols>
    <col min="1" max="1" width="39" style="115" customWidth="1"/>
    <col min="2" max="2" width="17.85546875" style="115" customWidth="1"/>
    <col min="3" max="5" width="11.42578125" style="115"/>
    <col min="6" max="6" width="14" style="115" customWidth="1"/>
    <col min="7" max="7" width="13.85546875" style="115" customWidth="1"/>
    <col min="8" max="9" width="11.42578125" style="115"/>
    <col min="10" max="10" width="39" style="115" customWidth="1"/>
    <col min="11" max="11" width="11.42578125" style="115"/>
    <col min="12" max="12" width="45.7109375" style="115" customWidth="1"/>
    <col min="13" max="16384" width="11.42578125" style="115"/>
  </cols>
  <sheetData>
    <row r="1" spans="1:12" ht="15.75" thickBot="1" x14ac:dyDescent="0.3">
      <c r="J1" s="411" t="s">
        <v>1227</v>
      </c>
      <c r="L1" s="411" t="s">
        <v>1286</v>
      </c>
    </row>
    <row r="2" spans="1:12" ht="15.75" thickBot="1" x14ac:dyDescent="0.3">
      <c r="A2" s="409" t="s">
        <v>439</v>
      </c>
      <c r="B2" s="392"/>
      <c r="C2" s="392"/>
      <c r="D2" s="393"/>
      <c r="E2" s="393"/>
      <c r="F2" s="393"/>
      <c r="G2" s="393"/>
      <c r="J2" s="414" t="s">
        <v>1241</v>
      </c>
      <c r="L2" s="414" t="s">
        <v>1277</v>
      </c>
    </row>
    <row r="3" spans="1:12" ht="15.75" thickBot="1" x14ac:dyDescent="0.3">
      <c r="A3" s="410" t="s">
        <v>440</v>
      </c>
      <c r="B3" s="394"/>
      <c r="C3" s="394"/>
      <c r="D3" s="393"/>
      <c r="E3" s="393"/>
      <c r="F3" s="393"/>
      <c r="G3" s="393"/>
      <c r="J3" s="415" t="s">
        <v>1236</v>
      </c>
      <c r="L3" s="414" t="s">
        <v>1278</v>
      </c>
    </row>
    <row r="4" spans="1:12" ht="15.75" thickBot="1" x14ac:dyDescent="0.3">
      <c r="A4" s="410"/>
      <c r="B4" s="394"/>
      <c r="C4" s="394"/>
      <c r="D4" s="393"/>
      <c r="E4" s="393"/>
      <c r="F4" s="393"/>
      <c r="G4" s="393"/>
      <c r="J4" s="415" t="s">
        <v>1237</v>
      </c>
      <c r="L4" s="414" t="s">
        <v>1279</v>
      </c>
    </row>
    <row r="5" spans="1:12" ht="15.75" thickBot="1" x14ac:dyDescent="0.3">
      <c r="A5" s="565" t="s">
        <v>1259</v>
      </c>
      <c r="B5" s="566"/>
      <c r="J5" s="415" t="s">
        <v>1252</v>
      </c>
      <c r="L5" s="414" t="s">
        <v>1281</v>
      </c>
    </row>
    <row r="6" spans="1:12" ht="16.5" thickBot="1" x14ac:dyDescent="0.3">
      <c r="A6" s="390" t="s">
        <v>1223</v>
      </c>
      <c r="B6" s="418">
        <f>+Tabla2[[#Totals],[Ene]]+Tabla2[[#Totals],[Feb]]+Tabla2[[#Totals],[Mar]]</f>
        <v>244</v>
      </c>
      <c r="J6" s="415" t="s">
        <v>1248</v>
      </c>
      <c r="L6" s="414" t="s">
        <v>1280</v>
      </c>
    </row>
    <row r="7" spans="1:12" ht="16.5" thickBot="1" x14ac:dyDescent="0.3">
      <c r="A7" s="390" t="s">
        <v>1224</v>
      </c>
      <c r="B7" s="418">
        <f>+Tabla2[[#Totals],[Abr]]+Tabla2[[#Totals],[May]]+Tabla2[[#Totals],[Jun]]</f>
        <v>282</v>
      </c>
      <c r="J7" s="415" t="s">
        <v>1238</v>
      </c>
      <c r="L7" s="414" t="s">
        <v>1282</v>
      </c>
    </row>
    <row r="8" spans="1:12" ht="16.5" thickBot="1" x14ac:dyDescent="0.3">
      <c r="A8" s="390" t="s">
        <v>1225</v>
      </c>
      <c r="B8" s="418">
        <f>+Tabla2[[#Totals],[Jul]]+Tabla2[[#Totals],[Ago]]+Tabla2[[#Totals],[Sep]]</f>
        <v>287</v>
      </c>
      <c r="J8" s="415" t="s">
        <v>1239</v>
      </c>
      <c r="L8" s="414" t="s">
        <v>1283</v>
      </c>
    </row>
    <row r="9" spans="1:12" ht="16.5" thickBot="1" x14ac:dyDescent="0.3">
      <c r="A9" s="390" t="s">
        <v>1226</v>
      </c>
      <c r="B9" s="418">
        <f>+Tabla2[[#Totals],[Oct]]+Tabla2[[#Totals],[Nov]]+Tabla2[[#Totals],[Dic]]</f>
        <v>271</v>
      </c>
      <c r="J9" s="415" t="s">
        <v>1240</v>
      </c>
      <c r="L9" s="414" t="s">
        <v>1284</v>
      </c>
    </row>
    <row r="10" spans="1:12" ht="15.75" x14ac:dyDescent="0.25">
      <c r="A10" s="391" t="s">
        <v>1276</v>
      </c>
      <c r="B10" s="419">
        <f>SUM(B6:B9)</f>
        <v>1084</v>
      </c>
      <c r="J10" s="415" t="s">
        <v>1256</v>
      </c>
      <c r="L10" s="414" t="s">
        <v>1285</v>
      </c>
    </row>
    <row r="11" spans="1:12" x14ac:dyDescent="0.25">
      <c r="J11" s="415" t="s">
        <v>1261</v>
      </c>
    </row>
    <row r="12" spans="1:12" x14ac:dyDescent="0.25">
      <c r="J12" s="415" t="s">
        <v>1242</v>
      </c>
    </row>
    <row r="13" spans="1:12" x14ac:dyDescent="0.25">
      <c r="J13" s="415" t="s">
        <v>1243</v>
      </c>
    </row>
    <row r="14" spans="1:12" ht="15.75" thickBot="1" x14ac:dyDescent="0.3">
      <c r="A14" s="567" t="s">
        <v>1228</v>
      </c>
      <c r="B14" s="567"/>
      <c r="C14" s="567"/>
      <c r="D14" s="393"/>
      <c r="E14" s="393"/>
      <c r="F14" s="393"/>
      <c r="G14" s="393"/>
      <c r="J14" s="415" t="s">
        <v>1255</v>
      </c>
    </row>
    <row r="15" spans="1:12" ht="29.25" thickBot="1" x14ac:dyDescent="0.3">
      <c r="A15" s="395" t="s">
        <v>1229</v>
      </c>
      <c r="B15" s="396" t="s">
        <v>608</v>
      </c>
      <c r="C15" s="396" t="s">
        <v>1230</v>
      </c>
      <c r="D15" s="396" t="s">
        <v>1231</v>
      </c>
      <c r="E15" s="396" t="s">
        <v>1235</v>
      </c>
      <c r="F15" s="396" t="s">
        <v>1232</v>
      </c>
      <c r="G15" s="397" t="s">
        <v>1233</v>
      </c>
      <c r="J15" s="415" t="s">
        <v>1244</v>
      </c>
    </row>
    <row r="16" spans="1:12" x14ac:dyDescent="0.25">
      <c r="A16" s="398" t="s">
        <v>1705</v>
      </c>
      <c r="B16" s="399">
        <v>33143</v>
      </c>
      <c r="C16" s="400">
        <v>1</v>
      </c>
      <c r="D16" s="401">
        <v>45</v>
      </c>
      <c r="E16" s="436">
        <f t="shared" ref="E16:E31" si="0">+C16/$C$32</f>
        <v>3.3333333333333333E-2</v>
      </c>
      <c r="F16" s="437">
        <f t="shared" ref="F16:F31" si="1">+D16/$D$32</f>
        <v>4.0871934604904632E-2</v>
      </c>
      <c r="G16" s="437">
        <f t="shared" ref="G16:G31" si="2">+B16/$B$32</f>
        <v>1.4672406419858459E-2</v>
      </c>
      <c r="J16" s="415" t="s">
        <v>1245</v>
      </c>
    </row>
    <row r="17" spans="1:10" x14ac:dyDescent="0.25">
      <c r="A17" s="559" t="s">
        <v>1706</v>
      </c>
      <c r="B17" s="560">
        <v>87075</v>
      </c>
      <c r="C17" s="561">
        <v>2</v>
      </c>
      <c r="D17" s="562">
        <v>257</v>
      </c>
      <c r="E17" s="563">
        <f t="shared" si="0"/>
        <v>6.6666666666666666E-2</v>
      </c>
      <c r="F17" s="564">
        <f t="shared" si="1"/>
        <v>0.23342415985467757</v>
      </c>
      <c r="G17" s="564">
        <f t="shared" si="2"/>
        <v>3.8548103340348652E-2</v>
      </c>
      <c r="J17" s="415" t="s">
        <v>1257</v>
      </c>
    </row>
    <row r="18" spans="1:10" x14ac:dyDescent="0.25">
      <c r="A18" s="398" t="s">
        <v>1707</v>
      </c>
      <c r="B18" s="399">
        <v>24780</v>
      </c>
      <c r="C18" s="400">
        <v>2</v>
      </c>
      <c r="D18" s="405">
        <v>35</v>
      </c>
      <c r="E18" s="434">
        <f t="shared" si="0"/>
        <v>6.6666666666666666E-2</v>
      </c>
      <c r="F18" s="435">
        <f t="shared" si="1"/>
        <v>3.1789282470481378E-2</v>
      </c>
      <c r="G18" s="435">
        <f t="shared" si="2"/>
        <v>1.0970106239148316E-2</v>
      </c>
      <c r="J18" s="415" t="s">
        <v>1247</v>
      </c>
    </row>
    <row r="19" spans="1:10" x14ac:dyDescent="0.25">
      <c r="A19" s="398" t="s">
        <v>1721</v>
      </c>
      <c r="B19" s="399">
        <v>257875</v>
      </c>
      <c r="C19" s="400">
        <v>1</v>
      </c>
      <c r="D19" s="405">
        <v>196</v>
      </c>
      <c r="E19" s="434">
        <f t="shared" si="0"/>
        <v>3.3333333333333333E-2</v>
      </c>
      <c r="F19" s="435">
        <f t="shared" si="1"/>
        <v>0.17801998183469572</v>
      </c>
      <c r="G19" s="435">
        <f t="shared" si="2"/>
        <v>0.11416126498871558</v>
      </c>
      <c r="J19" s="415"/>
    </row>
    <row r="20" spans="1:10" x14ac:dyDescent="0.25">
      <c r="A20" s="398" t="s">
        <v>1708</v>
      </c>
      <c r="B20" s="399">
        <v>349010</v>
      </c>
      <c r="C20" s="400">
        <v>2</v>
      </c>
      <c r="D20" s="405">
        <v>86</v>
      </c>
      <c r="E20" s="434">
        <f t="shared" si="0"/>
        <v>6.6666666666666666E-2</v>
      </c>
      <c r="F20" s="435">
        <f t="shared" si="1"/>
        <v>7.8110808356039965E-2</v>
      </c>
      <c r="G20" s="435">
        <f t="shared" si="2"/>
        <v>0.15450673036824672</v>
      </c>
      <c r="J20" s="415" t="s">
        <v>1260</v>
      </c>
    </row>
    <row r="21" spans="1:10" x14ac:dyDescent="0.25">
      <c r="A21" s="398" t="s">
        <v>1723</v>
      </c>
      <c r="B21" s="399">
        <v>188100</v>
      </c>
      <c r="C21" s="400">
        <v>8</v>
      </c>
      <c r="D21" s="405">
        <v>153</v>
      </c>
      <c r="E21" s="434">
        <f t="shared" si="0"/>
        <v>0.26666666666666666</v>
      </c>
      <c r="F21" s="435">
        <f t="shared" si="1"/>
        <v>0.13896457765667575</v>
      </c>
      <c r="G21" s="435">
        <f t="shared" si="2"/>
        <v>8.3271871815326803E-2</v>
      </c>
      <c r="J21" s="415" t="s">
        <v>1246</v>
      </c>
    </row>
    <row r="22" spans="1:10" x14ac:dyDescent="0.25">
      <c r="A22" s="559" t="s">
        <v>1709</v>
      </c>
      <c r="B22" s="560">
        <v>60950</v>
      </c>
      <c r="C22" s="561">
        <v>1</v>
      </c>
      <c r="D22" s="562">
        <v>4</v>
      </c>
      <c r="E22" s="563">
        <f t="shared" si="0"/>
        <v>3.3333333333333333E-2</v>
      </c>
      <c r="F22" s="564">
        <f t="shared" si="1"/>
        <v>3.6330608537693005E-3</v>
      </c>
      <c r="G22" s="564">
        <f t="shared" si="2"/>
        <v>2.6982565588219931E-2</v>
      </c>
      <c r="J22" s="415" t="s">
        <v>1254</v>
      </c>
    </row>
    <row r="23" spans="1:10" x14ac:dyDescent="0.25">
      <c r="A23" s="398" t="s">
        <v>1710</v>
      </c>
      <c r="B23" s="399">
        <v>489830</v>
      </c>
      <c r="C23" s="400">
        <v>2</v>
      </c>
      <c r="D23" s="405">
        <v>38</v>
      </c>
      <c r="E23" s="434">
        <f t="shared" si="0"/>
        <v>6.6666666666666666E-2</v>
      </c>
      <c r="F23" s="435">
        <f t="shared" si="1"/>
        <v>3.4514078110808359E-2</v>
      </c>
      <c r="G23" s="435">
        <f t="shared" si="2"/>
        <v>0.21684774572728086</v>
      </c>
      <c r="J23" s="415" t="s">
        <v>1258</v>
      </c>
    </row>
    <row r="24" spans="1:10" x14ac:dyDescent="0.25">
      <c r="A24" s="398" t="s">
        <v>313</v>
      </c>
      <c r="B24" s="399">
        <v>58740</v>
      </c>
      <c r="C24" s="400">
        <v>1</v>
      </c>
      <c r="D24" s="405">
        <v>36</v>
      </c>
      <c r="E24" s="434">
        <f t="shared" si="0"/>
        <v>3.3333333333333333E-2</v>
      </c>
      <c r="F24" s="435">
        <f t="shared" si="1"/>
        <v>3.2697547683923703E-2</v>
      </c>
      <c r="G24" s="435">
        <f t="shared" si="2"/>
        <v>2.6004198566891529E-2</v>
      </c>
      <c r="J24" s="415" t="s">
        <v>1253</v>
      </c>
    </row>
    <row r="25" spans="1:10" x14ac:dyDescent="0.25">
      <c r="A25" s="398" t="s">
        <v>1713</v>
      </c>
      <c r="B25" s="399">
        <v>131205</v>
      </c>
      <c r="C25" s="400">
        <v>2</v>
      </c>
      <c r="D25" s="405">
        <v>17</v>
      </c>
      <c r="E25" s="434">
        <f t="shared" si="0"/>
        <v>6.6666666666666666E-2</v>
      </c>
      <c r="F25" s="435">
        <f t="shared" si="1"/>
        <v>1.5440508628519528E-2</v>
      </c>
      <c r="G25" s="435">
        <f t="shared" si="2"/>
        <v>5.8084454766241113E-2</v>
      </c>
      <c r="J25" s="415" t="s">
        <v>573</v>
      </c>
    </row>
    <row r="26" spans="1:10" x14ac:dyDescent="0.25">
      <c r="A26" s="398" t="s">
        <v>573</v>
      </c>
      <c r="B26" s="399">
        <v>6750</v>
      </c>
      <c r="C26" s="400">
        <v>1</v>
      </c>
      <c r="D26" s="405">
        <v>21</v>
      </c>
      <c r="E26" s="434">
        <f t="shared" si="0"/>
        <v>3.3333333333333333E-2</v>
      </c>
      <c r="F26" s="435">
        <f t="shared" si="1"/>
        <v>1.9073569482288829E-2</v>
      </c>
      <c r="G26" s="435">
        <f t="shared" si="2"/>
        <v>2.9882250651433063E-3</v>
      </c>
      <c r="J26" s="415" t="s">
        <v>1249</v>
      </c>
    </row>
    <row r="27" spans="1:10" x14ac:dyDescent="0.25">
      <c r="A27" s="402" t="s">
        <v>1714</v>
      </c>
      <c r="B27" s="403">
        <v>105009</v>
      </c>
      <c r="C27" s="404">
        <v>1</v>
      </c>
      <c r="D27" s="404">
        <v>42</v>
      </c>
      <c r="E27" s="434">
        <f t="shared" si="0"/>
        <v>3.3333333333333333E-2</v>
      </c>
      <c r="F27" s="435">
        <f t="shared" si="1"/>
        <v>3.8147138964577658E-2</v>
      </c>
      <c r="G27" s="435">
        <f t="shared" si="2"/>
        <v>4.6487485313427182E-2</v>
      </c>
      <c r="J27" s="412" t="s">
        <v>1262</v>
      </c>
    </row>
    <row r="28" spans="1:10" x14ac:dyDescent="0.25">
      <c r="A28" s="402" t="s">
        <v>1715</v>
      </c>
      <c r="B28" s="403">
        <v>98370</v>
      </c>
      <c r="C28" s="404">
        <v>1</v>
      </c>
      <c r="D28" s="404">
        <v>11</v>
      </c>
      <c r="E28" s="434">
        <f t="shared" si="0"/>
        <v>3.3333333333333333E-2</v>
      </c>
      <c r="F28" s="435">
        <f t="shared" si="1"/>
        <v>9.9909173478655768E-3</v>
      </c>
      <c r="G28" s="435">
        <f t="shared" si="2"/>
        <v>4.3548399949355117E-2</v>
      </c>
      <c r="J28" s="412" t="s">
        <v>1251</v>
      </c>
    </row>
    <row r="29" spans="1:10" x14ac:dyDescent="0.25">
      <c r="A29" s="402" t="s">
        <v>1722</v>
      </c>
      <c r="B29" s="403">
        <v>131815</v>
      </c>
      <c r="C29" s="404">
        <v>2</v>
      </c>
      <c r="D29" s="404">
        <v>29</v>
      </c>
      <c r="E29" s="434">
        <f t="shared" si="0"/>
        <v>6.6666666666666666E-2</v>
      </c>
      <c r="F29" s="435">
        <f t="shared" si="1"/>
        <v>2.633969118982743E-2</v>
      </c>
      <c r="G29" s="435">
        <f t="shared" si="2"/>
        <v>5.8354501772128135E-2</v>
      </c>
      <c r="J29" s="412" t="s">
        <v>1250</v>
      </c>
    </row>
    <row r="30" spans="1:10" ht="15.75" thickBot="1" x14ac:dyDescent="0.3">
      <c r="A30" s="402" t="s">
        <v>1716</v>
      </c>
      <c r="B30" s="403">
        <v>114985</v>
      </c>
      <c r="C30" s="404">
        <v>1</v>
      </c>
      <c r="D30" s="404">
        <v>14</v>
      </c>
      <c r="E30" s="434">
        <f t="shared" si="0"/>
        <v>3.3333333333333333E-2</v>
      </c>
      <c r="F30" s="435">
        <f t="shared" si="1"/>
        <v>1.2715712988192553E-2</v>
      </c>
      <c r="G30" s="435">
        <f t="shared" si="2"/>
        <v>5.0903860609704164E-2</v>
      </c>
      <c r="J30" s="413" t="s">
        <v>1263</v>
      </c>
    </row>
    <row r="31" spans="1:10" ht="15.75" thickBot="1" x14ac:dyDescent="0.3">
      <c r="A31" s="438" t="s">
        <v>1717</v>
      </c>
      <c r="B31" s="439">
        <v>121229</v>
      </c>
      <c r="C31" s="440">
        <v>2</v>
      </c>
      <c r="D31" s="440">
        <v>117</v>
      </c>
      <c r="E31" s="441">
        <f t="shared" si="0"/>
        <v>6.6666666666666666E-2</v>
      </c>
      <c r="F31" s="442">
        <f t="shared" si="1"/>
        <v>0.10626702997275204</v>
      </c>
      <c r="G31" s="442">
        <f t="shared" si="2"/>
        <v>5.3668079469964131E-2</v>
      </c>
    </row>
    <row r="32" spans="1:10" ht="15.75" thickBot="1" x14ac:dyDescent="0.3">
      <c r="A32" s="406" t="s">
        <v>1234</v>
      </c>
      <c r="B32" s="407">
        <f t="shared" ref="B32:G32" si="3">SUM(B16:B31)</f>
        <v>2258866</v>
      </c>
      <c r="C32" s="408">
        <f t="shared" si="3"/>
        <v>30</v>
      </c>
      <c r="D32" s="408">
        <f t="shared" si="3"/>
        <v>1101</v>
      </c>
      <c r="E32" s="416">
        <f t="shared" si="3"/>
        <v>0.99999999999999989</v>
      </c>
      <c r="F32" s="417">
        <f t="shared" si="3"/>
        <v>0.99999999999999989</v>
      </c>
      <c r="G32" s="443">
        <f t="shared" si="3"/>
        <v>0.99999999999999989</v>
      </c>
    </row>
  </sheetData>
  <mergeCells count="2">
    <mergeCell ref="A5:B5"/>
    <mergeCell ref="A14:C14"/>
  </mergeCells>
  <pageMargins left="0.7" right="0.7" top="0.75" bottom="0.75" header="0.3" footer="0.3"/>
  <pageSetup paperSize="5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BH514"/>
  <sheetViews>
    <sheetView showGridLines="0" zoomScale="112" zoomScaleNormal="112" workbookViewId="0">
      <selection activeCell="J15" sqref="J15"/>
    </sheetView>
  </sheetViews>
  <sheetFormatPr baseColWidth="10" defaultRowHeight="15" x14ac:dyDescent="0.25"/>
  <cols>
    <col min="1" max="1" width="5" style="112" customWidth="1"/>
    <col min="2" max="2" width="6.5703125" style="112" customWidth="1"/>
    <col min="3" max="3" width="6.42578125" style="112" customWidth="1"/>
    <col min="4" max="4" width="6.5703125" style="112" customWidth="1"/>
    <col min="5" max="5" width="5.5703125" style="112" customWidth="1"/>
    <col min="6" max="6" width="62.85546875" style="112" customWidth="1"/>
    <col min="7" max="7" width="17" style="112" customWidth="1"/>
    <col min="8" max="8" width="16.5703125" style="112" customWidth="1"/>
    <col min="9" max="9" width="14.85546875" style="112" customWidth="1"/>
    <col min="10" max="10" width="15.5703125" style="112" customWidth="1"/>
    <col min="11" max="11" width="11.42578125" style="113"/>
    <col min="12" max="16384" width="11.42578125" style="4"/>
  </cols>
  <sheetData>
    <row r="1" spans="1:60" customForma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5"/>
      <c r="Q1" s="171"/>
      <c r="R1" s="171"/>
      <c r="S1" s="171"/>
      <c r="T1" s="173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</row>
    <row r="2" spans="1:60" customFormat="1" ht="15.75" x14ac:dyDescent="0.25">
      <c r="C2" s="37"/>
      <c r="D2" s="2"/>
      <c r="E2" s="112"/>
      <c r="F2" s="160" t="str">
        <f>'[3]Formulario PPGR1'!H2</f>
        <v>Servicio Nacional de Salud</v>
      </c>
      <c r="G2" s="2"/>
      <c r="H2" s="2"/>
      <c r="I2" s="2"/>
      <c r="J2" s="2"/>
      <c r="K2" s="2"/>
      <c r="L2" s="2"/>
      <c r="M2" s="2"/>
      <c r="N2" s="2"/>
      <c r="O2" s="2"/>
      <c r="P2" s="175"/>
      <c r="Q2" s="171"/>
      <c r="R2" s="171"/>
      <c r="S2" s="171"/>
      <c r="T2" s="173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</row>
    <row r="3" spans="1:60" customFormat="1" x14ac:dyDescent="0.25">
      <c r="C3" s="37"/>
      <c r="D3" s="2"/>
      <c r="E3" s="112"/>
      <c r="F3" s="161" t="str">
        <f>'[3]Formulario PPGR1'!H3</f>
        <v>Dirección de Planificación y Desarrollo</v>
      </c>
      <c r="G3" s="2"/>
      <c r="H3" s="2"/>
      <c r="I3" s="2"/>
      <c r="J3" s="2"/>
      <c r="K3" s="2"/>
      <c r="L3" s="2"/>
      <c r="M3" s="2"/>
      <c r="N3" s="2"/>
      <c r="O3" s="2"/>
      <c r="P3" s="175"/>
      <c r="Q3" s="171"/>
      <c r="R3" s="171"/>
      <c r="S3" s="171"/>
      <c r="T3" s="173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</row>
    <row r="4" spans="1:60" customFormat="1" x14ac:dyDescent="0.25">
      <c r="C4" s="37"/>
      <c r="D4" s="2"/>
      <c r="E4" s="112"/>
      <c r="F4" s="162"/>
      <c r="G4" s="2"/>
      <c r="H4" s="2"/>
      <c r="I4" s="2"/>
      <c r="J4" s="2"/>
      <c r="K4" s="2"/>
      <c r="L4" s="2"/>
      <c r="M4" s="2"/>
      <c r="N4" s="2"/>
      <c r="O4" s="2"/>
      <c r="P4" s="175"/>
      <c r="Q4" s="171"/>
      <c r="R4" s="171"/>
      <c r="S4" s="171"/>
      <c r="T4" s="173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</row>
    <row r="5" spans="1:60" customFormat="1" x14ac:dyDescent="0.25">
      <c r="C5" s="37"/>
      <c r="D5" s="2"/>
      <c r="E5" s="112"/>
      <c r="F5" s="162" t="s">
        <v>480</v>
      </c>
      <c r="G5" s="2"/>
      <c r="H5" s="2"/>
      <c r="I5" s="2"/>
      <c r="J5" s="2"/>
      <c r="K5" s="2"/>
      <c r="L5" s="2"/>
      <c r="M5" s="2"/>
      <c r="N5" s="2"/>
      <c r="O5" s="2"/>
      <c r="P5" s="175"/>
      <c r="Q5" s="171"/>
      <c r="R5" s="171"/>
      <c r="S5" s="171"/>
      <c r="T5" s="173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</row>
    <row r="6" spans="1:60" customFormat="1" x14ac:dyDescent="0.25">
      <c r="C6" s="2"/>
      <c r="D6" s="2"/>
      <c r="E6" s="112"/>
      <c r="F6" s="162" t="str">
        <f>'[3]Formulario PPGR1'!$N$3</f>
        <v>R7 - SRS Cibao Occidental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71"/>
      <c r="S6" s="171"/>
      <c r="T6" s="173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</row>
    <row r="7" spans="1:60" ht="16.5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</row>
    <row r="8" spans="1:60" ht="15.75" customHeight="1" x14ac:dyDescent="0.2">
      <c r="A8" s="96" t="s">
        <v>46</v>
      </c>
      <c r="B8" s="97"/>
      <c r="C8" s="97"/>
      <c r="D8" s="97"/>
      <c r="E8" s="97"/>
      <c r="F8" s="97"/>
      <c r="G8" s="97"/>
      <c r="H8" s="97"/>
      <c r="I8" s="97"/>
      <c r="J8" s="97"/>
      <c r="K8" s="98"/>
    </row>
    <row r="9" spans="1:60" ht="12.75" x14ac:dyDescent="0.2">
      <c r="A9" s="99" t="s">
        <v>78</v>
      </c>
      <c r="B9" s="100"/>
      <c r="C9" s="100"/>
      <c r="D9" s="100"/>
      <c r="E9" s="100"/>
      <c r="F9" s="100"/>
      <c r="G9" s="130">
        <v>76135610</v>
      </c>
      <c r="H9" s="101"/>
      <c r="I9" s="101"/>
      <c r="J9" s="101"/>
      <c r="K9" s="102"/>
    </row>
    <row r="10" spans="1:60" ht="12.75" x14ac:dyDescent="0.2">
      <c r="A10" s="99" t="s">
        <v>79</v>
      </c>
      <c r="B10" s="100"/>
      <c r="C10" s="100"/>
      <c r="D10" s="100"/>
      <c r="E10" s="100"/>
      <c r="F10" s="100"/>
      <c r="G10" s="131">
        <v>34581988.340000004</v>
      </c>
      <c r="H10" s="101"/>
      <c r="I10" s="101"/>
      <c r="J10" s="101"/>
      <c r="K10" s="102"/>
    </row>
    <row r="11" spans="1:60" ht="12.75" x14ac:dyDescent="0.2">
      <c r="A11" s="99" t="s">
        <v>479</v>
      </c>
      <c r="B11" s="100"/>
      <c r="C11" s="100"/>
      <c r="D11" s="100"/>
      <c r="E11" s="100"/>
      <c r="F11" s="100"/>
      <c r="G11" s="131">
        <v>516321375.44999999</v>
      </c>
      <c r="H11" s="101"/>
      <c r="I11" s="101"/>
      <c r="J11" s="101"/>
      <c r="K11" s="102"/>
    </row>
    <row r="12" spans="1:60" ht="12.75" x14ac:dyDescent="0.2">
      <c r="A12" s="99" t="s">
        <v>80</v>
      </c>
      <c r="B12" s="100"/>
      <c r="C12" s="100"/>
      <c r="D12" s="100"/>
      <c r="E12" s="100"/>
      <c r="F12" s="100"/>
      <c r="G12" s="131">
        <v>10132123.67</v>
      </c>
      <c r="H12" s="101"/>
      <c r="I12" s="101"/>
      <c r="J12" s="101"/>
      <c r="K12" s="102"/>
    </row>
    <row r="13" spans="1:60" ht="12.75" x14ac:dyDescent="0.2">
      <c r="A13" s="103" t="s">
        <v>74</v>
      </c>
      <c r="B13" s="100"/>
      <c r="C13" s="100"/>
      <c r="D13" s="100"/>
      <c r="E13" s="100"/>
      <c r="F13" s="100"/>
      <c r="G13" s="130"/>
      <c r="H13" s="101"/>
      <c r="I13" s="101"/>
      <c r="J13" s="101"/>
      <c r="K13" s="102"/>
    </row>
    <row r="14" spans="1:60" ht="13.5" thickBot="1" x14ac:dyDescent="0.25">
      <c r="A14" s="104" t="s">
        <v>81</v>
      </c>
      <c r="B14" s="105"/>
      <c r="C14" s="105"/>
      <c r="D14" s="105"/>
      <c r="E14" s="105"/>
      <c r="F14" s="105"/>
      <c r="G14" s="132">
        <f>SUM(G9:G13)</f>
        <v>637171097.45999992</v>
      </c>
      <c r="H14" s="107"/>
      <c r="I14" s="107"/>
      <c r="J14" s="107"/>
      <c r="K14" s="108"/>
    </row>
    <row r="15" spans="1:60" ht="15.75" customHeight="1" thickTop="1" x14ac:dyDescent="0.2">
      <c r="A15" s="109" t="s">
        <v>71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60" ht="19.5" customHeight="1" x14ac:dyDescent="0.2">
      <c r="A16" s="576" t="s">
        <v>83</v>
      </c>
      <c r="B16" s="576" t="s">
        <v>69</v>
      </c>
      <c r="C16" s="576" t="s">
        <v>7</v>
      </c>
      <c r="D16" s="576" t="s">
        <v>70</v>
      </c>
      <c r="E16" s="576" t="s">
        <v>8</v>
      </c>
      <c r="F16" s="574" t="s">
        <v>82</v>
      </c>
      <c r="G16" s="577" t="s">
        <v>75</v>
      </c>
      <c r="H16" s="578"/>
      <c r="I16" s="579"/>
      <c r="J16" s="572" t="s">
        <v>329</v>
      </c>
      <c r="K16" s="572" t="s">
        <v>9</v>
      </c>
    </row>
    <row r="17" spans="1:11" ht="44.25" customHeight="1" x14ac:dyDescent="0.2">
      <c r="A17" s="576"/>
      <c r="B17" s="576"/>
      <c r="C17" s="576"/>
      <c r="D17" s="576"/>
      <c r="E17" s="576"/>
      <c r="F17" s="575"/>
      <c r="G17" s="542" t="s">
        <v>313</v>
      </c>
      <c r="H17" s="542" t="s">
        <v>76</v>
      </c>
      <c r="I17" s="542" t="s">
        <v>77</v>
      </c>
      <c r="J17" s="573"/>
      <c r="K17" s="573"/>
    </row>
    <row r="18" spans="1:11" ht="12.75" x14ac:dyDescent="0.2">
      <c r="A18" s="38">
        <v>2</v>
      </c>
      <c r="B18" s="39"/>
      <c r="C18" s="39"/>
      <c r="D18" s="39"/>
      <c r="E18" s="39"/>
      <c r="F18" s="40" t="s">
        <v>330</v>
      </c>
      <c r="G18" s="41">
        <f>+G19+G87+G218+G337+G395+G402+G485</f>
        <v>326683767.54000002</v>
      </c>
      <c r="H18" s="41">
        <f>+H19+H87+H218+H337+H395+H402+H485</f>
        <v>2559961.7000000002</v>
      </c>
      <c r="I18" s="41">
        <f>+I19+I87+I218+I337+I395+I402+I485</f>
        <v>756649862.62999988</v>
      </c>
      <c r="J18" s="41">
        <f>+J19+J87+J218+J337+J395+J402+J485</f>
        <v>1085893591.8699999</v>
      </c>
      <c r="K18" s="42">
        <f>+K19+K87+K218+K337+K395+K402+K485</f>
        <v>100.00000000000004</v>
      </c>
    </row>
    <row r="19" spans="1:11" ht="12.75" x14ac:dyDescent="0.2">
      <c r="A19" s="43">
        <v>2</v>
      </c>
      <c r="B19" s="44">
        <v>1</v>
      </c>
      <c r="C19" s="45"/>
      <c r="D19" s="45"/>
      <c r="E19" s="45"/>
      <c r="F19" s="46" t="s">
        <v>331</v>
      </c>
      <c r="G19" s="47">
        <f>+G20+G47+G63+G70+G78</f>
        <v>286699551.60000002</v>
      </c>
      <c r="H19" s="47">
        <f>+H20+H47+H63+H70+H78</f>
        <v>0</v>
      </c>
      <c r="I19" s="47">
        <f>+I20+I47+I63+I70+I78</f>
        <v>606693895.81999993</v>
      </c>
      <c r="J19" s="47">
        <f>+J20+J47+J63+J70+J78</f>
        <v>893393447.42000008</v>
      </c>
      <c r="K19" s="48">
        <f>+K20+K47+K63+K70+K78</f>
        <v>82.272651216359208</v>
      </c>
    </row>
    <row r="20" spans="1:11" ht="12.75" x14ac:dyDescent="0.2">
      <c r="A20" s="49">
        <v>2</v>
      </c>
      <c r="B20" s="50">
        <v>1</v>
      </c>
      <c r="C20" s="50">
        <v>1</v>
      </c>
      <c r="D20" s="50"/>
      <c r="E20" s="50"/>
      <c r="F20" s="51" t="s">
        <v>84</v>
      </c>
      <c r="G20" s="52">
        <f>+G21+G28+G36+G38+G40+G45</f>
        <v>282000531.60000002</v>
      </c>
      <c r="H20" s="52">
        <f>+H21+H28+H36+H38+H40+H45</f>
        <v>0</v>
      </c>
      <c r="I20" s="52">
        <f>+I21+I28+I36+I38+I40+I45</f>
        <v>605937895.81999993</v>
      </c>
      <c r="J20" s="52">
        <f>+J21+J28+J36+J38+J40+J45</f>
        <v>887938427.42000008</v>
      </c>
      <c r="K20" s="53">
        <f>+K21+K28+K36+K38+K40+K45</f>
        <v>81.770298127544493</v>
      </c>
    </row>
    <row r="21" spans="1:11" ht="12.75" x14ac:dyDescent="0.2">
      <c r="A21" s="54">
        <v>2</v>
      </c>
      <c r="B21" s="55">
        <v>1</v>
      </c>
      <c r="C21" s="55">
        <v>1</v>
      </c>
      <c r="D21" s="55">
        <v>1</v>
      </c>
      <c r="E21" s="55"/>
      <c r="F21" s="56" t="s">
        <v>85</v>
      </c>
      <c r="G21" s="57">
        <f>SUM(G22:G27)</f>
        <v>241114315.68000001</v>
      </c>
      <c r="H21" s="57">
        <f>SUM(H22:H27)</f>
        <v>0</v>
      </c>
      <c r="I21" s="57">
        <f>SUM(I22:I27)</f>
        <v>476649875.67000008</v>
      </c>
      <c r="J21" s="57">
        <f>SUM(J22:J27)</f>
        <v>717764191.35000002</v>
      </c>
      <c r="K21" s="58">
        <f>SUM(K22:K27)</f>
        <v>66.09894346221806</v>
      </c>
    </row>
    <row r="22" spans="1:11" ht="12.75" x14ac:dyDescent="0.2">
      <c r="A22" s="59">
        <v>2</v>
      </c>
      <c r="B22" s="60">
        <v>1</v>
      </c>
      <c r="C22" s="60">
        <v>1</v>
      </c>
      <c r="D22" s="60">
        <v>1</v>
      </c>
      <c r="E22" s="60" t="s">
        <v>318</v>
      </c>
      <c r="F22" s="61" t="s">
        <v>332</v>
      </c>
      <c r="G22" s="62">
        <v>241114315.68000001</v>
      </c>
      <c r="H22" s="62"/>
      <c r="I22" s="62">
        <v>356280124.72000003</v>
      </c>
      <c r="J22" s="124">
        <f t="shared" ref="J22:J27" si="0">SUBTOTAL(9,G22:I22)</f>
        <v>597394440.4000001</v>
      </c>
      <c r="K22" s="125">
        <f t="shared" ref="K22:K27" si="1">IFERROR(J22/$J$18*100,"0.00")</f>
        <v>55.014086543345073</v>
      </c>
    </row>
    <row r="23" spans="1:11" ht="12.75" x14ac:dyDescent="0.2">
      <c r="A23" s="59">
        <v>2</v>
      </c>
      <c r="B23" s="60">
        <v>1</v>
      </c>
      <c r="C23" s="60">
        <v>1</v>
      </c>
      <c r="D23" s="60">
        <v>1</v>
      </c>
      <c r="E23" s="60" t="s">
        <v>319</v>
      </c>
      <c r="F23" s="64" t="s">
        <v>86</v>
      </c>
      <c r="G23" s="62"/>
      <c r="H23" s="62"/>
      <c r="I23" s="62">
        <v>120059790.04000001</v>
      </c>
      <c r="J23" s="124">
        <f t="shared" si="0"/>
        <v>120059790.04000001</v>
      </c>
      <c r="K23" s="125">
        <f t="shared" si="1"/>
        <v>11.056312601794341</v>
      </c>
    </row>
    <row r="24" spans="1:11" ht="12.75" x14ac:dyDescent="0.2">
      <c r="A24" s="59">
        <v>2</v>
      </c>
      <c r="B24" s="60">
        <v>1</v>
      </c>
      <c r="C24" s="60">
        <v>1</v>
      </c>
      <c r="D24" s="60">
        <v>1</v>
      </c>
      <c r="E24" s="60" t="s">
        <v>320</v>
      </c>
      <c r="F24" s="64" t="s">
        <v>333</v>
      </c>
      <c r="G24" s="62"/>
      <c r="H24" s="62"/>
      <c r="I24" s="62"/>
      <c r="J24" s="124">
        <f t="shared" si="0"/>
        <v>0</v>
      </c>
      <c r="K24" s="125">
        <f t="shared" si="1"/>
        <v>0</v>
      </c>
    </row>
    <row r="25" spans="1:11" ht="12.75" x14ac:dyDescent="0.2">
      <c r="A25" s="59">
        <v>2</v>
      </c>
      <c r="B25" s="60">
        <v>1</v>
      </c>
      <c r="C25" s="60">
        <v>1</v>
      </c>
      <c r="D25" s="60">
        <v>1</v>
      </c>
      <c r="E25" s="60" t="s">
        <v>321</v>
      </c>
      <c r="F25" s="64" t="s">
        <v>87</v>
      </c>
      <c r="G25" s="62"/>
      <c r="H25" s="62"/>
      <c r="I25" s="62"/>
      <c r="J25" s="124">
        <f t="shared" si="0"/>
        <v>0</v>
      </c>
      <c r="K25" s="125">
        <f t="shared" si="1"/>
        <v>0</v>
      </c>
    </row>
    <row r="26" spans="1:11" ht="12.75" x14ac:dyDescent="0.2">
      <c r="A26" s="59">
        <v>2</v>
      </c>
      <c r="B26" s="60">
        <v>1</v>
      </c>
      <c r="C26" s="60">
        <v>1</v>
      </c>
      <c r="D26" s="60">
        <v>1</v>
      </c>
      <c r="E26" s="60" t="s">
        <v>322</v>
      </c>
      <c r="F26" s="64" t="s">
        <v>88</v>
      </c>
      <c r="G26" s="62"/>
      <c r="H26" s="62"/>
      <c r="I26" s="62">
        <v>309960.90999999997</v>
      </c>
      <c r="J26" s="124">
        <f t="shared" si="0"/>
        <v>309960.90999999997</v>
      </c>
      <c r="K26" s="125">
        <f t="shared" si="1"/>
        <v>2.854431707863947E-2</v>
      </c>
    </row>
    <row r="27" spans="1:11" ht="12.75" x14ac:dyDescent="0.2">
      <c r="A27" s="59">
        <v>2</v>
      </c>
      <c r="B27" s="60">
        <v>1</v>
      </c>
      <c r="C27" s="60">
        <v>1</v>
      </c>
      <c r="D27" s="60">
        <v>1</v>
      </c>
      <c r="E27" s="60" t="s">
        <v>334</v>
      </c>
      <c r="F27" s="64" t="s">
        <v>335</v>
      </c>
      <c r="G27" s="62"/>
      <c r="H27" s="62"/>
      <c r="I27" s="62"/>
      <c r="J27" s="124">
        <f t="shared" si="0"/>
        <v>0</v>
      </c>
      <c r="K27" s="125">
        <f t="shared" si="1"/>
        <v>0</v>
      </c>
    </row>
    <row r="28" spans="1:11" ht="12.75" x14ac:dyDescent="0.2">
      <c r="A28" s="54">
        <v>2</v>
      </c>
      <c r="B28" s="55">
        <v>1</v>
      </c>
      <c r="C28" s="55">
        <v>1</v>
      </c>
      <c r="D28" s="55">
        <v>2</v>
      </c>
      <c r="E28" s="55"/>
      <c r="F28" s="56" t="s">
        <v>89</v>
      </c>
      <c r="G28" s="57">
        <f>SUM(G29:G35)</f>
        <v>19113356.280000001</v>
      </c>
      <c r="H28" s="57">
        <f>SUM(H29:H35)</f>
        <v>0</v>
      </c>
      <c r="I28" s="57">
        <f>SUM(I29:I35)</f>
        <v>98945963.929999992</v>
      </c>
      <c r="J28" s="57">
        <f>SUM(J29:J35)</f>
        <v>118059320.20999999</v>
      </c>
      <c r="K28" s="58">
        <f>SUM(K29:K35)</f>
        <v>10.872089226228136</v>
      </c>
    </row>
    <row r="29" spans="1:11" ht="12.75" x14ac:dyDescent="0.2">
      <c r="A29" s="59">
        <v>2</v>
      </c>
      <c r="B29" s="60">
        <v>1</v>
      </c>
      <c r="C29" s="60">
        <v>1</v>
      </c>
      <c r="D29" s="60">
        <v>2</v>
      </c>
      <c r="E29" s="60" t="s">
        <v>318</v>
      </c>
      <c r="F29" s="64" t="s">
        <v>90</v>
      </c>
      <c r="G29" s="62">
        <v>19113356.280000001</v>
      </c>
      <c r="H29" s="62"/>
      <c r="I29" s="62">
        <v>20953071.059999999</v>
      </c>
      <c r="J29" s="124">
        <f t="shared" ref="J29:J35" si="2">SUBTOTAL(9,G29:I29)</f>
        <v>40066427.340000004</v>
      </c>
      <c r="K29" s="125">
        <f t="shared" ref="K29:K35" si="3">IFERROR(J29/$J$18*100,"0.00")</f>
        <v>3.6897194752758646</v>
      </c>
    </row>
    <row r="30" spans="1:11" ht="12.75" x14ac:dyDescent="0.2">
      <c r="A30" s="59">
        <v>2</v>
      </c>
      <c r="B30" s="60">
        <v>1</v>
      </c>
      <c r="C30" s="60">
        <v>1</v>
      </c>
      <c r="D30" s="60">
        <v>2</v>
      </c>
      <c r="E30" s="60" t="s">
        <v>319</v>
      </c>
      <c r="F30" s="64" t="s">
        <v>91</v>
      </c>
      <c r="G30" s="62"/>
      <c r="H30" s="62"/>
      <c r="I30" s="62">
        <v>77839896.959999993</v>
      </c>
      <c r="J30" s="124">
        <f t="shared" si="2"/>
        <v>77839896.959999993</v>
      </c>
      <c r="K30" s="125">
        <f t="shared" si="3"/>
        <v>7.1682803492700566</v>
      </c>
    </row>
    <row r="31" spans="1:11" ht="12.75" x14ac:dyDescent="0.2">
      <c r="A31" s="59">
        <v>2</v>
      </c>
      <c r="B31" s="60">
        <v>1</v>
      </c>
      <c r="C31" s="60">
        <v>1</v>
      </c>
      <c r="D31" s="60">
        <v>2</v>
      </c>
      <c r="E31" s="60" t="s">
        <v>320</v>
      </c>
      <c r="F31" s="64" t="s">
        <v>23</v>
      </c>
      <c r="G31" s="62"/>
      <c r="H31" s="62"/>
      <c r="I31" s="62">
        <v>46125</v>
      </c>
      <c r="J31" s="124">
        <f t="shared" si="2"/>
        <v>46125</v>
      </c>
      <c r="K31" s="125">
        <f t="shared" si="3"/>
        <v>4.2476537614121916E-3</v>
      </c>
    </row>
    <row r="32" spans="1:11" ht="12.75" x14ac:dyDescent="0.2">
      <c r="A32" s="59">
        <v>2</v>
      </c>
      <c r="B32" s="60">
        <v>1</v>
      </c>
      <c r="C32" s="60">
        <v>1</v>
      </c>
      <c r="D32" s="60">
        <v>2</v>
      </c>
      <c r="E32" s="60" t="s">
        <v>321</v>
      </c>
      <c r="F32" s="64" t="s">
        <v>92</v>
      </c>
      <c r="G32" s="62"/>
      <c r="H32" s="62"/>
      <c r="I32" s="62">
        <v>106870.91</v>
      </c>
      <c r="J32" s="124">
        <f t="shared" si="2"/>
        <v>106870.91</v>
      </c>
      <c r="K32" s="125">
        <f t="shared" si="3"/>
        <v>9.8417479208031174E-3</v>
      </c>
    </row>
    <row r="33" spans="1:11" ht="12.75" x14ac:dyDescent="0.2">
      <c r="A33" s="59">
        <v>2</v>
      </c>
      <c r="B33" s="60">
        <v>1</v>
      </c>
      <c r="C33" s="60">
        <v>1</v>
      </c>
      <c r="D33" s="60">
        <v>2</v>
      </c>
      <c r="E33" s="60" t="s">
        <v>322</v>
      </c>
      <c r="F33" s="64" t="s">
        <v>93</v>
      </c>
      <c r="G33" s="62"/>
      <c r="H33" s="62"/>
      <c r="I33" s="62"/>
      <c r="J33" s="124">
        <f t="shared" si="2"/>
        <v>0</v>
      </c>
      <c r="K33" s="125">
        <f t="shared" si="3"/>
        <v>0</v>
      </c>
    </row>
    <row r="34" spans="1:11" ht="12.75" x14ac:dyDescent="0.2">
      <c r="A34" s="59">
        <v>2</v>
      </c>
      <c r="B34" s="60">
        <v>1</v>
      </c>
      <c r="C34" s="60">
        <v>1</v>
      </c>
      <c r="D34" s="60">
        <v>2</v>
      </c>
      <c r="E34" s="60" t="s">
        <v>334</v>
      </c>
      <c r="F34" s="64" t="s">
        <v>94</v>
      </c>
      <c r="G34" s="62"/>
      <c r="H34" s="62"/>
      <c r="I34" s="62"/>
      <c r="J34" s="124">
        <f t="shared" si="2"/>
        <v>0</v>
      </c>
      <c r="K34" s="125">
        <f t="shared" si="3"/>
        <v>0</v>
      </c>
    </row>
    <row r="35" spans="1:11" ht="12.75" x14ac:dyDescent="0.2">
      <c r="A35" s="59">
        <v>2</v>
      </c>
      <c r="B35" s="60">
        <v>1</v>
      </c>
      <c r="C35" s="60">
        <v>1</v>
      </c>
      <c r="D35" s="60">
        <v>2</v>
      </c>
      <c r="E35" s="60" t="s">
        <v>336</v>
      </c>
      <c r="F35" s="64" t="s">
        <v>25</v>
      </c>
      <c r="G35" s="62"/>
      <c r="H35" s="62"/>
      <c r="I35" s="62"/>
      <c r="J35" s="124">
        <f t="shared" si="2"/>
        <v>0</v>
      </c>
      <c r="K35" s="125">
        <f t="shared" si="3"/>
        <v>0</v>
      </c>
    </row>
    <row r="36" spans="1:11" ht="12.75" x14ac:dyDescent="0.2">
      <c r="A36" s="54">
        <v>2</v>
      </c>
      <c r="B36" s="55">
        <v>1</v>
      </c>
      <c r="C36" s="55">
        <v>1</v>
      </c>
      <c r="D36" s="55">
        <v>3</v>
      </c>
      <c r="E36" s="55"/>
      <c r="F36" s="56" t="s">
        <v>95</v>
      </c>
      <c r="G36" s="57">
        <f>G37</f>
        <v>0</v>
      </c>
      <c r="H36" s="57">
        <f>H37</f>
        <v>0</v>
      </c>
      <c r="I36" s="57">
        <f>I37</f>
        <v>2572406.67</v>
      </c>
      <c r="J36" s="57">
        <f>J37</f>
        <v>2572406.67</v>
      </c>
      <c r="K36" s="58">
        <f>K37</f>
        <v>0.23689307030259751</v>
      </c>
    </row>
    <row r="37" spans="1:11" ht="12.75" x14ac:dyDescent="0.2">
      <c r="A37" s="59">
        <v>2</v>
      </c>
      <c r="B37" s="60">
        <v>1</v>
      </c>
      <c r="C37" s="60">
        <v>1</v>
      </c>
      <c r="D37" s="60">
        <v>3</v>
      </c>
      <c r="E37" s="60" t="s">
        <v>318</v>
      </c>
      <c r="F37" s="64" t="s">
        <v>95</v>
      </c>
      <c r="G37" s="62"/>
      <c r="H37" s="62"/>
      <c r="I37" s="62">
        <v>2572406.67</v>
      </c>
      <c r="J37" s="124">
        <f>SUBTOTAL(9,G37:I37)</f>
        <v>2572406.67</v>
      </c>
      <c r="K37" s="125">
        <f>IFERROR(J37/$J$18*100,"0.00")</f>
        <v>0.23689307030259751</v>
      </c>
    </row>
    <row r="38" spans="1:11" ht="12.75" x14ac:dyDescent="0.2">
      <c r="A38" s="54">
        <v>2</v>
      </c>
      <c r="B38" s="55">
        <v>1</v>
      </c>
      <c r="C38" s="55">
        <v>1</v>
      </c>
      <c r="D38" s="55">
        <v>4</v>
      </c>
      <c r="E38" s="55"/>
      <c r="F38" s="56" t="s">
        <v>337</v>
      </c>
      <c r="G38" s="57">
        <f>G39</f>
        <v>21772859.640000001</v>
      </c>
      <c r="H38" s="57">
        <f>H39</f>
        <v>0</v>
      </c>
      <c r="I38" s="57">
        <f>I39</f>
        <v>27769649.550000001</v>
      </c>
      <c r="J38" s="57">
        <f>J39</f>
        <v>49542509.189999998</v>
      </c>
      <c r="K38" s="58">
        <f>K39</f>
        <v>4.5623723687956979</v>
      </c>
    </row>
    <row r="39" spans="1:11" ht="12.75" x14ac:dyDescent="0.2">
      <c r="A39" s="59">
        <v>2</v>
      </c>
      <c r="B39" s="60">
        <v>1</v>
      </c>
      <c r="C39" s="60">
        <v>1</v>
      </c>
      <c r="D39" s="60">
        <v>4</v>
      </c>
      <c r="E39" s="60" t="s">
        <v>318</v>
      </c>
      <c r="F39" s="64" t="s">
        <v>337</v>
      </c>
      <c r="G39" s="62">
        <v>21772859.640000001</v>
      </c>
      <c r="H39" s="62"/>
      <c r="I39" s="62">
        <v>27769649.550000001</v>
      </c>
      <c r="J39" s="124">
        <f>SUBTOTAL(9,G39:I39)</f>
        <v>49542509.189999998</v>
      </c>
      <c r="K39" s="125">
        <f>IFERROR(J39/$J$18*100,"0.00")</f>
        <v>4.5623723687956979</v>
      </c>
    </row>
    <row r="40" spans="1:11" ht="12.75" x14ac:dyDescent="0.2">
      <c r="A40" s="54">
        <v>2</v>
      </c>
      <c r="B40" s="55">
        <v>1</v>
      </c>
      <c r="C40" s="55">
        <v>1</v>
      </c>
      <c r="D40" s="55">
        <v>5</v>
      </c>
      <c r="E40" s="55"/>
      <c r="F40" s="56" t="s">
        <v>338</v>
      </c>
      <c r="G40" s="57">
        <f>SUM(G41:G44)</f>
        <v>0</v>
      </c>
      <c r="H40" s="57">
        <f>SUM(H41:H44)</f>
        <v>0</v>
      </c>
      <c r="I40" s="57">
        <f>SUM(I41:I44)</f>
        <v>0</v>
      </c>
      <c r="J40" s="57">
        <f>SUM(J41:J44)</f>
        <v>0</v>
      </c>
      <c r="K40" s="58">
        <f>SUM(K41:K44)</f>
        <v>0</v>
      </c>
    </row>
    <row r="41" spans="1:11" ht="12.75" x14ac:dyDescent="0.2">
      <c r="A41" s="59">
        <v>2</v>
      </c>
      <c r="B41" s="60">
        <v>1</v>
      </c>
      <c r="C41" s="60">
        <v>1</v>
      </c>
      <c r="D41" s="60">
        <v>5</v>
      </c>
      <c r="E41" s="60" t="s">
        <v>318</v>
      </c>
      <c r="F41" s="65" t="s">
        <v>338</v>
      </c>
      <c r="G41" s="62"/>
      <c r="H41" s="62"/>
      <c r="I41" s="62"/>
      <c r="J41" s="124">
        <f>SUBTOTAL(9,G41:I41)</f>
        <v>0</v>
      </c>
      <c r="K41" s="125">
        <f>IFERROR(J41/$J$18*100,"0.00")</f>
        <v>0</v>
      </c>
    </row>
    <row r="42" spans="1:11" ht="12.75" x14ac:dyDescent="0.2">
      <c r="A42" s="59">
        <v>2</v>
      </c>
      <c r="B42" s="60">
        <v>1</v>
      </c>
      <c r="C42" s="60">
        <v>1</v>
      </c>
      <c r="D42" s="60">
        <v>5</v>
      </c>
      <c r="E42" s="60" t="s">
        <v>319</v>
      </c>
      <c r="F42" s="64" t="s">
        <v>96</v>
      </c>
      <c r="G42" s="62"/>
      <c r="H42" s="62"/>
      <c r="I42" s="62"/>
      <c r="J42" s="124">
        <f>SUBTOTAL(9,G42:I42)</f>
        <v>0</v>
      </c>
      <c r="K42" s="125">
        <f>IFERROR(J42/$J$18*100,"0.00")</f>
        <v>0</v>
      </c>
    </row>
    <row r="43" spans="1:11" ht="12.75" x14ac:dyDescent="0.2">
      <c r="A43" s="59">
        <v>2</v>
      </c>
      <c r="B43" s="60">
        <v>1</v>
      </c>
      <c r="C43" s="60">
        <v>1</v>
      </c>
      <c r="D43" s="60">
        <v>5</v>
      </c>
      <c r="E43" s="60" t="s">
        <v>320</v>
      </c>
      <c r="F43" s="64" t="s">
        <v>339</v>
      </c>
      <c r="G43" s="62"/>
      <c r="H43" s="62"/>
      <c r="I43" s="62"/>
      <c r="J43" s="124">
        <f>SUBTOTAL(9,G43:I43)</f>
        <v>0</v>
      </c>
      <c r="K43" s="125">
        <f>IFERROR(J43/$J$18*100,"0.00")</f>
        <v>0</v>
      </c>
    </row>
    <row r="44" spans="1:11" ht="12.75" x14ac:dyDescent="0.2">
      <c r="A44" s="59">
        <v>2</v>
      </c>
      <c r="B44" s="60">
        <v>1</v>
      </c>
      <c r="C44" s="60">
        <v>1</v>
      </c>
      <c r="D44" s="60">
        <v>5</v>
      </c>
      <c r="E44" s="60" t="s">
        <v>321</v>
      </c>
      <c r="F44" s="64" t="s">
        <v>315</v>
      </c>
      <c r="G44" s="62"/>
      <c r="H44" s="62"/>
      <c r="I44" s="62"/>
      <c r="J44" s="124">
        <f>SUBTOTAL(9,G44:I44)</f>
        <v>0</v>
      </c>
      <c r="K44" s="125">
        <f>IFERROR(J44/$J$18*100,"0.00")</f>
        <v>0</v>
      </c>
    </row>
    <row r="45" spans="1:11" ht="12.75" x14ac:dyDescent="0.2">
      <c r="A45" s="54">
        <v>2</v>
      </c>
      <c r="B45" s="55">
        <v>1</v>
      </c>
      <c r="C45" s="55">
        <v>1</v>
      </c>
      <c r="D45" s="55">
        <v>6</v>
      </c>
      <c r="E45" s="55"/>
      <c r="F45" s="56" t="s">
        <v>340</v>
      </c>
      <c r="G45" s="57">
        <f>G46</f>
        <v>0</v>
      </c>
      <c r="H45" s="57">
        <f>H46</f>
        <v>0</v>
      </c>
      <c r="I45" s="57">
        <f>I46</f>
        <v>0</v>
      </c>
      <c r="J45" s="57">
        <f>J46</f>
        <v>0</v>
      </c>
      <c r="K45" s="58">
        <f>K46</f>
        <v>0</v>
      </c>
    </row>
    <row r="46" spans="1:11" ht="12.75" x14ac:dyDescent="0.2">
      <c r="A46" s="59">
        <v>2</v>
      </c>
      <c r="B46" s="60">
        <v>1</v>
      </c>
      <c r="C46" s="60">
        <v>1</v>
      </c>
      <c r="D46" s="60">
        <v>6</v>
      </c>
      <c r="E46" s="60" t="s">
        <v>318</v>
      </c>
      <c r="F46" s="64" t="s">
        <v>340</v>
      </c>
      <c r="G46" s="62"/>
      <c r="H46" s="62"/>
      <c r="I46" s="62"/>
      <c r="J46" s="124">
        <f>SUBTOTAL(9,G46:I46)</f>
        <v>0</v>
      </c>
      <c r="K46" s="125">
        <f>IFERROR(J46/$J$18*100,"0.00")</f>
        <v>0</v>
      </c>
    </row>
    <row r="47" spans="1:11" ht="12.75" x14ac:dyDescent="0.2">
      <c r="A47" s="49">
        <v>2</v>
      </c>
      <c r="B47" s="50">
        <v>1</v>
      </c>
      <c r="C47" s="50">
        <v>2</v>
      </c>
      <c r="D47" s="50"/>
      <c r="E47" s="50"/>
      <c r="F47" s="51" t="s">
        <v>10</v>
      </c>
      <c r="G47" s="52">
        <f>+G48+G50+G61</f>
        <v>4699020</v>
      </c>
      <c r="H47" s="52">
        <f>+H48+H50+H61</f>
        <v>0</v>
      </c>
      <c r="I47" s="52">
        <f>+I48+I50+I61</f>
        <v>756000</v>
      </c>
      <c r="J47" s="52">
        <f>+J48+J50+J61</f>
        <v>5455020</v>
      </c>
      <c r="K47" s="53">
        <f>+K48+K50+K61</f>
        <v>0.50235308881471508</v>
      </c>
    </row>
    <row r="48" spans="1:11" ht="12.75" x14ac:dyDescent="0.2">
      <c r="A48" s="54">
        <v>2</v>
      </c>
      <c r="B48" s="55">
        <v>1</v>
      </c>
      <c r="C48" s="55">
        <v>2</v>
      </c>
      <c r="D48" s="55">
        <v>1</v>
      </c>
      <c r="E48" s="55"/>
      <c r="F48" s="56" t="s">
        <v>97</v>
      </c>
      <c r="G48" s="57">
        <f>G49</f>
        <v>0</v>
      </c>
      <c r="H48" s="57">
        <f>H49</f>
        <v>0</v>
      </c>
      <c r="I48" s="57">
        <f>I49</f>
        <v>0</v>
      </c>
      <c r="J48" s="57">
        <f>J49</f>
        <v>0</v>
      </c>
      <c r="K48" s="58">
        <f>K49</f>
        <v>0</v>
      </c>
    </row>
    <row r="49" spans="1:11" ht="12.75" x14ac:dyDescent="0.2">
      <c r="A49" s="59">
        <v>2</v>
      </c>
      <c r="B49" s="60">
        <v>1</v>
      </c>
      <c r="C49" s="60">
        <v>2</v>
      </c>
      <c r="D49" s="60">
        <v>1</v>
      </c>
      <c r="E49" s="60" t="s">
        <v>318</v>
      </c>
      <c r="F49" s="64" t="s">
        <v>97</v>
      </c>
      <c r="G49" s="62"/>
      <c r="H49" s="62"/>
      <c r="I49" s="62"/>
      <c r="J49" s="124">
        <f>SUBTOTAL(9,G49:I49)</f>
        <v>0</v>
      </c>
      <c r="K49" s="125">
        <f>IFERROR(J49/$J$18*100,"0.00")</f>
        <v>0</v>
      </c>
    </row>
    <row r="50" spans="1:11" ht="12.75" x14ac:dyDescent="0.2">
      <c r="A50" s="54">
        <v>2</v>
      </c>
      <c r="B50" s="55">
        <v>1</v>
      </c>
      <c r="C50" s="55">
        <v>2</v>
      </c>
      <c r="D50" s="55">
        <v>2</v>
      </c>
      <c r="E50" s="55"/>
      <c r="F50" s="56" t="s">
        <v>98</v>
      </c>
      <c r="G50" s="57">
        <f>SUM(G51:G60)</f>
        <v>4699020</v>
      </c>
      <c r="H50" s="57">
        <f>SUM(H51:H60)</f>
        <v>0</v>
      </c>
      <c r="I50" s="57">
        <f>SUM(I51:I60)</f>
        <v>744000</v>
      </c>
      <c r="J50" s="57">
        <f>SUM(J51:J60)</f>
        <v>5443020</v>
      </c>
      <c r="K50" s="58">
        <f>SUM(K51:K60)</f>
        <v>0.50124800816133952</v>
      </c>
    </row>
    <row r="51" spans="1:11" ht="12.75" x14ac:dyDescent="0.2">
      <c r="A51" s="59">
        <v>2</v>
      </c>
      <c r="B51" s="60">
        <v>1</v>
      </c>
      <c r="C51" s="60">
        <v>2</v>
      </c>
      <c r="D51" s="60">
        <v>2</v>
      </c>
      <c r="E51" s="60" t="s">
        <v>318</v>
      </c>
      <c r="F51" s="64" t="s">
        <v>99</v>
      </c>
      <c r="G51" s="62"/>
      <c r="H51" s="62"/>
      <c r="I51" s="62"/>
      <c r="J51" s="124">
        <f t="shared" ref="J51:J60" si="4">SUBTOTAL(9,G51:I51)</f>
        <v>0</v>
      </c>
      <c r="K51" s="125">
        <f t="shared" ref="K51:K60" si="5">IFERROR(J51/$J$18*100,"0.00")</f>
        <v>0</v>
      </c>
    </row>
    <row r="52" spans="1:11" ht="12.75" x14ac:dyDescent="0.2">
      <c r="A52" s="59">
        <v>2</v>
      </c>
      <c r="B52" s="60">
        <v>1</v>
      </c>
      <c r="C52" s="60">
        <v>2</v>
      </c>
      <c r="D52" s="60">
        <v>2</v>
      </c>
      <c r="E52" s="60" t="s">
        <v>319</v>
      </c>
      <c r="F52" s="64" t="s">
        <v>100</v>
      </c>
      <c r="G52" s="62"/>
      <c r="H52" s="62"/>
      <c r="I52" s="62">
        <v>312000</v>
      </c>
      <c r="J52" s="124">
        <f t="shared" si="4"/>
        <v>312000</v>
      </c>
      <c r="K52" s="125">
        <f t="shared" si="5"/>
        <v>2.8732096987763765E-2</v>
      </c>
    </row>
    <row r="53" spans="1:11" ht="12.75" x14ac:dyDescent="0.2">
      <c r="A53" s="59">
        <v>2</v>
      </c>
      <c r="B53" s="60">
        <v>1</v>
      </c>
      <c r="C53" s="60">
        <v>2</v>
      </c>
      <c r="D53" s="60">
        <v>2</v>
      </c>
      <c r="E53" s="60" t="s">
        <v>320</v>
      </c>
      <c r="F53" s="66" t="s">
        <v>101</v>
      </c>
      <c r="G53" s="62"/>
      <c r="H53" s="62"/>
      <c r="I53" s="62"/>
      <c r="J53" s="124">
        <f t="shared" si="4"/>
        <v>0</v>
      </c>
      <c r="K53" s="125">
        <f t="shared" si="5"/>
        <v>0</v>
      </c>
    </row>
    <row r="54" spans="1:11" ht="12.75" x14ac:dyDescent="0.2">
      <c r="A54" s="59">
        <v>2</v>
      </c>
      <c r="B54" s="60">
        <v>1</v>
      </c>
      <c r="C54" s="60">
        <v>2</v>
      </c>
      <c r="D54" s="60">
        <v>2</v>
      </c>
      <c r="E54" s="60" t="s">
        <v>321</v>
      </c>
      <c r="F54" s="64" t="s">
        <v>102</v>
      </c>
      <c r="G54" s="62"/>
      <c r="H54" s="62"/>
      <c r="I54" s="62"/>
      <c r="J54" s="124">
        <f t="shared" si="4"/>
        <v>0</v>
      </c>
      <c r="K54" s="125">
        <f t="shared" si="5"/>
        <v>0</v>
      </c>
    </row>
    <row r="55" spans="1:11" ht="12.75" x14ac:dyDescent="0.2">
      <c r="A55" s="59">
        <v>2</v>
      </c>
      <c r="B55" s="60">
        <v>1</v>
      </c>
      <c r="C55" s="60">
        <v>2</v>
      </c>
      <c r="D55" s="60">
        <v>2</v>
      </c>
      <c r="E55" s="60" t="s">
        <v>322</v>
      </c>
      <c r="F55" s="64" t="s">
        <v>103</v>
      </c>
      <c r="G55" s="62"/>
      <c r="H55" s="62"/>
      <c r="I55" s="62"/>
      <c r="J55" s="124">
        <f t="shared" si="4"/>
        <v>0</v>
      </c>
      <c r="K55" s="125">
        <f t="shared" si="5"/>
        <v>0</v>
      </c>
    </row>
    <row r="56" spans="1:11" ht="12.75" x14ac:dyDescent="0.2">
      <c r="A56" s="59">
        <v>2</v>
      </c>
      <c r="B56" s="60">
        <v>1</v>
      </c>
      <c r="C56" s="60">
        <v>2</v>
      </c>
      <c r="D56" s="60">
        <v>2</v>
      </c>
      <c r="E56" s="60" t="s">
        <v>334</v>
      </c>
      <c r="F56" s="64" t="s">
        <v>104</v>
      </c>
      <c r="G56" s="62">
        <v>4699020</v>
      </c>
      <c r="H56" s="62"/>
      <c r="I56" s="62">
        <v>432000</v>
      </c>
      <c r="J56" s="124">
        <f t="shared" si="4"/>
        <v>5131020</v>
      </c>
      <c r="K56" s="125">
        <f t="shared" si="5"/>
        <v>0.47251591117357572</v>
      </c>
    </row>
    <row r="57" spans="1:11" ht="12.75" x14ac:dyDescent="0.2">
      <c r="A57" s="59">
        <v>2</v>
      </c>
      <c r="B57" s="60">
        <v>1</v>
      </c>
      <c r="C57" s="60">
        <v>2</v>
      </c>
      <c r="D57" s="60">
        <v>2</v>
      </c>
      <c r="E57" s="60" t="s">
        <v>336</v>
      </c>
      <c r="F57" s="64" t="s">
        <v>105</v>
      </c>
      <c r="G57" s="62"/>
      <c r="H57" s="62"/>
      <c r="I57" s="62"/>
      <c r="J57" s="124">
        <f t="shared" si="4"/>
        <v>0</v>
      </c>
      <c r="K57" s="125">
        <f t="shared" si="5"/>
        <v>0</v>
      </c>
    </row>
    <row r="58" spans="1:11" ht="12.75" x14ac:dyDescent="0.2">
      <c r="A58" s="59">
        <v>2</v>
      </c>
      <c r="B58" s="60">
        <v>1</v>
      </c>
      <c r="C58" s="60">
        <v>2</v>
      </c>
      <c r="D58" s="60">
        <v>2</v>
      </c>
      <c r="E58" s="60" t="s">
        <v>341</v>
      </c>
      <c r="F58" s="64" t="s">
        <v>106</v>
      </c>
      <c r="G58" s="62"/>
      <c r="H58" s="62"/>
      <c r="I58" s="62"/>
      <c r="J58" s="124">
        <f t="shared" si="4"/>
        <v>0</v>
      </c>
      <c r="K58" s="125">
        <f t="shared" si="5"/>
        <v>0</v>
      </c>
    </row>
    <row r="59" spans="1:11" ht="12.75" x14ac:dyDescent="0.2">
      <c r="A59" s="59">
        <v>2</v>
      </c>
      <c r="B59" s="60">
        <v>1</v>
      </c>
      <c r="C59" s="60">
        <v>2</v>
      </c>
      <c r="D59" s="60">
        <v>2</v>
      </c>
      <c r="E59" s="60" t="s">
        <v>342</v>
      </c>
      <c r="F59" s="64" t="s">
        <v>107</v>
      </c>
      <c r="G59" s="62"/>
      <c r="H59" s="62"/>
      <c r="I59" s="62"/>
      <c r="J59" s="124">
        <f t="shared" si="4"/>
        <v>0</v>
      </c>
      <c r="K59" s="125">
        <f t="shared" si="5"/>
        <v>0</v>
      </c>
    </row>
    <row r="60" spans="1:11" ht="12.75" x14ac:dyDescent="0.2">
      <c r="A60" s="59">
        <v>2</v>
      </c>
      <c r="B60" s="60">
        <v>1</v>
      </c>
      <c r="C60" s="60">
        <v>2</v>
      </c>
      <c r="D60" s="60">
        <v>2</v>
      </c>
      <c r="E60" s="60" t="s">
        <v>343</v>
      </c>
      <c r="F60" s="66" t="s">
        <v>108</v>
      </c>
      <c r="G60" s="62"/>
      <c r="H60" s="62"/>
      <c r="I60" s="62"/>
      <c r="J60" s="124">
        <f t="shared" si="4"/>
        <v>0</v>
      </c>
      <c r="K60" s="125">
        <f t="shared" si="5"/>
        <v>0</v>
      </c>
    </row>
    <row r="61" spans="1:11" ht="12.75" x14ac:dyDescent="0.2">
      <c r="A61" s="54">
        <v>2</v>
      </c>
      <c r="B61" s="55">
        <v>1</v>
      </c>
      <c r="C61" s="55">
        <v>2</v>
      </c>
      <c r="D61" s="55">
        <v>3</v>
      </c>
      <c r="E61" s="55"/>
      <c r="F61" s="56" t="s">
        <v>24</v>
      </c>
      <c r="G61" s="57">
        <f>G62</f>
        <v>0</v>
      </c>
      <c r="H61" s="57">
        <f>H62</f>
        <v>0</v>
      </c>
      <c r="I61" s="57">
        <f>I62</f>
        <v>12000</v>
      </c>
      <c r="J61" s="57">
        <f>J62</f>
        <v>12000</v>
      </c>
      <c r="K61" s="58">
        <f>K62</f>
        <v>1.1050806533755295E-3</v>
      </c>
    </row>
    <row r="62" spans="1:11" ht="12.75" x14ac:dyDescent="0.2">
      <c r="A62" s="59">
        <v>2</v>
      </c>
      <c r="B62" s="60">
        <v>1</v>
      </c>
      <c r="C62" s="60">
        <v>2</v>
      </c>
      <c r="D62" s="60">
        <v>3</v>
      </c>
      <c r="E62" s="60" t="s">
        <v>318</v>
      </c>
      <c r="F62" s="64" t="s">
        <v>24</v>
      </c>
      <c r="G62" s="62"/>
      <c r="H62" s="62"/>
      <c r="I62" s="62">
        <v>12000</v>
      </c>
      <c r="J62" s="124">
        <f>SUBTOTAL(9,G62:I62)</f>
        <v>12000</v>
      </c>
      <c r="K62" s="125">
        <f>IFERROR(J62/$J$18*100,"0.00")</f>
        <v>1.1050806533755295E-3</v>
      </c>
    </row>
    <row r="63" spans="1:11" ht="12.75" x14ac:dyDescent="0.2">
      <c r="A63" s="49">
        <v>2</v>
      </c>
      <c r="B63" s="50">
        <v>1</v>
      </c>
      <c r="C63" s="50">
        <v>3</v>
      </c>
      <c r="D63" s="50"/>
      <c r="E63" s="50"/>
      <c r="F63" s="51" t="s">
        <v>26</v>
      </c>
      <c r="G63" s="52">
        <f>G64+G67</f>
        <v>0</v>
      </c>
      <c r="H63" s="52">
        <f>H64+H67</f>
        <v>0</v>
      </c>
      <c r="I63" s="52">
        <f>I64+I67</f>
        <v>0</v>
      </c>
      <c r="J63" s="52">
        <f>J64+J67</f>
        <v>0</v>
      </c>
      <c r="K63" s="53">
        <f>K64+K67</f>
        <v>0</v>
      </c>
    </row>
    <row r="64" spans="1:11" ht="12.75" x14ac:dyDescent="0.2">
      <c r="A64" s="54">
        <v>2</v>
      </c>
      <c r="B64" s="55">
        <v>1</v>
      </c>
      <c r="C64" s="55">
        <v>3</v>
      </c>
      <c r="D64" s="55">
        <v>1</v>
      </c>
      <c r="E64" s="55"/>
      <c r="F64" s="67" t="s">
        <v>109</v>
      </c>
      <c r="G64" s="57">
        <f>SUM(G65:G66)</f>
        <v>0</v>
      </c>
      <c r="H64" s="57">
        <f>SUM(H65:H66)</f>
        <v>0</v>
      </c>
      <c r="I64" s="57">
        <f>SUM(I65:I66)</f>
        <v>0</v>
      </c>
      <c r="J64" s="57">
        <f>SUM(J65:J66)</f>
        <v>0</v>
      </c>
      <c r="K64" s="58">
        <f>SUM(K65:K66)</f>
        <v>0</v>
      </c>
    </row>
    <row r="65" spans="1:11" ht="12.75" x14ac:dyDescent="0.2">
      <c r="A65" s="89">
        <v>2</v>
      </c>
      <c r="B65" s="85">
        <v>1</v>
      </c>
      <c r="C65" s="85">
        <v>3</v>
      </c>
      <c r="D65" s="85">
        <v>1</v>
      </c>
      <c r="E65" s="85" t="s">
        <v>318</v>
      </c>
      <c r="F65" s="90" t="s">
        <v>110</v>
      </c>
      <c r="G65" s="88"/>
      <c r="H65" s="88"/>
      <c r="I65" s="88"/>
      <c r="J65" s="126">
        <f>SUBTOTAL(9,G65:I65)</f>
        <v>0</v>
      </c>
      <c r="K65" s="127">
        <f>IFERROR(J65/$J$18*100,"0.00")</f>
        <v>0</v>
      </c>
    </row>
    <row r="66" spans="1:11" ht="12.75" x14ac:dyDescent="0.2">
      <c r="A66" s="68">
        <v>2</v>
      </c>
      <c r="B66" s="60">
        <v>1</v>
      </c>
      <c r="C66" s="60">
        <v>3</v>
      </c>
      <c r="D66" s="60">
        <v>1</v>
      </c>
      <c r="E66" s="60" t="s">
        <v>319</v>
      </c>
      <c r="F66" s="69" t="s">
        <v>111</v>
      </c>
      <c r="G66" s="62"/>
      <c r="H66" s="62"/>
      <c r="I66" s="62"/>
      <c r="J66" s="124">
        <f>SUBTOTAL(9,G66:I66)</f>
        <v>0</v>
      </c>
      <c r="K66" s="125">
        <f>IFERROR(J66/$J$18*100,"0.00")</f>
        <v>0</v>
      </c>
    </row>
    <row r="67" spans="1:11" ht="12.75" x14ac:dyDescent="0.2">
      <c r="A67" s="54">
        <v>2</v>
      </c>
      <c r="B67" s="55">
        <v>1</v>
      </c>
      <c r="C67" s="55">
        <v>3</v>
      </c>
      <c r="D67" s="55">
        <v>2</v>
      </c>
      <c r="E67" s="55"/>
      <c r="F67" s="67" t="s">
        <v>112</v>
      </c>
      <c r="G67" s="57">
        <f>SUM(G68:G69)</f>
        <v>0</v>
      </c>
      <c r="H67" s="57">
        <f>SUM(H68:H69)</f>
        <v>0</v>
      </c>
      <c r="I67" s="57">
        <f>SUM(I68:I69)</f>
        <v>0</v>
      </c>
      <c r="J67" s="57">
        <f>SUM(J68:J69)</f>
        <v>0</v>
      </c>
      <c r="K67" s="58">
        <f>SUM(K68:K69)</f>
        <v>0</v>
      </c>
    </row>
    <row r="68" spans="1:11" ht="12.75" x14ac:dyDescent="0.2">
      <c r="A68" s="68">
        <v>2</v>
      </c>
      <c r="B68" s="60">
        <v>1</v>
      </c>
      <c r="C68" s="60">
        <v>3</v>
      </c>
      <c r="D68" s="60">
        <v>2</v>
      </c>
      <c r="E68" s="60" t="s">
        <v>318</v>
      </c>
      <c r="F68" s="69" t="s">
        <v>113</v>
      </c>
      <c r="G68" s="62"/>
      <c r="H68" s="62"/>
      <c r="I68" s="62"/>
      <c r="J68" s="124">
        <f>SUBTOTAL(9,G68:I68)</f>
        <v>0</v>
      </c>
      <c r="K68" s="125">
        <f>IFERROR(J68/$J$18*100,"0.00")</f>
        <v>0</v>
      </c>
    </row>
    <row r="69" spans="1:11" ht="12.75" x14ac:dyDescent="0.2">
      <c r="A69" s="68">
        <v>2</v>
      </c>
      <c r="B69" s="60">
        <v>1</v>
      </c>
      <c r="C69" s="60">
        <v>3</v>
      </c>
      <c r="D69" s="60">
        <v>2</v>
      </c>
      <c r="E69" s="60" t="s">
        <v>319</v>
      </c>
      <c r="F69" s="69" t="s">
        <v>114</v>
      </c>
      <c r="G69" s="62"/>
      <c r="H69" s="62"/>
      <c r="I69" s="62"/>
      <c r="J69" s="124">
        <f>SUBTOTAL(9,G69:I69)</f>
        <v>0</v>
      </c>
      <c r="K69" s="125">
        <f>IFERROR(J69/$J$18*100,"0.00")</f>
        <v>0</v>
      </c>
    </row>
    <row r="70" spans="1:11" ht="12.75" x14ac:dyDescent="0.2">
      <c r="A70" s="49">
        <v>2</v>
      </c>
      <c r="B70" s="50">
        <v>1</v>
      </c>
      <c r="C70" s="50">
        <v>4</v>
      </c>
      <c r="D70" s="50"/>
      <c r="E70" s="50"/>
      <c r="F70" s="51" t="s">
        <v>27</v>
      </c>
      <c r="G70" s="52">
        <f>G71+G73</f>
        <v>0</v>
      </c>
      <c r="H70" s="52">
        <f>H71+H73</f>
        <v>0</v>
      </c>
      <c r="I70" s="52">
        <f>I71+I73</f>
        <v>0</v>
      </c>
      <c r="J70" s="52">
        <f>J71+J73</f>
        <v>0</v>
      </c>
      <c r="K70" s="53">
        <f>K71+K73</f>
        <v>0</v>
      </c>
    </row>
    <row r="71" spans="1:11" ht="12.75" x14ac:dyDescent="0.2">
      <c r="A71" s="54">
        <v>2</v>
      </c>
      <c r="B71" s="55">
        <v>1</v>
      </c>
      <c r="C71" s="55">
        <v>4</v>
      </c>
      <c r="D71" s="55">
        <v>1</v>
      </c>
      <c r="E71" s="55"/>
      <c r="F71" s="67" t="s">
        <v>28</v>
      </c>
      <c r="G71" s="57">
        <f>G72</f>
        <v>0</v>
      </c>
      <c r="H71" s="57">
        <f>H72</f>
        <v>0</v>
      </c>
      <c r="I71" s="57">
        <f>I72</f>
        <v>0</v>
      </c>
      <c r="J71" s="57">
        <f>J72</f>
        <v>0</v>
      </c>
      <c r="K71" s="58">
        <f>K72</f>
        <v>0</v>
      </c>
    </row>
    <row r="72" spans="1:11" ht="12.75" x14ac:dyDescent="0.2">
      <c r="A72" s="59">
        <v>2</v>
      </c>
      <c r="B72" s="60">
        <v>1</v>
      </c>
      <c r="C72" s="60">
        <v>4</v>
      </c>
      <c r="D72" s="60">
        <v>1</v>
      </c>
      <c r="E72" s="60" t="s">
        <v>318</v>
      </c>
      <c r="F72" s="64" t="s">
        <v>28</v>
      </c>
      <c r="G72" s="62"/>
      <c r="H72" s="62"/>
      <c r="I72" s="62"/>
      <c r="J72" s="124">
        <f>SUBTOTAL(9,G72:I72)</f>
        <v>0</v>
      </c>
      <c r="K72" s="125">
        <f>IFERROR(J72/$J$18*100,"0.00")</f>
        <v>0</v>
      </c>
    </row>
    <row r="73" spans="1:11" ht="12.75" x14ac:dyDescent="0.2">
      <c r="A73" s="54">
        <v>2</v>
      </c>
      <c r="B73" s="55">
        <v>1</v>
      </c>
      <c r="C73" s="55">
        <v>4</v>
      </c>
      <c r="D73" s="55">
        <v>2</v>
      </c>
      <c r="E73" s="55"/>
      <c r="F73" s="67" t="s">
        <v>115</v>
      </c>
      <c r="G73" s="57">
        <f>SUM(G74:G77)</f>
        <v>0</v>
      </c>
      <c r="H73" s="57">
        <f>SUM(H74:H77)</f>
        <v>0</v>
      </c>
      <c r="I73" s="57">
        <f>SUM(I74:I77)</f>
        <v>0</v>
      </c>
      <c r="J73" s="57">
        <f>SUM(J74:J77)</f>
        <v>0</v>
      </c>
      <c r="K73" s="58">
        <f>SUM(K74:K77)</f>
        <v>0</v>
      </c>
    </row>
    <row r="74" spans="1:11" ht="12.75" x14ac:dyDescent="0.2">
      <c r="A74" s="59">
        <v>2</v>
      </c>
      <c r="B74" s="60">
        <v>1</v>
      </c>
      <c r="C74" s="60">
        <v>4</v>
      </c>
      <c r="D74" s="60">
        <v>2</v>
      </c>
      <c r="E74" s="60" t="s">
        <v>318</v>
      </c>
      <c r="F74" s="64" t="s">
        <v>116</v>
      </c>
      <c r="G74" s="62"/>
      <c r="H74" s="62"/>
      <c r="I74" s="62"/>
      <c r="J74" s="124">
        <f>SUBTOTAL(9,G74:I74)</f>
        <v>0</v>
      </c>
      <c r="K74" s="125">
        <f>IFERROR(J74/$J$18*100,"0.00")</f>
        <v>0</v>
      </c>
    </row>
    <row r="75" spans="1:11" ht="12.75" x14ac:dyDescent="0.2">
      <c r="A75" s="59">
        <v>2</v>
      </c>
      <c r="B75" s="60">
        <v>1</v>
      </c>
      <c r="C75" s="60">
        <v>4</v>
      </c>
      <c r="D75" s="60">
        <v>2</v>
      </c>
      <c r="E75" s="60" t="s">
        <v>319</v>
      </c>
      <c r="F75" s="64" t="s">
        <v>117</v>
      </c>
      <c r="G75" s="62"/>
      <c r="H75" s="62"/>
      <c r="I75" s="62"/>
      <c r="J75" s="124">
        <f>SUBTOTAL(9,G75:I75)</f>
        <v>0</v>
      </c>
      <c r="K75" s="125">
        <f>IFERROR(J75/$J$18*100,"0.00")</f>
        <v>0</v>
      </c>
    </row>
    <row r="76" spans="1:11" ht="12.75" x14ac:dyDescent="0.2">
      <c r="A76" s="59">
        <v>2</v>
      </c>
      <c r="B76" s="60">
        <v>1</v>
      </c>
      <c r="C76" s="60">
        <v>4</v>
      </c>
      <c r="D76" s="60">
        <v>2</v>
      </c>
      <c r="E76" s="60" t="s">
        <v>320</v>
      </c>
      <c r="F76" s="64" t="s">
        <v>118</v>
      </c>
      <c r="G76" s="62"/>
      <c r="H76" s="62"/>
      <c r="I76" s="62"/>
      <c r="J76" s="124">
        <f>SUBTOTAL(9,G76:I76)</f>
        <v>0</v>
      </c>
      <c r="K76" s="125">
        <f>IFERROR(J76/$J$18*100,"0.00")</f>
        <v>0</v>
      </c>
    </row>
    <row r="77" spans="1:11" ht="12.75" x14ac:dyDescent="0.2">
      <c r="A77" s="59">
        <v>2</v>
      </c>
      <c r="B77" s="60">
        <v>1</v>
      </c>
      <c r="C77" s="60">
        <v>4</v>
      </c>
      <c r="D77" s="60">
        <v>2</v>
      </c>
      <c r="E77" s="60" t="s">
        <v>321</v>
      </c>
      <c r="F77" s="64" t="s">
        <v>344</v>
      </c>
      <c r="G77" s="62"/>
      <c r="H77" s="62"/>
      <c r="I77" s="62"/>
      <c r="J77" s="124">
        <f>SUBTOTAL(9,G77:I77)</f>
        <v>0</v>
      </c>
      <c r="K77" s="125">
        <f>IFERROR(J77/$J$18*100,"0.00")</f>
        <v>0</v>
      </c>
    </row>
    <row r="78" spans="1:11" ht="12.75" x14ac:dyDescent="0.2">
      <c r="A78" s="49">
        <v>2</v>
      </c>
      <c r="B78" s="50">
        <v>1</v>
      </c>
      <c r="C78" s="50">
        <v>5</v>
      </c>
      <c r="D78" s="50"/>
      <c r="E78" s="50"/>
      <c r="F78" s="51" t="s">
        <v>345</v>
      </c>
      <c r="G78" s="52">
        <f>G79+G81+G83+G85</f>
        <v>0</v>
      </c>
      <c r="H78" s="52">
        <f>H79+H81+H83+H85</f>
        <v>0</v>
      </c>
      <c r="I78" s="52">
        <f>I79+I81+I83+I85</f>
        <v>0</v>
      </c>
      <c r="J78" s="52">
        <f>J79+J81+J83+J85</f>
        <v>0</v>
      </c>
      <c r="K78" s="53">
        <f>K79+K81+K83+K85</f>
        <v>0</v>
      </c>
    </row>
    <row r="79" spans="1:11" ht="12.75" x14ac:dyDescent="0.2">
      <c r="A79" s="54">
        <v>2</v>
      </c>
      <c r="B79" s="55">
        <v>1</v>
      </c>
      <c r="C79" s="55">
        <v>5</v>
      </c>
      <c r="D79" s="55">
        <v>1</v>
      </c>
      <c r="E79" s="55"/>
      <c r="F79" s="56" t="s">
        <v>119</v>
      </c>
      <c r="G79" s="57">
        <f>G80</f>
        <v>0</v>
      </c>
      <c r="H79" s="57">
        <f>H80</f>
        <v>0</v>
      </c>
      <c r="I79" s="57">
        <f>I80</f>
        <v>0</v>
      </c>
      <c r="J79" s="57">
        <f>J80</f>
        <v>0</v>
      </c>
      <c r="K79" s="58">
        <f>K80</f>
        <v>0</v>
      </c>
    </row>
    <row r="80" spans="1:11" ht="12.75" x14ac:dyDescent="0.2">
      <c r="A80" s="59">
        <v>2</v>
      </c>
      <c r="B80" s="60">
        <v>1</v>
      </c>
      <c r="C80" s="60">
        <v>5</v>
      </c>
      <c r="D80" s="60">
        <v>1</v>
      </c>
      <c r="E80" s="60" t="s">
        <v>318</v>
      </c>
      <c r="F80" s="64" t="s">
        <v>119</v>
      </c>
      <c r="G80" s="62"/>
      <c r="H80" s="62"/>
      <c r="I80" s="62"/>
      <c r="J80" s="124">
        <f>SUBTOTAL(9,G80:I80)</f>
        <v>0</v>
      </c>
      <c r="K80" s="125">
        <f>IFERROR(J80/$J$18*100,"0.00")</f>
        <v>0</v>
      </c>
    </row>
    <row r="81" spans="1:11" ht="12.75" x14ac:dyDescent="0.2">
      <c r="A81" s="54">
        <v>2</v>
      </c>
      <c r="B81" s="55">
        <v>1</v>
      </c>
      <c r="C81" s="55">
        <v>5</v>
      </c>
      <c r="D81" s="55">
        <v>2</v>
      </c>
      <c r="E81" s="55"/>
      <c r="F81" s="67" t="s">
        <v>120</v>
      </c>
      <c r="G81" s="57">
        <f>G82</f>
        <v>0</v>
      </c>
      <c r="H81" s="57">
        <f>H82</f>
        <v>0</v>
      </c>
      <c r="I81" s="57">
        <f>I82</f>
        <v>0</v>
      </c>
      <c r="J81" s="57">
        <f>J82</f>
        <v>0</v>
      </c>
      <c r="K81" s="58">
        <f>K82</f>
        <v>0</v>
      </c>
    </row>
    <row r="82" spans="1:11" ht="12.75" x14ac:dyDescent="0.2">
      <c r="A82" s="59">
        <v>2</v>
      </c>
      <c r="B82" s="60">
        <v>1</v>
      </c>
      <c r="C82" s="60">
        <v>5</v>
      </c>
      <c r="D82" s="60">
        <v>2</v>
      </c>
      <c r="E82" s="60" t="s">
        <v>318</v>
      </c>
      <c r="F82" s="64" t="s">
        <v>120</v>
      </c>
      <c r="G82" s="62"/>
      <c r="H82" s="62"/>
      <c r="I82" s="62"/>
      <c r="J82" s="124">
        <f>SUBTOTAL(9,G82:I82)</f>
        <v>0</v>
      </c>
      <c r="K82" s="125">
        <f>IFERROR(J82/$J$18*100,"0.00")</f>
        <v>0</v>
      </c>
    </row>
    <row r="83" spans="1:11" ht="12.75" x14ac:dyDescent="0.2">
      <c r="A83" s="54">
        <v>2</v>
      </c>
      <c r="B83" s="55">
        <v>1</v>
      </c>
      <c r="C83" s="55">
        <v>5</v>
      </c>
      <c r="D83" s="55">
        <v>3</v>
      </c>
      <c r="E83" s="55"/>
      <c r="F83" s="67" t="s">
        <v>121</v>
      </c>
      <c r="G83" s="57">
        <f>G84</f>
        <v>0</v>
      </c>
      <c r="H83" s="57">
        <f>H84</f>
        <v>0</v>
      </c>
      <c r="I83" s="57">
        <f>I84</f>
        <v>0</v>
      </c>
      <c r="J83" s="57">
        <f>J84</f>
        <v>0</v>
      </c>
      <c r="K83" s="58">
        <f>K84</f>
        <v>0</v>
      </c>
    </row>
    <row r="84" spans="1:11" ht="12.75" x14ac:dyDescent="0.2">
      <c r="A84" s="59">
        <v>2</v>
      </c>
      <c r="B84" s="60">
        <v>1</v>
      </c>
      <c r="C84" s="60">
        <v>5</v>
      </c>
      <c r="D84" s="60">
        <v>3</v>
      </c>
      <c r="E84" s="60" t="s">
        <v>318</v>
      </c>
      <c r="F84" s="64" t="s">
        <v>121</v>
      </c>
      <c r="G84" s="62"/>
      <c r="H84" s="62"/>
      <c r="I84" s="62"/>
      <c r="J84" s="124">
        <f>SUBTOTAL(9,G84:I84)</f>
        <v>0</v>
      </c>
      <c r="K84" s="125">
        <f>IFERROR(J84/$J$18*100,"0.00")</f>
        <v>0</v>
      </c>
    </row>
    <row r="85" spans="1:11" ht="12.75" x14ac:dyDescent="0.2">
      <c r="A85" s="54">
        <v>2</v>
      </c>
      <c r="B85" s="55">
        <v>1</v>
      </c>
      <c r="C85" s="55">
        <v>5</v>
      </c>
      <c r="D85" s="55">
        <v>4</v>
      </c>
      <c r="E85" s="55"/>
      <c r="F85" s="67" t="s">
        <v>122</v>
      </c>
      <c r="G85" s="57">
        <f>G86</f>
        <v>0</v>
      </c>
      <c r="H85" s="57">
        <f>H86</f>
        <v>0</v>
      </c>
      <c r="I85" s="57">
        <f>I86</f>
        <v>0</v>
      </c>
      <c r="J85" s="57">
        <f>J86</f>
        <v>0</v>
      </c>
      <c r="K85" s="58">
        <f>K86</f>
        <v>0</v>
      </c>
    </row>
    <row r="86" spans="1:11" ht="12.75" x14ac:dyDescent="0.2">
      <c r="A86" s="59">
        <v>2</v>
      </c>
      <c r="B86" s="60">
        <v>1</v>
      </c>
      <c r="C86" s="60">
        <v>5</v>
      </c>
      <c r="D86" s="60">
        <v>4</v>
      </c>
      <c r="E86" s="60" t="s">
        <v>318</v>
      </c>
      <c r="F86" s="64" t="s">
        <v>122</v>
      </c>
      <c r="G86" s="62"/>
      <c r="H86" s="62"/>
      <c r="I86" s="62"/>
      <c r="J86" s="124">
        <f>SUBTOTAL(9,G86:I86)</f>
        <v>0</v>
      </c>
      <c r="K86" s="125">
        <f>IFERROR(J86/$J$18*100,"0.00")</f>
        <v>0</v>
      </c>
    </row>
    <row r="87" spans="1:11" ht="12.75" x14ac:dyDescent="0.2">
      <c r="A87" s="43">
        <v>2</v>
      </c>
      <c r="B87" s="44">
        <v>2</v>
      </c>
      <c r="C87" s="45"/>
      <c r="D87" s="45"/>
      <c r="E87" s="45"/>
      <c r="F87" s="46" t="s">
        <v>346</v>
      </c>
      <c r="G87" s="47">
        <f>+G88+G106+G111+G116+G125+G146+G165+G183</f>
        <v>15096741.92</v>
      </c>
      <c r="H87" s="47">
        <f>+H88+H106+H111+H116+H125+H146+H165+H183</f>
        <v>527428.5</v>
      </c>
      <c r="I87" s="47">
        <f>+I88+I106+I111+I116+I125+I146+I165+I183</f>
        <v>15416739.640000001</v>
      </c>
      <c r="J87" s="47">
        <f>+J88+J106+J111+J116+J125+J146+J165+J183</f>
        <v>31040910.059999999</v>
      </c>
      <c r="K87" s="48">
        <f>+K88+K106+K111+K116+K125+K146+K165+K183</f>
        <v>2.8585590975396538</v>
      </c>
    </row>
    <row r="88" spans="1:11" ht="12.75" x14ac:dyDescent="0.2">
      <c r="A88" s="49">
        <v>2</v>
      </c>
      <c r="B88" s="50">
        <v>2</v>
      </c>
      <c r="C88" s="50">
        <v>1</v>
      </c>
      <c r="D88" s="50"/>
      <c r="E88" s="50"/>
      <c r="F88" s="51" t="s">
        <v>11</v>
      </c>
      <c r="G88" s="52">
        <f>+G89+G91+G93+G95+G97+G99+G102+G104</f>
        <v>3078144</v>
      </c>
      <c r="H88" s="52">
        <f>+H89+H91+H93+H95+H97+H99+H102+H104</f>
        <v>0</v>
      </c>
      <c r="I88" s="52">
        <f>+I89+I91+I93+I95+I97+I99+I102+I104</f>
        <v>2592077.02</v>
      </c>
      <c r="J88" s="52">
        <f>+J89+J91+J93+J95+J97+J99+J102+J104</f>
        <v>5670221.0199999996</v>
      </c>
      <c r="K88" s="53">
        <f>+K89+K91+K93+K95+K97+K99+K102+K104</f>
        <v>0.5221709624637717</v>
      </c>
    </row>
    <row r="89" spans="1:11" ht="12.75" x14ac:dyDescent="0.2">
      <c r="A89" s="54">
        <v>2</v>
      </c>
      <c r="B89" s="55">
        <v>2</v>
      </c>
      <c r="C89" s="55">
        <v>1</v>
      </c>
      <c r="D89" s="55">
        <v>1</v>
      </c>
      <c r="E89" s="55"/>
      <c r="F89" s="56" t="s">
        <v>123</v>
      </c>
      <c r="G89" s="57">
        <f>G90</f>
        <v>0</v>
      </c>
      <c r="H89" s="57">
        <f>H90</f>
        <v>0</v>
      </c>
      <c r="I89" s="57">
        <f>I90</f>
        <v>0</v>
      </c>
      <c r="J89" s="57">
        <f>J90</f>
        <v>0</v>
      </c>
      <c r="K89" s="58">
        <f>K90</f>
        <v>0</v>
      </c>
    </row>
    <row r="90" spans="1:11" ht="12.75" x14ac:dyDescent="0.2">
      <c r="A90" s="68">
        <v>2</v>
      </c>
      <c r="B90" s="60">
        <v>2</v>
      </c>
      <c r="C90" s="60">
        <v>1</v>
      </c>
      <c r="D90" s="60">
        <v>1</v>
      </c>
      <c r="E90" s="60" t="s">
        <v>318</v>
      </c>
      <c r="F90" s="69" t="s">
        <v>123</v>
      </c>
      <c r="G90" s="62"/>
      <c r="H90" s="62"/>
      <c r="I90" s="62"/>
      <c r="J90" s="124">
        <f>SUBTOTAL(9,G90:I90)</f>
        <v>0</v>
      </c>
      <c r="K90" s="125">
        <f>IFERROR(J90/$J$18*100,"0.00")</f>
        <v>0</v>
      </c>
    </row>
    <row r="91" spans="1:11" ht="12.75" x14ac:dyDescent="0.2">
      <c r="A91" s="54">
        <v>2</v>
      </c>
      <c r="B91" s="55">
        <v>2</v>
      </c>
      <c r="C91" s="55">
        <v>1</v>
      </c>
      <c r="D91" s="55">
        <v>2</v>
      </c>
      <c r="E91" s="55"/>
      <c r="F91" s="56" t="s">
        <v>124</v>
      </c>
      <c r="G91" s="57">
        <f>G92</f>
        <v>195942</v>
      </c>
      <c r="H91" s="57">
        <f>H92</f>
        <v>0</v>
      </c>
      <c r="I91" s="57">
        <f>I92</f>
        <v>802516.87</v>
      </c>
      <c r="J91" s="57">
        <f>J92</f>
        <v>998458.87</v>
      </c>
      <c r="K91" s="58">
        <f>K92</f>
        <v>9.1948131702349403E-2</v>
      </c>
    </row>
    <row r="92" spans="1:11" ht="12.75" x14ac:dyDescent="0.2">
      <c r="A92" s="68">
        <v>2</v>
      </c>
      <c r="B92" s="60">
        <v>2</v>
      </c>
      <c r="C92" s="60">
        <v>1</v>
      </c>
      <c r="D92" s="60">
        <v>2</v>
      </c>
      <c r="E92" s="60" t="s">
        <v>318</v>
      </c>
      <c r="F92" s="69" t="s">
        <v>124</v>
      </c>
      <c r="G92" s="62">
        <v>195942</v>
      </c>
      <c r="H92" s="62"/>
      <c r="I92" s="62">
        <v>802516.87</v>
      </c>
      <c r="J92" s="124">
        <f>SUBTOTAL(9,G92:I92)</f>
        <v>998458.87</v>
      </c>
      <c r="K92" s="125">
        <f>IFERROR(J92/$J$18*100,"0.00")</f>
        <v>9.1948131702349403E-2</v>
      </c>
    </row>
    <row r="93" spans="1:11" ht="12.75" x14ac:dyDescent="0.2">
      <c r="A93" s="54">
        <v>2</v>
      </c>
      <c r="B93" s="55">
        <v>2</v>
      </c>
      <c r="C93" s="55">
        <v>1</v>
      </c>
      <c r="D93" s="55">
        <v>3</v>
      </c>
      <c r="E93" s="55"/>
      <c r="F93" s="56" t="s">
        <v>125</v>
      </c>
      <c r="G93" s="57">
        <f>G94</f>
        <v>894894</v>
      </c>
      <c r="H93" s="57">
        <f>H94</f>
        <v>0</v>
      </c>
      <c r="I93" s="57">
        <f>I94</f>
        <v>822446.61</v>
      </c>
      <c r="J93" s="57">
        <f>J94</f>
        <v>1717340.6099999999</v>
      </c>
      <c r="K93" s="58">
        <f>K94</f>
        <v>0.15814999028059418</v>
      </c>
    </row>
    <row r="94" spans="1:11" ht="12.75" x14ac:dyDescent="0.2">
      <c r="A94" s="59">
        <v>2</v>
      </c>
      <c r="B94" s="60">
        <v>2</v>
      </c>
      <c r="C94" s="60">
        <v>1</v>
      </c>
      <c r="D94" s="60">
        <v>3</v>
      </c>
      <c r="E94" s="60" t="s">
        <v>318</v>
      </c>
      <c r="F94" s="64" t="s">
        <v>125</v>
      </c>
      <c r="G94" s="62">
        <v>894894</v>
      </c>
      <c r="H94" s="62"/>
      <c r="I94" s="62">
        <v>822446.61</v>
      </c>
      <c r="J94" s="124">
        <f>SUBTOTAL(9,G94:I94)</f>
        <v>1717340.6099999999</v>
      </c>
      <c r="K94" s="125">
        <f>IFERROR(J94/$J$18*100,"0.00")</f>
        <v>0.15814999028059418</v>
      </c>
    </row>
    <row r="95" spans="1:11" ht="12.75" x14ac:dyDescent="0.2">
      <c r="A95" s="54">
        <v>2</v>
      </c>
      <c r="B95" s="55">
        <v>2</v>
      </c>
      <c r="C95" s="55">
        <v>1</v>
      </c>
      <c r="D95" s="55">
        <v>4</v>
      </c>
      <c r="E95" s="55"/>
      <c r="F95" s="56" t="s">
        <v>126</v>
      </c>
      <c r="G95" s="57">
        <f>G96</f>
        <v>0</v>
      </c>
      <c r="H95" s="57">
        <f>H96</f>
        <v>0</v>
      </c>
      <c r="I95" s="57">
        <f>I96</f>
        <v>23640.11</v>
      </c>
      <c r="J95" s="57">
        <f>J96</f>
        <v>23640.11</v>
      </c>
      <c r="K95" s="58">
        <f>K96</f>
        <v>2.1770190170557822E-3</v>
      </c>
    </row>
    <row r="96" spans="1:11" ht="12.75" x14ac:dyDescent="0.2">
      <c r="A96" s="68">
        <v>2</v>
      </c>
      <c r="B96" s="60">
        <v>2</v>
      </c>
      <c r="C96" s="60">
        <v>1</v>
      </c>
      <c r="D96" s="60">
        <v>4</v>
      </c>
      <c r="E96" s="60" t="s">
        <v>318</v>
      </c>
      <c r="F96" s="69" t="s">
        <v>126</v>
      </c>
      <c r="G96" s="62"/>
      <c r="H96" s="62"/>
      <c r="I96" s="62">
        <v>23640.11</v>
      </c>
      <c r="J96" s="124">
        <f>SUBTOTAL(9,G96:I96)</f>
        <v>23640.11</v>
      </c>
      <c r="K96" s="125">
        <f>IFERROR(J96/$J$18*100,"0.00")</f>
        <v>2.1770190170557822E-3</v>
      </c>
    </row>
    <row r="97" spans="1:11" ht="12.75" x14ac:dyDescent="0.2">
      <c r="A97" s="54">
        <v>2</v>
      </c>
      <c r="B97" s="55">
        <v>2</v>
      </c>
      <c r="C97" s="55">
        <v>1</v>
      </c>
      <c r="D97" s="55">
        <v>5</v>
      </c>
      <c r="E97" s="55"/>
      <c r="F97" s="56" t="s">
        <v>127</v>
      </c>
      <c r="G97" s="57">
        <f>G98</f>
        <v>1111308</v>
      </c>
      <c r="H97" s="57">
        <f>H98</f>
        <v>0</v>
      </c>
      <c r="I97" s="57">
        <f>I98</f>
        <v>478900.43</v>
      </c>
      <c r="J97" s="57">
        <f>J98</f>
        <v>1590208.43</v>
      </c>
      <c r="K97" s="58">
        <f>K98</f>
        <v>0.14644238090230624</v>
      </c>
    </row>
    <row r="98" spans="1:11" ht="12.75" x14ac:dyDescent="0.2">
      <c r="A98" s="68">
        <v>2</v>
      </c>
      <c r="B98" s="60">
        <v>2</v>
      </c>
      <c r="C98" s="60">
        <v>1</v>
      </c>
      <c r="D98" s="60">
        <v>5</v>
      </c>
      <c r="E98" s="60" t="s">
        <v>318</v>
      </c>
      <c r="F98" s="69" t="s">
        <v>127</v>
      </c>
      <c r="G98" s="62">
        <v>1111308</v>
      </c>
      <c r="H98" s="62"/>
      <c r="I98" s="62">
        <v>478900.43</v>
      </c>
      <c r="J98" s="124">
        <f>SUBTOTAL(9,G98:I98)</f>
        <v>1590208.43</v>
      </c>
      <c r="K98" s="125">
        <f>IFERROR(J98/$J$18*100,"0.00")</f>
        <v>0.14644238090230624</v>
      </c>
    </row>
    <row r="99" spans="1:11" ht="12.75" x14ac:dyDescent="0.2">
      <c r="A99" s="54">
        <v>2</v>
      </c>
      <c r="B99" s="55">
        <v>2</v>
      </c>
      <c r="C99" s="55">
        <v>1</v>
      </c>
      <c r="D99" s="55">
        <v>6</v>
      </c>
      <c r="E99" s="55"/>
      <c r="F99" s="56" t="s">
        <v>12</v>
      </c>
      <c r="G99" s="57">
        <f>G100+G101</f>
        <v>780000</v>
      </c>
      <c r="H99" s="57">
        <f>H100+H101</f>
        <v>0</v>
      </c>
      <c r="I99" s="57">
        <f>I100+I101</f>
        <v>240000</v>
      </c>
      <c r="J99" s="57">
        <f>J100+J101</f>
        <v>1020000</v>
      </c>
      <c r="K99" s="58">
        <f>K100+K101</f>
        <v>9.3931855536920003E-2</v>
      </c>
    </row>
    <row r="100" spans="1:11" ht="12.75" x14ac:dyDescent="0.2">
      <c r="A100" s="68">
        <v>2</v>
      </c>
      <c r="B100" s="60">
        <v>2</v>
      </c>
      <c r="C100" s="60">
        <v>1</v>
      </c>
      <c r="D100" s="60">
        <v>6</v>
      </c>
      <c r="E100" s="60" t="s">
        <v>318</v>
      </c>
      <c r="F100" s="69" t="s">
        <v>128</v>
      </c>
      <c r="G100" s="70">
        <v>780000</v>
      </c>
      <c r="H100" s="70"/>
      <c r="I100" s="70">
        <v>240000</v>
      </c>
      <c r="J100" s="124">
        <f>SUBTOTAL(9,G100:I100)</f>
        <v>1020000</v>
      </c>
      <c r="K100" s="125">
        <f>IFERROR(J100/$J$18*100,"0.00")</f>
        <v>9.3931855536920003E-2</v>
      </c>
    </row>
    <row r="101" spans="1:11" ht="12.75" x14ac:dyDescent="0.2">
      <c r="A101" s="68">
        <v>2</v>
      </c>
      <c r="B101" s="60">
        <v>2</v>
      </c>
      <c r="C101" s="60">
        <v>1</v>
      </c>
      <c r="D101" s="60">
        <v>6</v>
      </c>
      <c r="E101" s="60" t="s">
        <v>319</v>
      </c>
      <c r="F101" s="69" t="s">
        <v>129</v>
      </c>
      <c r="G101" s="70"/>
      <c r="H101" s="70"/>
      <c r="I101" s="70"/>
      <c r="J101" s="124">
        <f>SUBTOTAL(9,G101:I101)</f>
        <v>0</v>
      </c>
      <c r="K101" s="125">
        <f>IFERROR(J101/$J$18*100,"0.00")</f>
        <v>0</v>
      </c>
    </row>
    <row r="102" spans="1:11" ht="12.75" x14ac:dyDescent="0.2">
      <c r="A102" s="54">
        <v>2</v>
      </c>
      <c r="B102" s="55">
        <v>2</v>
      </c>
      <c r="C102" s="55">
        <v>1</v>
      </c>
      <c r="D102" s="55">
        <v>7</v>
      </c>
      <c r="E102" s="55"/>
      <c r="F102" s="56" t="s">
        <v>13</v>
      </c>
      <c r="G102" s="57">
        <f>G103</f>
        <v>96000</v>
      </c>
      <c r="H102" s="57">
        <f>H103</f>
        <v>0</v>
      </c>
      <c r="I102" s="57">
        <f>I103</f>
        <v>221573</v>
      </c>
      <c r="J102" s="57">
        <f>J103</f>
        <v>317573</v>
      </c>
      <c r="K102" s="58">
        <f>K103</f>
        <v>2.924531486120225E-2</v>
      </c>
    </row>
    <row r="103" spans="1:11" ht="12.75" x14ac:dyDescent="0.2">
      <c r="A103" s="68">
        <v>2</v>
      </c>
      <c r="B103" s="60">
        <v>2</v>
      </c>
      <c r="C103" s="60">
        <v>1</v>
      </c>
      <c r="D103" s="60">
        <v>7</v>
      </c>
      <c r="E103" s="60" t="s">
        <v>318</v>
      </c>
      <c r="F103" s="69" t="s">
        <v>13</v>
      </c>
      <c r="G103" s="62">
        <v>96000</v>
      </c>
      <c r="H103" s="62"/>
      <c r="I103" s="62">
        <v>221573</v>
      </c>
      <c r="J103" s="124">
        <f>SUBTOTAL(9,G103:I103)</f>
        <v>317573</v>
      </c>
      <c r="K103" s="125">
        <f>IFERROR(J103/$J$18*100,"0.00")</f>
        <v>2.924531486120225E-2</v>
      </c>
    </row>
    <row r="104" spans="1:11" ht="12.75" x14ac:dyDescent="0.2">
      <c r="A104" s="54">
        <v>2</v>
      </c>
      <c r="B104" s="55">
        <v>2</v>
      </c>
      <c r="C104" s="55">
        <v>1</v>
      </c>
      <c r="D104" s="55">
        <v>8</v>
      </c>
      <c r="E104" s="55"/>
      <c r="F104" s="56" t="s">
        <v>130</v>
      </c>
      <c r="G104" s="57">
        <f>G105</f>
        <v>0</v>
      </c>
      <c r="H104" s="57">
        <f>H105</f>
        <v>0</v>
      </c>
      <c r="I104" s="57">
        <f>I105</f>
        <v>3000</v>
      </c>
      <c r="J104" s="57">
        <f>J105</f>
        <v>3000</v>
      </c>
      <c r="K104" s="58">
        <f>K105</f>
        <v>2.7627016334388237E-4</v>
      </c>
    </row>
    <row r="105" spans="1:11" ht="12.75" x14ac:dyDescent="0.2">
      <c r="A105" s="59">
        <v>2</v>
      </c>
      <c r="B105" s="60">
        <v>2</v>
      </c>
      <c r="C105" s="60">
        <v>1</v>
      </c>
      <c r="D105" s="60">
        <v>8</v>
      </c>
      <c r="E105" s="60" t="s">
        <v>318</v>
      </c>
      <c r="F105" s="64" t="s">
        <v>130</v>
      </c>
      <c r="G105" s="62"/>
      <c r="H105" s="62"/>
      <c r="I105" s="62">
        <v>3000</v>
      </c>
      <c r="J105" s="124">
        <f>SUBTOTAL(9,G105:I105)</f>
        <v>3000</v>
      </c>
      <c r="K105" s="125">
        <f>IFERROR(J105/$J$18*100,"0.00")</f>
        <v>2.7627016334388237E-4</v>
      </c>
    </row>
    <row r="106" spans="1:11" ht="12.75" x14ac:dyDescent="0.2">
      <c r="A106" s="49">
        <v>2</v>
      </c>
      <c r="B106" s="50">
        <v>2</v>
      </c>
      <c r="C106" s="50">
        <v>2</v>
      </c>
      <c r="D106" s="50"/>
      <c r="E106" s="50"/>
      <c r="F106" s="51" t="s">
        <v>347</v>
      </c>
      <c r="G106" s="52">
        <f>+G107+G109</f>
        <v>308300</v>
      </c>
      <c r="H106" s="52">
        <f>+H107+H109</f>
        <v>65028.5</v>
      </c>
      <c r="I106" s="52">
        <f>+I107+I109</f>
        <v>2096354.82</v>
      </c>
      <c r="J106" s="52">
        <f>+J107+J109</f>
        <v>2469683.3200000003</v>
      </c>
      <c r="K106" s="53">
        <f>+K107+K109</f>
        <v>0.22743327140802055</v>
      </c>
    </row>
    <row r="107" spans="1:11" ht="12.75" x14ac:dyDescent="0.2">
      <c r="A107" s="54">
        <v>2</v>
      </c>
      <c r="B107" s="55">
        <v>2</v>
      </c>
      <c r="C107" s="55">
        <v>2</v>
      </c>
      <c r="D107" s="55">
        <v>1</v>
      </c>
      <c r="E107" s="55"/>
      <c r="F107" s="56" t="s">
        <v>131</v>
      </c>
      <c r="G107" s="57">
        <f>G108</f>
        <v>308300</v>
      </c>
      <c r="H107" s="57">
        <f>H108</f>
        <v>65028.5</v>
      </c>
      <c r="I107" s="57">
        <f>I108</f>
        <v>102000</v>
      </c>
      <c r="J107" s="57">
        <f>J108</f>
        <v>475328.5</v>
      </c>
      <c r="K107" s="58">
        <f>K108</f>
        <v>4.377302744566753E-2</v>
      </c>
    </row>
    <row r="108" spans="1:11" ht="12.75" x14ac:dyDescent="0.2">
      <c r="A108" s="59">
        <v>2</v>
      </c>
      <c r="B108" s="60">
        <v>2</v>
      </c>
      <c r="C108" s="60">
        <v>2</v>
      </c>
      <c r="D108" s="60">
        <v>1</v>
      </c>
      <c r="E108" s="60" t="s">
        <v>318</v>
      </c>
      <c r="F108" s="64" t="s">
        <v>131</v>
      </c>
      <c r="G108" s="62">
        <v>308300</v>
      </c>
      <c r="H108" s="62">
        <v>65028.5</v>
      </c>
      <c r="I108" s="62">
        <v>102000</v>
      </c>
      <c r="J108" s="124">
        <f>SUBTOTAL(9,G108:I108)</f>
        <v>475328.5</v>
      </c>
      <c r="K108" s="125">
        <f>IFERROR(J108/$J$18*100,"0.00")</f>
        <v>4.377302744566753E-2</v>
      </c>
    </row>
    <row r="109" spans="1:11" ht="12.75" x14ac:dyDescent="0.2">
      <c r="A109" s="54">
        <v>2</v>
      </c>
      <c r="B109" s="55">
        <v>2</v>
      </c>
      <c r="C109" s="55">
        <v>2</v>
      </c>
      <c r="D109" s="55">
        <v>2</v>
      </c>
      <c r="E109" s="55"/>
      <c r="F109" s="56" t="s">
        <v>132</v>
      </c>
      <c r="G109" s="57">
        <f>G110</f>
        <v>0</v>
      </c>
      <c r="H109" s="57">
        <f>H110</f>
        <v>0</v>
      </c>
      <c r="I109" s="57">
        <f>I110</f>
        <v>1994354.82</v>
      </c>
      <c r="J109" s="57">
        <f>J110</f>
        <v>1994354.82</v>
      </c>
      <c r="K109" s="58">
        <f>K110</f>
        <v>0.18366024396235303</v>
      </c>
    </row>
    <row r="110" spans="1:11" ht="12.75" x14ac:dyDescent="0.2">
      <c r="A110" s="59">
        <v>2</v>
      </c>
      <c r="B110" s="60">
        <v>2</v>
      </c>
      <c r="C110" s="60">
        <v>2</v>
      </c>
      <c r="D110" s="60">
        <v>2</v>
      </c>
      <c r="E110" s="60" t="s">
        <v>318</v>
      </c>
      <c r="F110" s="64" t="s">
        <v>132</v>
      </c>
      <c r="G110" s="62"/>
      <c r="H110" s="62"/>
      <c r="I110" s="62">
        <v>1994354.82</v>
      </c>
      <c r="J110" s="124">
        <f>SUBTOTAL(9,G110:I110)</f>
        <v>1994354.82</v>
      </c>
      <c r="K110" s="125">
        <f>IFERROR(J110/$J$18*100,"0.00")</f>
        <v>0.18366024396235303</v>
      </c>
    </row>
    <row r="111" spans="1:11" ht="12.75" x14ac:dyDescent="0.2">
      <c r="A111" s="49">
        <v>2</v>
      </c>
      <c r="B111" s="50">
        <v>2</v>
      </c>
      <c r="C111" s="50">
        <v>3</v>
      </c>
      <c r="D111" s="50"/>
      <c r="E111" s="50"/>
      <c r="F111" s="51" t="s">
        <v>14</v>
      </c>
      <c r="G111" s="52">
        <f>+G112+G114</f>
        <v>1260000</v>
      </c>
      <c r="H111" s="52">
        <f>+H112+H114</f>
        <v>462400</v>
      </c>
      <c r="I111" s="52">
        <f>+I112+I114</f>
        <v>1417494.94</v>
      </c>
      <c r="J111" s="52">
        <f>+J112+J114</f>
        <v>3139894.94</v>
      </c>
      <c r="K111" s="53">
        <f>+K112+K114</f>
        <v>0.28915309598547656</v>
      </c>
    </row>
    <row r="112" spans="1:11" ht="12.75" x14ac:dyDescent="0.2">
      <c r="A112" s="54">
        <v>2</v>
      </c>
      <c r="B112" s="55">
        <v>2</v>
      </c>
      <c r="C112" s="55">
        <v>3</v>
      </c>
      <c r="D112" s="55">
        <v>1</v>
      </c>
      <c r="E112" s="55"/>
      <c r="F112" s="56" t="s">
        <v>133</v>
      </c>
      <c r="G112" s="57">
        <f>G113</f>
        <v>1260000</v>
      </c>
      <c r="H112" s="57">
        <f>H113</f>
        <v>462400</v>
      </c>
      <c r="I112" s="57">
        <f>I113</f>
        <v>1417494.94</v>
      </c>
      <c r="J112" s="57">
        <f>J113</f>
        <v>3139894.94</v>
      </c>
      <c r="K112" s="58">
        <f>K113</f>
        <v>0.28915309598547656</v>
      </c>
    </row>
    <row r="113" spans="1:11" ht="12.75" x14ac:dyDescent="0.2">
      <c r="A113" s="59">
        <v>2</v>
      </c>
      <c r="B113" s="60">
        <v>2</v>
      </c>
      <c r="C113" s="60">
        <v>3</v>
      </c>
      <c r="D113" s="60">
        <v>1</v>
      </c>
      <c r="E113" s="60" t="s">
        <v>318</v>
      </c>
      <c r="F113" s="64" t="s">
        <v>133</v>
      </c>
      <c r="G113" s="62">
        <v>1260000</v>
      </c>
      <c r="H113" s="62">
        <v>462400</v>
      </c>
      <c r="I113" s="62">
        <v>1417494.94</v>
      </c>
      <c r="J113" s="124">
        <f>SUBTOTAL(9,G113:I113)</f>
        <v>3139894.94</v>
      </c>
      <c r="K113" s="125">
        <f>IFERROR(J113/$J$18*100,"0.00")</f>
        <v>0.28915309598547656</v>
      </c>
    </row>
    <row r="114" spans="1:11" ht="12.75" x14ac:dyDescent="0.2">
      <c r="A114" s="54">
        <v>2</v>
      </c>
      <c r="B114" s="55">
        <v>2</v>
      </c>
      <c r="C114" s="55">
        <v>3</v>
      </c>
      <c r="D114" s="55">
        <v>2</v>
      </c>
      <c r="E114" s="55"/>
      <c r="F114" s="56" t="s">
        <v>134</v>
      </c>
      <c r="G114" s="57">
        <f>G115</f>
        <v>0</v>
      </c>
      <c r="H114" s="57">
        <f>H115</f>
        <v>0</v>
      </c>
      <c r="I114" s="57">
        <f>I115</f>
        <v>0</v>
      </c>
      <c r="J114" s="57">
        <f>J115</f>
        <v>0</v>
      </c>
      <c r="K114" s="58">
        <f>K115</f>
        <v>0</v>
      </c>
    </row>
    <row r="115" spans="1:11" ht="12.75" x14ac:dyDescent="0.2">
      <c r="A115" s="68">
        <v>2</v>
      </c>
      <c r="B115" s="60">
        <v>2</v>
      </c>
      <c r="C115" s="60">
        <v>3</v>
      </c>
      <c r="D115" s="60">
        <v>2</v>
      </c>
      <c r="E115" s="60" t="s">
        <v>318</v>
      </c>
      <c r="F115" s="69" t="s">
        <v>134</v>
      </c>
      <c r="G115" s="62"/>
      <c r="H115" s="62"/>
      <c r="I115" s="62"/>
      <c r="J115" s="124">
        <f>SUBTOTAL(9,G115:I115)</f>
        <v>0</v>
      </c>
      <c r="K115" s="125">
        <f>IFERROR(J115/$J$18*100,"0.00")</f>
        <v>0</v>
      </c>
    </row>
    <row r="116" spans="1:11" ht="12.75" x14ac:dyDescent="0.2">
      <c r="A116" s="49">
        <v>2</v>
      </c>
      <c r="B116" s="50">
        <v>2</v>
      </c>
      <c r="C116" s="50">
        <v>4</v>
      </c>
      <c r="D116" s="50"/>
      <c r="E116" s="50"/>
      <c r="F116" s="51" t="s">
        <v>135</v>
      </c>
      <c r="G116" s="52">
        <f>+G117+G119+G121+G123</f>
        <v>0</v>
      </c>
      <c r="H116" s="52">
        <f>+H117+H119+H121+H123</f>
        <v>0</v>
      </c>
      <c r="I116" s="52">
        <f>+I117+I119+I121+I123</f>
        <v>1667943.84</v>
      </c>
      <c r="J116" s="52">
        <f>+J117+J119+J121+J123</f>
        <v>1667943.84</v>
      </c>
      <c r="K116" s="53">
        <f>+K117+K119+K121+K123</f>
        <v>0.1536010390417408</v>
      </c>
    </row>
    <row r="117" spans="1:11" ht="12.75" x14ac:dyDescent="0.2">
      <c r="A117" s="54">
        <v>2</v>
      </c>
      <c r="B117" s="55">
        <v>2</v>
      </c>
      <c r="C117" s="55">
        <v>4</v>
      </c>
      <c r="D117" s="55">
        <v>1</v>
      </c>
      <c r="E117" s="55"/>
      <c r="F117" s="67" t="s">
        <v>15</v>
      </c>
      <c r="G117" s="57">
        <f>G118</f>
        <v>0</v>
      </c>
      <c r="H117" s="57">
        <f>H118</f>
        <v>0</v>
      </c>
      <c r="I117" s="57">
        <f>I118</f>
        <v>78200</v>
      </c>
      <c r="J117" s="57">
        <f>J118</f>
        <v>78200</v>
      </c>
      <c r="K117" s="58">
        <f>K118</f>
        <v>7.2014422578305336E-3</v>
      </c>
    </row>
    <row r="118" spans="1:11" ht="12.75" x14ac:dyDescent="0.2">
      <c r="A118" s="59">
        <v>2</v>
      </c>
      <c r="B118" s="60">
        <v>2</v>
      </c>
      <c r="C118" s="60">
        <v>4</v>
      </c>
      <c r="D118" s="60">
        <v>1</v>
      </c>
      <c r="E118" s="60" t="s">
        <v>318</v>
      </c>
      <c r="F118" s="64" t="s">
        <v>15</v>
      </c>
      <c r="G118" s="62"/>
      <c r="H118" s="62"/>
      <c r="I118" s="62">
        <v>78200</v>
      </c>
      <c r="J118" s="124">
        <f>SUBTOTAL(9,G118:I118)</f>
        <v>78200</v>
      </c>
      <c r="K118" s="125">
        <f>IFERROR(J118/$J$18*100,"0.00")</f>
        <v>7.2014422578305336E-3</v>
      </c>
    </row>
    <row r="119" spans="1:11" ht="12.75" x14ac:dyDescent="0.2">
      <c r="A119" s="54">
        <v>2</v>
      </c>
      <c r="B119" s="55">
        <v>2</v>
      </c>
      <c r="C119" s="55">
        <v>4</v>
      </c>
      <c r="D119" s="55">
        <v>2</v>
      </c>
      <c r="E119" s="55"/>
      <c r="F119" s="67" t="s">
        <v>16</v>
      </c>
      <c r="G119" s="57">
        <f>G120</f>
        <v>0</v>
      </c>
      <c r="H119" s="57">
        <f>H120</f>
        <v>0</v>
      </c>
      <c r="I119" s="57">
        <f>I120</f>
        <v>1532143.84</v>
      </c>
      <c r="J119" s="57">
        <f>J120</f>
        <v>1532143.84</v>
      </c>
      <c r="K119" s="58">
        <f>K120</f>
        <v>0.14109520964770772</v>
      </c>
    </row>
    <row r="120" spans="1:11" ht="12.75" x14ac:dyDescent="0.2">
      <c r="A120" s="68">
        <v>2</v>
      </c>
      <c r="B120" s="60">
        <v>2</v>
      </c>
      <c r="C120" s="60">
        <v>4</v>
      </c>
      <c r="D120" s="60">
        <v>2</v>
      </c>
      <c r="E120" s="60" t="s">
        <v>318</v>
      </c>
      <c r="F120" s="69" t="s">
        <v>16</v>
      </c>
      <c r="G120" s="62"/>
      <c r="H120" s="62"/>
      <c r="I120" s="62">
        <v>1532143.84</v>
      </c>
      <c r="J120" s="124">
        <f>SUBTOTAL(9,G120:I120)</f>
        <v>1532143.84</v>
      </c>
      <c r="K120" s="125">
        <f>IFERROR(J120/$J$18*100,"0.00")</f>
        <v>0.14109520964770772</v>
      </c>
    </row>
    <row r="121" spans="1:11" ht="12.75" x14ac:dyDescent="0.2">
      <c r="A121" s="54">
        <v>2</v>
      </c>
      <c r="B121" s="55">
        <v>2</v>
      </c>
      <c r="C121" s="55">
        <v>4</v>
      </c>
      <c r="D121" s="55">
        <v>3</v>
      </c>
      <c r="E121" s="55"/>
      <c r="F121" s="67" t="s">
        <v>29</v>
      </c>
      <c r="G121" s="57">
        <f>G122</f>
        <v>0</v>
      </c>
      <c r="H121" s="57">
        <f>H122</f>
        <v>0</v>
      </c>
      <c r="I121" s="57">
        <f>I122</f>
        <v>57600</v>
      </c>
      <c r="J121" s="57">
        <f>J122</f>
        <v>57600</v>
      </c>
      <c r="K121" s="58">
        <f>K122</f>
        <v>5.3043871362025413E-3</v>
      </c>
    </row>
    <row r="122" spans="1:11" ht="12.75" x14ac:dyDescent="0.2">
      <c r="A122" s="68">
        <v>2</v>
      </c>
      <c r="B122" s="60">
        <v>2</v>
      </c>
      <c r="C122" s="60">
        <v>4</v>
      </c>
      <c r="D122" s="60">
        <v>3</v>
      </c>
      <c r="E122" s="60" t="s">
        <v>318</v>
      </c>
      <c r="F122" s="69" t="s">
        <v>29</v>
      </c>
      <c r="G122" s="62"/>
      <c r="H122" s="62"/>
      <c r="I122" s="62">
        <v>57600</v>
      </c>
      <c r="J122" s="124">
        <f>SUBTOTAL(9,G122:I122)</f>
        <v>57600</v>
      </c>
      <c r="K122" s="125">
        <f>IFERROR(J122/$J$18*100,"0.00")</f>
        <v>5.3043871362025413E-3</v>
      </c>
    </row>
    <row r="123" spans="1:11" ht="12.75" x14ac:dyDescent="0.2">
      <c r="A123" s="54">
        <v>2</v>
      </c>
      <c r="B123" s="55">
        <v>2</v>
      </c>
      <c r="C123" s="55">
        <v>4</v>
      </c>
      <c r="D123" s="55">
        <v>4</v>
      </c>
      <c r="E123" s="55"/>
      <c r="F123" s="67" t="s">
        <v>136</v>
      </c>
      <c r="G123" s="57">
        <f>G124</f>
        <v>0</v>
      </c>
      <c r="H123" s="57">
        <f>H124</f>
        <v>0</v>
      </c>
      <c r="I123" s="57">
        <f>I124</f>
        <v>0</v>
      </c>
      <c r="J123" s="57">
        <f>J124</f>
        <v>0</v>
      </c>
      <c r="K123" s="58">
        <f>K124</f>
        <v>0</v>
      </c>
    </row>
    <row r="124" spans="1:11" ht="12.75" x14ac:dyDescent="0.2">
      <c r="A124" s="68">
        <v>2</v>
      </c>
      <c r="B124" s="60">
        <v>2</v>
      </c>
      <c r="C124" s="60">
        <v>4</v>
      </c>
      <c r="D124" s="60">
        <v>4</v>
      </c>
      <c r="E124" s="60" t="s">
        <v>318</v>
      </c>
      <c r="F124" s="69" t="s">
        <v>136</v>
      </c>
      <c r="G124" s="62"/>
      <c r="H124" s="62"/>
      <c r="I124" s="62"/>
      <c r="J124" s="124">
        <f>SUBTOTAL(9,G124:I124)</f>
        <v>0</v>
      </c>
      <c r="K124" s="125">
        <f>IFERROR(J124/$J$18*100,"0.00")</f>
        <v>0</v>
      </c>
    </row>
    <row r="125" spans="1:11" ht="12.75" x14ac:dyDescent="0.2">
      <c r="A125" s="49">
        <v>2</v>
      </c>
      <c r="B125" s="50">
        <v>2</v>
      </c>
      <c r="C125" s="50">
        <v>5</v>
      </c>
      <c r="D125" s="50"/>
      <c r="E125" s="50"/>
      <c r="F125" s="51" t="s">
        <v>137</v>
      </c>
      <c r="G125" s="52">
        <f>+G126+G128+G130+G136+G138+G140+G142+G144</f>
        <v>4775407.92</v>
      </c>
      <c r="H125" s="52">
        <f>+H126+H128+H130+H136+H138+H140+H142+H144</f>
        <v>0</v>
      </c>
      <c r="I125" s="52">
        <f>+I126+I128+I130+I136+I138+I140+I142+I144</f>
        <v>113500</v>
      </c>
      <c r="J125" s="52">
        <f>+J126+J128+J130+J136+J138+J140+J142+J144</f>
        <v>4888907.92</v>
      </c>
      <c r="K125" s="53">
        <f>+K126+K128+K130+K136+K138+K140+K142+K144</f>
        <v>0.45021979654386673</v>
      </c>
    </row>
    <row r="126" spans="1:11" ht="12.75" x14ac:dyDescent="0.2">
      <c r="A126" s="54">
        <v>2</v>
      </c>
      <c r="B126" s="55">
        <v>2</v>
      </c>
      <c r="C126" s="55">
        <v>5</v>
      </c>
      <c r="D126" s="55">
        <v>1</v>
      </c>
      <c r="E126" s="55"/>
      <c r="F126" s="67" t="s">
        <v>138</v>
      </c>
      <c r="G126" s="57">
        <f>G127</f>
        <v>4775407.92</v>
      </c>
      <c r="H126" s="57">
        <f>H127</f>
        <v>0</v>
      </c>
      <c r="I126" s="57">
        <f>I127</f>
        <v>75000</v>
      </c>
      <c r="J126" s="57">
        <f>J127</f>
        <v>4850407.92</v>
      </c>
      <c r="K126" s="58">
        <f>K127</f>
        <v>0.44667432944762026</v>
      </c>
    </row>
    <row r="127" spans="1:11" ht="12.75" x14ac:dyDescent="0.2">
      <c r="A127" s="68">
        <v>2</v>
      </c>
      <c r="B127" s="60">
        <v>2</v>
      </c>
      <c r="C127" s="60">
        <v>5</v>
      </c>
      <c r="D127" s="60">
        <v>1</v>
      </c>
      <c r="E127" s="60" t="s">
        <v>318</v>
      </c>
      <c r="F127" s="69" t="s">
        <v>138</v>
      </c>
      <c r="G127" s="62">
        <v>4775407.92</v>
      </c>
      <c r="H127" s="62"/>
      <c r="I127" s="62">
        <v>75000</v>
      </c>
      <c r="J127" s="124">
        <f>SUBTOTAL(9,G127:I127)</f>
        <v>4850407.92</v>
      </c>
      <c r="K127" s="125">
        <f>IFERROR(J127/$J$18*100,"0.00")</f>
        <v>0.44667432944762026</v>
      </c>
    </row>
    <row r="128" spans="1:11" ht="12.75" x14ac:dyDescent="0.2">
      <c r="A128" s="71">
        <v>2</v>
      </c>
      <c r="B128" s="55">
        <v>2</v>
      </c>
      <c r="C128" s="55">
        <v>5</v>
      </c>
      <c r="D128" s="55">
        <v>2</v>
      </c>
      <c r="E128" s="55"/>
      <c r="F128" s="72" t="s">
        <v>139</v>
      </c>
      <c r="G128" s="57">
        <f>G129</f>
        <v>0</v>
      </c>
      <c r="H128" s="57">
        <f>H129</f>
        <v>0</v>
      </c>
      <c r="I128" s="57">
        <f>I129</f>
        <v>0</v>
      </c>
      <c r="J128" s="57">
        <f>J129</f>
        <v>0</v>
      </c>
      <c r="K128" s="58">
        <f>K129</f>
        <v>0</v>
      </c>
    </row>
    <row r="129" spans="1:11" ht="12.75" x14ac:dyDescent="0.2">
      <c r="A129" s="68">
        <v>2</v>
      </c>
      <c r="B129" s="60">
        <v>2</v>
      </c>
      <c r="C129" s="60">
        <v>5</v>
      </c>
      <c r="D129" s="60">
        <v>2</v>
      </c>
      <c r="E129" s="60" t="s">
        <v>318</v>
      </c>
      <c r="F129" s="69" t="s">
        <v>139</v>
      </c>
      <c r="G129" s="62"/>
      <c r="H129" s="62"/>
      <c r="I129" s="62"/>
      <c r="J129" s="124">
        <f>SUBTOTAL(9,G129:I129)</f>
        <v>0</v>
      </c>
      <c r="K129" s="125">
        <f>IFERROR(J129/$J$18*100,"0.00")</f>
        <v>0</v>
      </c>
    </row>
    <row r="130" spans="1:11" ht="12.75" x14ac:dyDescent="0.2">
      <c r="A130" s="91">
        <v>2</v>
      </c>
      <c r="B130" s="92">
        <v>2</v>
      </c>
      <c r="C130" s="92">
        <v>5</v>
      </c>
      <c r="D130" s="92">
        <v>3</v>
      </c>
      <c r="E130" s="92"/>
      <c r="F130" s="93" t="s">
        <v>140</v>
      </c>
      <c r="G130" s="94">
        <f>SUM(G131:G135)</f>
        <v>0</v>
      </c>
      <c r="H130" s="94">
        <f>SUM(H131:H135)</f>
        <v>0</v>
      </c>
      <c r="I130" s="94">
        <f>SUM(I131:I135)</f>
        <v>38500</v>
      </c>
      <c r="J130" s="94">
        <f>SUM(J131:J135)</f>
        <v>38500</v>
      </c>
      <c r="K130" s="95">
        <f>SUM(K131:K135)</f>
        <v>3.5454670962464904E-3</v>
      </c>
    </row>
    <row r="131" spans="1:11" ht="12.75" x14ac:dyDescent="0.2">
      <c r="A131" s="68">
        <v>2</v>
      </c>
      <c r="B131" s="60">
        <v>2</v>
      </c>
      <c r="C131" s="60">
        <v>5</v>
      </c>
      <c r="D131" s="60">
        <v>3</v>
      </c>
      <c r="E131" s="60" t="s">
        <v>318</v>
      </c>
      <c r="F131" s="69" t="s">
        <v>141</v>
      </c>
      <c r="G131" s="62"/>
      <c r="H131" s="62"/>
      <c r="I131" s="62"/>
      <c r="J131" s="124">
        <f>SUBTOTAL(9,G131:I131)</f>
        <v>0</v>
      </c>
      <c r="K131" s="125">
        <f>IFERROR(J131/$J$18*100,"0.00")</f>
        <v>0</v>
      </c>
    </row>
    <row r="132" spans="1:11" ht="12.75" x14ac:dyDescent="0.2">
      <c r="A132" s="68">
        <v>2</v>
      </c>
      <c r="B132" s="60">
        <v>2</v>
      </c>
      <c r="C132" s="60">
        <v>5</v>
      </c>
      <c r="D132" s="60">
        <v>3</v>
      </c>
      <c r="E132" s="60" t="s">
        <v>319</v>
      </c>
      <c r="F132" s="69" t="s">
        <v>142</v>
      </c>
      <c r="G132" s="62"/>
      <c r="H132" s="62"/>
      <c r="I132" s="62">
        <v>38500</v>
      </c>
      <c r="J132" s="124">
        <f>SUBTOTAL(9,G132:I132)</f>
        <v>38500</v>
      </c>
      <c r="K132" s="125">
        <f>IFERROR(J132/$J$18*100,"0.00")</f>
        <v>3.5454670962464904E-3</v>
      </c>
    </row>
    <row r="133" spans="1:11" ht="12.75" x14ac:dyDescent="0.2">
      <c r="A133" s="68">
        <v>2</v>
      </c>
      <c r="B133" s="60">
        <v>2</v>
      </c>
      <c r="C133" s="60">
        <v>5</v>
      </c>
      <c r="D133" s="60">
        <v>3</v>
      </c>
      <c r="E133" s="60" t="s">
        <v>320</v>
      </c>
      <c r="F133" s="69" t="s">
        <v>143</v>
      </c>
      <c r="G133" s="62"/>
      <c r="H133" s="62"/>
      <c r="I133" s="62"/>
      <c r="J133" s="124">
        <f>SUBTOTAL(9,G133:I133)</f>
        <v>0</v>
      </c>
      <c r="K133" s="125">
        <f>IFERROR(J133/$J$18*100,"0.00")</f>
        <v>0</v>
      </c>
    </row>
    <row r="134" spans="1:11" ht="12.75" x14ac:dyDescent="0.2">
      <c r="A134" s="68">
        <v>2</v>
      </c>
      <c r="B134" s="60">
        <v>2</v>
      </c>
      <c r="C134" s="60">
        <v>5</v>
      </c>
      <c r="D134" s="60">
        <v>3</v>
      </c>
      <c r="E134" s="60" t="s">
        <v>321</v>
      </c>
      <c r="F134" s="69" t="s">
        <v>144</v>
      </c>
      <c r="G134" s="62"/>
      <c r="H134" s="62"/>
      <c r="I134" s="62"/>
      <c r="J134" s="124">
        <f>SUBTOTAL(9,G134:I134)</f>
        <v>0</v>
      </c>
      <c r="K134" s="125">
        <f>IFERROR(J134/$J$18*100,"0.00")</f>
        <v>0</v>
      </c>
    </row>
    <row r="135" spans="1:11" ht="12.75" x14ac:dyDescent="0.2">
      <c r="A135" s="68">
        <v>2</v>
      </c>
      <c r="B135" s="60">
        <v>2</v>
      </c>
      <c r="C135" s="60">
        <v>5</v>
      </c>
      <c r="D135" s="60">
        <v>3</v>
      </c>
      <c r="E135" s="60" t="s">
        <v>322</v>
      </c>
      <c r="F135" s="69" t="s">
        <v>145</v>
      </c>
      <c r="G135" s="62"/>
      <c r="H135" s="62"/>
      <c r="I135" s="62"/>
      <c r="J135" s="124">
        <f>SUBTOTAL(9,G135:I135)</f>
        <v>0</v>
      </c>
      <c r="K135" s="125">
        <f>IFERROR(J135/$J$18*100,"0.00")</f>
        <v>0</v>
      </c>
    </row>
    <row r="136" spans="1:11" ht="12.75" x14ac:dyDescent="0.2">
      <c r="A136" s="54">
        <v>2</v>
      </c>
      <c r="B136" s="55">
        <v>2</v>
      </c>
      <c r="C136" s="55">
        <v>5</v>
      </c>
      <c r="D136" s="55">
        <v>4</v>
      </c>
      <c r="E136" s="55"/>
      <c r="F136" s="67" t="s">
        <v>146</v>
      </c>
      <c r="G136" s="57">
        <f>G137</f>
        <v>0</v>
      </c>
      <c r="H136" s="57">
        <f>H137</f>
        <v>0</v>
      </c>
      <c r="I136" s="57">
        <f>I137</f>
        <v>0</v>
      </c>
      <c r="J136" s="57">
        <f>J137</f>
        <v>0</v>
      </c>
      <c r="K136" s="58">
        <f>K137</f>
        <v>0</v>
      </c>
    </row>
    <row r="137" spans="1:11" ht="12.75" x14ac:dyDescent="0.2">
      <c r="A137" s="68">
        <v>2</v>
      </c>
      <c r="B137" s="60">
        <v>2</v>
      </c>
      <c r="C137" s="60">
        <v>5</v>
      </c>
      <c r="D137" s="60">
        <v>4</v>
      </c>
      <c r="E137" s="60" t="s">
        <v>318</v>
      </c>
      <c r="F137" s="69" t="s">
        <v>146</v>
      </c>
      <c r="G137" s="62"/>
      <c r="H137" s="62"/>
      <c r="I137" s="62"/>
      <c r="J137" s="124">
        <f>SUBTOTAL(9,G137:I137)</f>
        <v>0</v>
      </c>
      <c r="K137" s="125">
        <f>IFERROR(J137/$J$18*100,"0.00")</f>
        <v>0</v>
      </c>
    </row>
    <row r="138" spans="1:11" ht="12.75" x14ac:dyDescent="0.2">
      <c r="A138" s="71">
        <v>2</v>
      </c>
      <c r="B138" s="55">
        <v>2</v>
      </c>
      <c r="C138" s="55">
        <v>5</v>
      </c>
      <c r="D138" s="55">
        <v>5</v>
      </c>
      <c r="E138" s="55"/>
      <c r="F138" s="72" t="s">
        <v>348</v>
      </c>
      <c r="G138" s="73">
        <f>+G139</f>
        <v>0</v>
      </c>
      <c r="H138" s="73">
        <f>+H139</f>
        <v>0</v>
      </c>
      <c r="I138" s="73">
        <f>+I139</f>
        <v>0</v>
      </c>
      <c r="J138" s="73">
        <f>+J139</f>
        <v>0</v>
      </c>
      <c r="K138" s="74">
        <f>+K139</f>
        <v>0</v>
      </c>
    </row>
    <row r="139" spans="1:11" ht="12.75" x14ac:dyDescent="0.2">
      <c r="A139" s="68">
        <v>2</v>
      </c>
      <c r="B139" s="60">
        <v>2</v>
      </c>
      <c r="C139" s="60">
        <v>5</v>
      </c>
      <c r="D139" s="60">
        <v>5</v>
      </c>
      <c r="E139" s="60" t="s">
        <v>318</v>
      </c>
      <c r="F139" s="69" t="s">
        <v>348</v>
      </c>
      <c r="G139" s="62"/>
      <c r="H139" s="62"/>
      <c r="I139" s="62"/>
      <c r="J139" s="124">
        <f>SUBTOTAL(9,G139:I139)</f>
        <v>0</v>
      </c>
      <c r="K139" s="125">
        <f>IFERROR(J139/$J$18*100,"0.00")</f>
        <v>0</v>
      </c>
    </row>
    <row r="140" spans="1:11" ht="12.75" x14ac:dyDescent="0.2">
      <c r="A140" s="71">
        <v>2</v>
      </c>
      <c r="B140" s="55">
        <v>2</v>
      </c>
      <c r="C140" s="55">
        <v>5</v>
      </c>
      <c r="D140" s="55">
        <v>6</v>
      </c>
      <c r="E140" s="55"/>
      <c r="F140" s="72" t="s">
        <v>349</v>
      </c>
      <c r="G140" s="57">
        <f>G141</f>
        <v>0</v>
      </c>
      <c r="H140" s="57">
        <f>H141</f>
        <v>0</v>
      </c>
      <c r="I140" s="57">
        <f>I141</f>
        <v>0</v>
      </c>
      <c r="J140" s="57">
        <f>J141</f>
        <v>0</v>
      </c>
      <c r="K140" s="58">
        <f>K141</f>
        <v>0</v>
      </c>
    </row>
    <row r="141" spans="1:11" ht="12.75" x14ac:dyDescent="0.2">
      <c r="A141" s="68">
        <v>2</v>
      </c>
      <c r="B141" s="60">
        <v>2</v>
      </c>
      <c r="C141" s="60">
        <v>5</v>
      </c>
      <c r="D141" s="60">
        <v>6</v>
      </c>
      <c r="E141" s="60" t="s">
        <v>318</v>
      </c>
      <c r="F141" s="69" t="s">
        <v>349</v>
      </c>
      <c r="G141" s="62"/>
      <c r="H141" s="62"/>
      <c r="I141" s="62"/>
      <c r="J141" s="124">
        <f>SUBTOTAL(9,G141:I141)</f>
        <v>0</v>
      </c>
      <c r="K141" s="125">
        <f>IFERROR(J141/$J$18*100,"0.00")</f>
        <v>0</v>
      </c>
    </row>
    <row r="142" spans="1:11" ht="12.75" x14ac:dyDescent="0.2">
      <c r="A142" s="71">
        <v>2</v>
      </c>
      <c r="B142" s="55">
        <v>2</v>
      </c>
      <c r="C142" s="55">
        <v>5</v>
      </c>
      <c r="D142" s="55">
        <v>7</v>
      </c>
      <c r="E142" s="55"/>
      <c r="F142" s="72" t="s">
        <v>350</v>
      </c>
      <c r="G142" s="73">
        <f>+G143</f>
        <v>0</v>
      </c>
      <c r="H142" s="73">
        <f>+H143</f>
        <v>0</v>
      </c>
      <c r="I142" s="73">
        <f>+I143</f>
        <v>0</v>
      </c>
      <c r="J142" s="73">
        <f>+J143</f>
        <v>0</v>
      </c>
      <c r="K142" s="74">
        <f>+K143</f>
        <v>0</v>
      </c>
    </row>
    <row r="143" spans="1:11" ht="12.75" x14ac:dyDescent="0.2">
      <c r="A143" s="68">
        <v>2</v>
      </c>
      <c r="B143" s="60">
        <v>2</v>
      </c>
      <c r="C143" s="60">
        <v>5</v>
      </c>
      <c r="D143" s="60">
        <v>7</v>
      </c>
      <c r="E143" s="60" t="s">
        <v>318</v>
      </c>
      <c r="F143" s="69" t="s">
        <v>350</v>
      </c>
      <c r="G143" s="62"/>
      <c r="H143" s="62"/>
      <c r="I143" s="62"/>
      <c r="J143" s="124">
        <f>SUBTOTAL(9,G143:I143)</f>
        <v>0</v>
      </c>
      <c r="K143" s="125">
        <f>IFERROR(J143/$J$18*100,"0.00")</f>
        <v>0</v>
      </c>
    </row>
    <row r="144" spans="1:11" ht="12.75" x14ac:dyDescent="0.2">
      <c r="A144" s="71">
        <v>2</v>
      </c>
      <c r="B144" s="55">
        <v>2</v>
      </c>
      <c r="C144" s="55">
        <v>5</v>
      </c>
      <c r="D144" s="55">
        <v>8</v>
      </c>
      <c r="E144" s="55"/>
      <c r="F144" s="72" t="s">
        <v>147</v>
      </c>
      <c r="G144" s="57">
        <f>G145</f>
        <v>0</v>
      </c>
      <c r="H144" s="57">
        <f>H145</f>
        <v>0</v>
      </c>
      <c r="I144" s="57">
        <f>I145</f>
        <v>0</v>
      </c>
      <c r="J144" s="57">
        <f>J145</f>
        <v>0</v>
      </c>
      <c r="K144" s="58">
        <f>K145</f>
        <v>0</v>
      </c>
    </row>
    <row r="145" spans="1:11" ht="12.75" x14ac:dyDescent="0.2">
      <c r="A145" s="68">
        <v>2</v>
      </c>
      <c r="B145" s="60">
        <v>2</v>
      </c>
      <c r="C145" s="60">
        <v>5</v>
      </c>
      <c r="D145" s="60">
        <v>8</v>
      </c>
      <c r="E145" s="60" t="s">
        <v>318</v>
      </c>
      <c r="F145" s="69" t="s">
        <v>147</v>
      </c>
      <c r="G145" s="62"/>
      <c r="H145" s="62"/>
      <c r="I145" s="62"/>
      <c r="J145" s="124">
        <f>SUBTOTAL(9,G145:I145)</f>
        <v>0</v>
      </c>
      <c r="K145" s="125">
        <f>IFERROR(J145/$J$18*100,"0.00")</f>
        <v>0</v>
      </c>
    </row>
    <row r="146" spans="1:11" ht="12.75" x14ac:dyDescent="0.2">
      <c r="A146" s="49">
        <v>2</v>
      </c>
      <c r="B146" s="50">
        <v>2</v>
      </c>
      <c r="C146" s="50">
        <v>6</v>
      </c>
      <c r="D146" s="50"/>
      <c r="E146" s="50"/>
      <c r="F146" s="51" t="s">
        <v>148</v>
      </c>
      <c r="G146" s="52">
        <f>+G147+G149+G151+G153+G155+G157+G159+G161+G163</f>
        <v>0</v>
      </c>
      <c r="H146" s="52">
        <f>+H147+H149+H151+H153+H155+H157+H159+H161+H163</f>
        <v>0</v>
      </c>
      <c r="I146" s="52">
        <f>+I147+I149+I151+I153+I155+I157+I159+I161+I163</f>
        <v>0</v>
      </c>
      <c r="J146" s="52">
        <f>+J147+J149+J151+J153+J155+J157+J159+J161+J163</f>
        <v>0</v>
      </c>
      <c r="K146" s="53">
        <f>+K147+K149+K151+K153+K155+K157+K159+K161+K163</f>
        <v>0</v>
      </c>
    </row>
    <row r="147" spans="1:11" ht="12.75" x14ac:dyDescent="0.2">
      <c r="A147" s="54">
        <v>2</v>
      </c>
      <c r="B147" s="55">
        <v>2</v>
      </c>
      <c r="C147" s="55">
        <v>6</v>
      </c>
      <c r="D147" s="55">
        <v>1</v>
      </c>
      <c r="E147" s="55"/>
      <c r="F147" s="67" t="s">
        <v>351</v>
      </c>
      <c r="G147" s="57">
        <f>G148</f>
        <v>0</v>
      </c>
      <c r="H147" s="57">
        <f>H148</f>
        <v>0</v>
      </c>
      <c r="I147" s="57">
        <f>I148</f>
        <v>0</v>
      </c>
      <c r="J147" s="57">
        <f>J148</f>
        <v>0</v>
      </c>
      <c r="K147" s="58">
        <f>K148</f>
        <v>0</v>
      </c>
    </row>
    <row r="148" spans="1:11" ht="12.75" x14ac:dyDescent="0.2">
      <c r="A148" s="68">
        <v>2</v>
      </c>
      <c r="B148" s="60">
        <v>2</v>
      </c>
      <c r="C148" s="60">
        <v>6</v>
      </c>
      <c r="D148" s="60">
        <v>1</v>
      </c>
      <c r="E148" s="60" t="s">
        <v>318</v>
      </c>
      <c r="F148" s="69" t="s">
        <v>351</v>
      </c>
      <c r="G148" s="62"/>
      <c r="H148" s="62"/>
      <c r="I148" s="62"/>
      <c r="J148" s="124">
        <f>SUBTOTAL(9,G148:I148)</f>
        <v>0</v>
      </c>
      <c r="K148" s="125">
        <f>IFERROR(J148/$J$18*100,"0.00")</f>
        <v>0</v>
      </c>
    </row>
    <row r="149" spans="1:11" ht="12.75" x14ac:dyDescent="0.2">
      <c r="A149" s="54">
        <v>2</v>
      </c>
      <c r="B149" s="55">
        <v>2</v>
      </c>
      <c r="C149" s="55">
        <v>6</v>
      </c>
      <c r="D149" s="55">
        <v>2</v>
      </c>
      <c r="E149" s="55"/>
      <c r="F149" s="67" t="s">
        <v>149</v>
      </c>
      <c r="G149" s="57">
        <f>G150</f>
        <v>0</v>
      </c>
      <c r="H149" s="57">
        <f>H150</f>
        <v>0</v>
      </c>
      <c r="I149" s="57">
        <f>I150</f>
        <v>0</v>
      </c>
      <c r="J149" s="57">
        <f>J150</f>
        <v>0</v>
      </c>
      <c r="K149" s="58">
        <f>K150</f>
        <v>0</v>
      </c>
    </row>
    <row r="150" spans="1:11" ht="12.75" x14ac:dyDescent="0.2">
      <c r="A150" s="68">
        <v>2</v>
      </c>
      <c r="B150" s="60">
        <v>2</v>
      </c>
      <c r="C150" s="60">
        <v>6</v>
      </c>
      <c r="D150" s="60">
        <v>2</v>
      </c>
      <c r="E150" s="60" t="s">
        <v>318</v>
      </c>
      <c r="F150" s="69" t="s">
        <v>149</v>
      </c>
      <c r="G150" s="62"/>
      <c r="H150" s="62"/>
      <c r="I150" s="62"/>
      <c r="J150" s="124">
        <f>SUBTOTAL(9,G150:I150)</f>
        <v>0</v>
      </c>
      <c r="K150" s="125">
        <f>IFERROR(J150/$J$18*100,"0.00")</f>
        <v>0</v>
      </c>
    </row>
    <row r="151" spans="1:11" ht="12.75" x14ac:dyDescent="0.2">
      <c r="A151" s="54">
        <v>2</v>
      </c>
      <c r="B151" s="55">
        <v>2</v>
      </c>
      <c r="C151" s="55">
        <v>6</v>
      </c>
      <c r="D151" s="55">
        <v>3</v>
      </c>
      <c r="E151" s="55"/>
      <c r="F151" s="67" t="s">
        <v>150</v>
      </c>
      <c r="G151" s="57">
        <f>G152</f>
        <v>0</v>
      </c>
      <c r="H151" s="57">
        <f>H152</f>
        <v>0</v>
      </c>
      <c r="I151" s="57">
        <f>I152</f>
        <v>0</v>
      </c>
      <c r="J151" s="57">
        <f>J152</f>
        <v>0</v>
      </c>
      <c r="K151" s="58">
        <f>K152</f>
        <v>0</v>
      </c>
    </row>
    <row r="152" spans="1:11" ht="12.75" x14ac:dyDescent="0.2">
      <c r="A152" s="68">
        <v>2</v>
      </c>
      <c r="B152" s="60">
        <v>2</v>
      </c>
      <c r="C152" s="60">
        <v>6</v>
      </c>
      <c r="D152" s="60">
        <v>3</v>
      </c>
      <c r="E152" s="60" t="s">
        <v>318</v>
      </c>
      <c r="F152" s="69" t="s">
        <v>150</v>
      </c>
      <c r="G152" s="62"/>
      <c r="H152" s="62"/>
      <c r="I152" s="62"/>
      <c r="J152" s="124">
        <f>SUBTOTAL(9,G152:I152)</f>
        <v>0</v>
      </c>
      <c r="K152" s="125">
        <f>IFERROR(J152/$J$18*100,"0.00")</f>
        <v>0</v>
      </c>
    </row>
    <row r="153" spans="1:11" ht="12.75" x14ac:dyDescent="0.2">
      <c r="A153" s="54">
        <v>2</v>
      </c>
      <c r="B153" s="55">
        <v>2</v>
      </c>
      <c r="C153" s="55">
        <v>6</v>
      </c>
      <c r="D153" s="55">
        <v>4</v>
      </c>
      <c r="E153" s="55"/>
      <c r="F153" s="67" t="s">
        <v>151</v>
      </c>
      <c r="G153" s="57">
        <f>G154</f>
        <v>0</v>
      </c>
      <c r="H153" s="57">
        <f>H154</f>
        <v>0</v>
      </c>
      <c r="I153" s="57">
        <f>I154</f>
        <v>0</v>
      </c>
      <c r="J153" s="57">
        <f>J154</f>
        <v>0</v>
      </c>
      <c r="K153" s="58">
        <f>K154</f>
        <v>0</v>
      </c>
    </row>
    <row r="154" spans="1:11" ht="12.75" x14ac:dyDescent="0.2">
      <c r="A154" s="68">
        <v>2</v>
      </c>
      <c r="B154" s="60">
        <v>2</v>
      </c>
      <c r="C154" s="60">
        <v>6</v>
      </c>
      <c r="D154" s="60">
        <v>4</v>
      </c>
      <c r="E154" s="60" t="s">
        <v>318</v>
      </c>
      <c r="F154" s="69" t="s">
        <v>151</v>
      </c>
      <c r="G154" s="62"/>
      <c r="H154" s="62"/>
      <c r="I154" s="62"/>
      <c r="J154" s="124">
        <f>SUBTOTAL(9,G154:I154)</f>
        <v>0</v>
      </c>
      <c r="K154" s="125">
        <f>IFERROR(J154/$J$18*100,"0.00")</f>
        <v>0</v>
      </c>
    </row>
    <row r="155" spans="1:11" ht="12.75" x14ac:dyDescent="0.2">
      <c r="A155" s="71">
        <v>2</v>
      </c>
      <c r="B155" s="55">
        <v>2</v>
      </c>
      <c r="C155" s="55">
        <v>6</v>
      </c>
      <c r="D155" s="55">
        <v>5</v>
      </c>
      <c r="E155" s="55"/>
      <c r="F155" s="72" t="s">
        <v>316</v>
      </c>
      <c r="G155" s="73">
        <f>+G156</f>
        <v>0</v>
      </c>
      <c r="H155" s="73">
        <f>+H156</f>
        <v>0</v>
      </c>
      <c r="I155" s="73">
        <f>+I156</f>
        <v>0</v>
      </c>
      <c r="J155" s="73">
        <f>+J156</f>
        <v>0</v>
      </c>
      <c r="K155" s="74">
        <f>+K156</f>
        <v>0</v>
      </c>
    </row>
    <row r="156" spans="1:11" ht="12.75" x14ac:dyDescent="0.2">
      <c r="A156" s="68">
        <v>2</v>
      </c>
      <c r="B156" s="60">
        <v>2</v>
      </c>
      <c r="C156" s="60">
        <v>6</v>
      </c>
      <c r="D156" s="60">
        <v>5</v>
      </c>
      <c r="E156" s="60" t="s">
        <v>318</v>
      </c>
      <c r="F156" s="69" t="s">
        <v>316</v>
      </c>
      <c r="G156" s="62"/>
      <c r="H156" s="62"/>
      <c r="I156" s="62"/>
      <c r="J156" s="124">
        <f>SUBTOTAL(9,G156:I156)</f>
        <v>0</v>
      </c>
      <c r="K156" s="125">
        <f>IFERROR(J156/$J$18*100,"0.00")</f>
        <v>0</v>
      </c>
    </row>
    <row r="157" spans="1:11" ht="12.75" x14ac:dyDescent="0.2">
      <c r="A157" s="71">
        <v>2</v>
      </c>
      <c r="B157" s="55">
        <v>2</v>
      </c>
      <c r="C157" s="55">
        <v>6</v>
      </c>
      <c r="D157" s="55">
        <v>6</v>
      </c>
      <c r="E157" s="55"/>
      <c r="F157" s="72" t="s">
        <v>352</v>
      </c>
      <c r="G157" s="73">
        <f>+G158</f>
        <v>0</v>
      </c>
      <c r="H157" s="73">
        <f>+H158</f>
        <v>0</v>
      </c>
      <c r="I157" s="73">
        <f>+I158</f>
        <v>0</v>
      </c>
      <c r="J157" s="73">
        <f>+J158</f>
        <v>0</v>
      </c>
      <c r="K157" s="74">
        <f>+K158</f>
        <v>0</v>
      </c>
    </row>
    <row r="158" spans="1:11" ht="12.75" x14ac:dyDescent="0.2">
      <c r="A158" s="68">
        <v>2</v>
      </c>
      <c r="B158" s="60">
        <v>2</v>
      </c>
      <c r="C158" s="60">
        <v>6</v>
      </c>
      <c r="D158" s="60">
        <v>6</v>
      </c>
      <c r="E158" s="60" t="s">
        <v>318</v>
      </c>
      <c r="F158" s="69" t="s">
        <v>352</v>
      </c>
      <c r="G158" s="62"/>
      <c r="H158" s="62"/>
      <c r="I158" s="62"/>
      <c r="J158" s="124">
        <f>SUBTOTAL(9,G158:I158)</f>
        <v>0</v>
      </c>
      <c r="K158" s="125">
        <f>IFERROR(J158/$J$18*100,"0.00")</f>
        <v>0</v>
      </c>
    </row>
    <row r="159" spans="1:11" ht="12.75" x14ac:dyDescent="0.2">
      <c r="A159" s="71">
        <v>2</v>
      </c>
      <c r="B159" s="55">
        <v>2</v>
      </c>
      <c r="C159" s="55">
        <v>6</v>
      </c>
      <c r="D159" s="55">
        <v>7</v>
      </c>
      <c r="E159" s="55"/>
      <c r="F159" s="72" t="s">
        <v>353</v>
      </c>
      <c r="G159" s="73">
        <f>+G160</f>
        <v>0</v>
      </c>
      <c r="H159" s="73">
        <f>+H160</f>
        <v>0</v>
      </c>
      <c r="I159" s="73">
        <f>+I160</f>
        <v>0</v>
      </c>
      <c r="J159" s="73">
        <f>+J160</f>
        <v>0</v>
      </c>
      <c r="K159" s="74">
        <f>+K160</f>
        <v>0</v>
      </c>
    </row>
    <row r="160" spans="1:11" ht="12.75" x14ac:dyDescent="0.2">
      <c r="A160" s="68">
        <v>2</v>
      </c>
      <c r="B160" s="60">
        <v>2</v>
      </c>
      <c r="C160" s="60">
        <v>6</v>
      </c>
      <c r="D160" s="60">
        <v>7</v>
      </c>
      <c r="E160" s="60" t="s">
        <v>318</v>
      </c>
      <c r="F160" s="69" t="s">
        <v>353</v>
      </c>
      <c r="G160" s="62"/>
      <c r="H160" s="62"/>
      <c r="I160" s="62"/>
      <c r="J160" s="124">
        <f>SUBTOTAL(9,G160:I160)</f>
        <v>0</v>
      </c>
      <c r="K160" s="125">
        <f>IFERROR(J160/$J$18*100,"0.00")</f>
        <v>0</v>
      </c>
    </row>
    <row r="161" spans="1:11" ht="12.75" x14ac:dyDescent="0.2">
      <c r="A161" s="71">
        <v>2</v>
      </c>
      <c r="B161" s="55">
        <v>2</v>
      </c>
      <c r="C161" s="55">
        <v>6</v>
      </c>
      <c r="D161" s="55">
        <v>8</v>
      </c>
      <c r="E161" s="55"/>
      <c r="F161" s="72" t="s">
        <v>354</v>
      </c>
      <c r="G161" s="73">
        <f>+G162</f>
        <v>0</v>
      </c>
      <c r="H161" s="73">
        <f>+H162</f>
        <v>0</v>
      </c>
      <c r="I161" s="73">
        <f>+I162</f>
        <v>0</v>
      </c>
      <c r="J161" s="73">
        <f>+J162</f>
        <v>0</v>
      </c>
      <c r="K161" s="74">
        <f>+K162</f>
        <v>0</v>
      </c>
    </row>
    <row r="162" spans="1:11" ht="12.75" x14ac:dyDescent="0.2">
      <c r="A162" s="68">
        <v>2</v>
      </c>
      <c r="B162" s="60">
        <v>2</v>
      </c>
      <c r="C162" s="60">
        <v>6</v>
      </c>
      <c r="D162" s="60">
        <v>8</v>
      </c>
      <c r="E162" s="60" t="s">
        <v>318</v>
      </c>
      <c r="F162" s="69" t="s">
        <v>354</v>
      </c>
      <c r="G162" s="62"/>
      <c r="H162" s="62"/>
      <c r="I162" s="62"/>
      <c r="J162" s="124">
        <f>SUBTOTAL(9,G162:I162)</f>
        <v>0</v>
      </c>
      <c r="K162" s="125">
        <f>IFERROR(J162/$J$18*100,"0.00")</f>
        <v>0</v>
      </c>
    </row>
    <row r="163" spans="1:11" ht="12.75" x14ac:dyDescent="0.2">
      <c r="A163" s="71">
        <v>2</v>
      </c>
      <c r="B163" s="55">
        <v>2</v>
      </c>
      <c r="C163" s="55">
        <v>6</v>
      </c>
      <c r="D163" s="55">
        <v>9</v>
      </c>
      <c r="E163" s="55"/>
      <c r="F163" s="72" t="s">
        <v>317</v>
      </c>
      <c r="G163" s="73">
        <f>+G164</f>
        <v>0</v>
      </c>
      <c r="H163" s="73">
        <f>+H164</f>
        <v>0</v>
      </c>
      <c r="I163" s="73">
        <f>+I164</f>
        <v>0</v>
      </c>
      <c r="J163" s="73">
        <f>+J164</f>
        <v>0</v>
      </c>
      <c r="K163" s="74">
        <f>+K164</f>
        <v>0</v>
      </c>
    </row>
    <row r="164" spans="1:11" ht="12.75" x14ac:dyDescent="0.2">
      <c r="A164" s="68">
        <v>2</v>
      </c>
      <c r="B164" s="60">
        <v>2</v>
      </c>
      <c r="C164" s="60">
        <v>6</v>
      </c>
      <c r="D164" s="60">
        <v>9</v>
      </c>
      <c r="E164" s="60" t="s">
        <v>318</v>
      </c>
      <c r="F164" s="69" t="s">
        <v>317</v>
      </c>
      <c r="G164" s="62"/>
      <c r="H164" s="62"/>
      <c r="I164" s="62"/>
      <c r="J164" s="124">
        <f>SUBTOTAL(9,G164:I164)</f>
        <v>0</v>
      </c>
      <c r="K164" s="125">
        <f>IFERROR(J164/$J$18*100,"0.00")</f>
        <v>0</v>
      </c>
    </row>
    <row r="165" spans="1:11" ht="12.75" x14ac:dyDescent="0.2">
      <c r="A165" s="49">
        <v>2</v>
      </c>
      <c r="B165" s="50">
        <v>2</v>
      </c>
      <c r="C165" s="50">
        <v>7</v>
      </c>
      <c r="D165" s="50"/>
      <c r="E165" s="50"/>
      <c r="F165" s="51" t="s">
        <v>152</v>
      </c>
      <c r="G165" s="52">
        <f>+G166+G174+G181</f>
        <v>3140000</v>
      </c>
      <c r="H165" s="52">
        <f>+H166+H174+H181</f>
        <v>0</v>
      </c>
      <c r="I165" s="52">
        <f>+I166+I174+I181</f>
        <v>3845160.48</v>
      </c>
      <c r="J165" s="52">
        <f>+J166+J174+J181</f>
        <v>6985160.4800000004</v>
      </c>
      <c r="K165" s="53">
        <f>+K166+K174+K181</f>
        <v>0.64326380893094381</v>
      </c>
    </row>
    <row r="166" spans="1:11" ht="12.75" x14ac:dyDescent="0.2">
      <c r="A166" s="71">
        <v>2</v>
      </c>
      <c r="B166" s="55">
        <v>2</v>
      </c>
      <c r="C166" s="55">
        <v>7</v>
      </c>
      <c r="D166" s="55">
        <v>1</v>
      </c>
      <c r="E166" s="55"/>
      <c r="F166" s="72" t="s">
        <v>355</v>
      </c>
      <c r="G166" s="57">
        <f>SUM(G167:G173)</f>
        <v>1320000</v>
      </c>
      <c r="H166" s="57">
        <f>SUM(H167:H173)</f>
        <v>0</v>
      </c>
      <c r="I166" s="57">
        <f>SUM(I167:I173)</f>
        <v>1758010.35</v>
      </c>
      <c r="J166" s="57">
        <f>SUM(J167:J173)</f>
        <v>3078010.35</v>
      </c>
      <c r="K166" s="58">
        <f>SUM(K167:K173)</f>
        <v>0.28345414072288683</v>
      </c>
    </row>
    <row r="167" spans="1:11" ht="12.75" x14ac:dyDescent="0.2">
      <c r="A167" s="59">
        <v>2</v>
      </c>
      <c r="B167" s="60">
        <v>2</v>
      </c>
      <c r="C167" s="60">
        <v>7</v>
      </c>
      <c r="D167" s="60">
        <v>1</v>
      </c>
      <c r="E167" s="60" t="s">
        <v>318</v>
      </c>
      <c r="F167" s="75" t="s">
        <v>153</v>
      </c>
      <c r="G167" s="62"/>
      <c r="H167" s="62"/>
      <c r="I167" s="62">
        <v>857010.35</v>
      </c>
      <c r="J167" s="124">
        <f t="shared" ref="J167:J173" si="6">SUBTOTAL(9,G167:I167)</f>
        <v>857010.35</v>
      </c>
      <c r="K167" s="125">
        <f t="shared" ref="K167:K173" si="7">IFERROR(J167/$J$18*100,"0.00")</f>
        <v>7.8922129793965928E-2</v>
      </c>
    </row>
    <row r="168" spans="1:11" ht="12.75" x14ac:dyDescent="0.2">
      <c r="A168" s="59">
        <v>2</v>
      </c>
      <c r="B168" s="60">
        <v>2</v>
      </c>
      <c r="C168" s="60">
        <v>7</v>
      </c>
      <c r="D168" s="60">
        <v>1</v>
      </c>
      <c r="E168" s="60" t="s">
        <v>319</v>
      </c>
      <c r="F168" s="75" t="s">
        <v>154</v>
      </c>
      <c r="G168" s="62">
        <v>1320000</v>
      </c>
      <c r="H168" s="62"/>
      <c r="I168" s="62">
        <v>439000</v>
      </c>
      <c r="J168" s="124">
        <f t="shared" si="6"/>
        <v>1759000</v>
      </c>
      <c r="K168" s="125">
        <f t="shared" si="7"/>
        <v>0.16198640577396303</v>
      </c>
    </row>
    <row r="169" spans="1:11" ht="12.75" x14ac:dyDescent="0.2">
      <c r="A169" s="59">
        <v>2</v>
      </c>
      <c r="B169" s="60">
        <v>2</v>
      </c>
      <c r="C169" s="60">
        <v>7</v>
      </c>
      <c r="D169" s="60">
        <v>1</v>
      </c>
      <c r="E169" s="60" t="s">
        <v>320</v>
      </c>
      <c r="F169" s="75" t="s">
        <v>155</v>
      </c>
      <c r="G169" s="62"/>
      <c r="H169" s="62"/>
      <c r="I169" s="62"/>
      <c r="J169" s="124">
        <f t="shared" si="6"/>
        <v>0</v>
      </c>
      <c r="K169" s="125">
        <f t="shared" si="7"/>
        <v>0</v>
      </c>
    </row>
    <row r="170" spans="1:11" ht="12.75" x14ac:dyDescent="0.2">
      <c r="A170" s="59">
        <v>2</v>
      </c>
      <c r="B170" s="60">
        <v>2</v>
      </c>
      <c r="C170" s="60">
        <v>7</v>
      </c>
      <c r="D170" s="60">
        <v>1</v>
      </c>
      <c r="E170" s="60" t="s">
        <v>321</v>
      </c>
      <c r="F170" s="75" t="s">
        <v>156</v>
      </c>
      <c r="G170" s="62"/>
      <c r="H170" s="62"/>
      <c r="I170" s="62"/>
      <c r="J170" s="124">
        <f t="shared" si="6"/>
        <v>0</v>
      </c>
      <c r="K170" s="125">
        <f t="shared" si="7"/>
        <v>0</v>
      </c>
    </row>
    <row r="171" spans="1:11" ht="12.75" x14ac:dyDescent="0.2">
      <c r="A171" s="59">
        <v>2</v>
      </c>
      <c r="B171" s="60">
        <v>2</v>
      </c>
      <c r="C171" s="60">
        <v>7</v>
      </c>
      <c r="D171" s="60">
        <v>1</v>
      </c>
      <c r="E171" s="60" t="s">
        <v>322</v>
      </c>
      <c r="F171" s="75" t="s">
        <v>157</v>
      </c>
      <c r="G171" s="62"/>
      <c r="H171" s="62"/>
      <c r="I171" s="62"/>
      <c r="J171" s="124">
        <f t="shared" si="6"/>
        <v>0</v>
      </c>
      <c r="K171" s="125">
        <f t="shared" si="7"/>
        <v>0</v>
      </c>
    </row>
    <row r="172" spans="1:11" ht="12.75" x14ac:dyDescent="0.2">
      <c r="A172" s="59">
        <v>2</v>
      </c>
      <c r="B172" s="60">
        <v>2</v>
      </c>
      <c r="C172" s="60">
        <v>7</v>
      </c>
      <c r="D172" s="60">
        <v>1</v>
      </c>
      <c r="E172" s="60" t="s">
        <v>334</v>
      </c>
      <c r="F172" s="75" t="s">
        <v>158</v>
      </c>
      <c r="G172" s="62"/>
      <c r="H172" s="62"/>
      <c r="I172" s="62"/>
      <c r="J172" s="124">
        <f t="shared" si="6"/>
        <v>0</v>
      </c>
      <c r="K172" s="125">
        <f t="shared" si="7"/>
        <v>0</v>
      </c>
    </row>
    <row r="173" spans="1:11" ht="12.75" x14ac:dyDescent="0.2">
      <c r="A173" s="59">
        <v>2</v>
      </c>
      <c r="B173" s="60">
        <v>2</v>
      </c>
      <c r="C173" s="60">
        <v>7</v>
      </c>
      <c r="D173" s="60">
        <v>1</v>
      </c>
      <c r="E173" s="60" t="s">
        <v>336</v>
      </c>
      <c r="F173" s="75" t="s">
        <v>159</v>
      </c>
      <c r="G173" s="62"/>
      <c r="H173" s="62"/>
      <c r="I173" s="62">
        <v>462000</v>
      </c>
      <c r="J173" s="124">
        <f t="shared" si="6"/>
        <v>462000</v>
      </c>
      <c r="K173" s="125">
        <f t="shared" si="7"/>
        <v>4.2545605154957887E-2</v>
      </c>
    </row>
    <row r="174" spans="1:11" ht="12.75" x14ac:dyDescent="0.2">
      <c r="A174" s="54">
        <v>2</v>
      </c>
      <c r="B174" s="55">
        <v>2</v>
      </c>
      <c r="C174" s="55">
        <v>7</v>
      </c>
      <c r="D174" s="55">
        <v>2</v>
      </c>
      <c r="E174" s="55"/>
      <c r="F174" s="67" t="s">
        <v>356</v>
      </c>
      <c r="G174" s="57">
        <f>SUM(G175:G180)</f>
        <v>1820000</v>
      </c>
      <c r="H174" s="57">
        <f>SUM(H175:H180)</f>
        <v>0</v>
      </c>
      <c r="I174" s="57">
        <f>SUM(I175:I180)</f>
        <v>2072150.13</v>
      </c>
      <c r="J174" s="57">
        <f>SUM(J175:J180)</f>
        <v>3892150.13</v>
      </c>
      <c r="K174" s="58">
        <f>SUM(K175:K180)</f>
        <v>0.35842831739133763</v>
      </c>
    </row>
    <row r="175" spans="1:11" ht="12.75" x14ac:dyDescent="0.2">
      <c r="A175" s="59">
        <v>2</v>
      </c>
      <c r="B175" s="60">
        <v>2</v>
      </c>
      <c r="C175" s="60">
        <v>7</v>
      </c>
      <c r="D175" s="60">
        <v>2</v>
      </c>
      <c r="E175" s="60" t="s">
        <v>318</v>
      </c>
      <c r="F175" s="75" t="s">
        <v>357</v>
      </c>
      <c r="G175" s="62"/>
      <c r="H175" s="62"/>
      <c r="I175" s="62">
        <v>358000</v>
      </c>
      <c r="J175" s="124">
        <f t="shared" ref="J175:J180" si="8">SUBTOTAL(9,G175:I175)</f>
        <v>358000</v>
      </c>
      <c r="K175" s="125">
        <f t="shared" ref="K175:K180" si="9">IFERROR(J175/$J$18*100,"0.00")</f>
        <v>3.2968239492369961E-2</v>
      </c>
    </row>
    <row r="176" spans="1:11" ht="12.75" x14ac:dyDescent="0.2">
      <c r="A176" s="59">
        <v>2</v>
      </c>
      <c r="B176" s="60">
        <v>2</v>
      </c>
      <c r="C176" s="60">
        <v>7</v>
      </c>
      <c r="D176" s="60">
        <v>2</v>
      </c>
      <c r="E176" s="60" t="s">
        <v>319</v>
      </c>
      <c r="F176" s="75" t="s">
        <v>160</v>
      </c>
      <c r="G176" s="62"/>
      <c r="H176" s="62"/>
      <c r="I176" s="62">
        <v>296850</v>
      </c>
      <c r="J176" s="124">
        <f t="shared" si="8"/>
        <v>296850</v>
      </c>
      <c r="K176" s="125">
        <f t="shared" si="9"/>
        <v>2.7336932662877157E-2</v>
      </c>
    </row>
    <row r="177" spans="1:11" ht="12.75" x14ac:dyDescent="0.2">
      <c r="A177" s="59">
        <v>2</v>
      </c>
      <c r="B177" s="60">
        <v>2</v>
      </c>
      <c r="C177" s="60">
        <v>7</v>
      </c>
      <c r="D177" s="60">
        <v>2</v>
      </c>
      <c r="E177" s="60" t="s">
        <v>320</v>
      </c>
      <c r="F177" s="75" t="s">
        <v>358</v>
      </c>
      <c r="G177" s="62"/>
      <c r="H177" s="62"/>
      <c r="I177" s="62">
        <v>19690</v>
      </c>
      <c r="J177" s="124">
        <f t="shared" si="8"/>
        <v>19690</v>
      </c>
      <c r="K177" s="125">
        <f t="shared" si="9"/>
        <v>1.8132531720803481E-3</v>
      </c>
    </row>
    <row r="178" spans="1:11" ht="12.75" x14ac:dyDescent="0.2">
      <c r="A178" s="59">
        <v>2</v>
      </c>
      <c r="B178" s="60">
        <v>2</v>
      </c>
      <c r="C178" s="60">
        <v>7</v>
      </c>
      <c r="D178" s="60">
        <v>2</v>
      </c>
      <c r="E178" s="60" t="s">
        <v>321</v>
      </c>
      <c r="F178" s="75" t="s">
        <v>161</v>
      </c>
      <c r="G178" s="62">
        <v>600000</v>
      </c>
      <c r="H178" s="62"/>
      <c r="I178" s="62">
        <v>685940.81</v>
      </c>
      <c r="J178" s="124">
        <f t="shared" si="8"/>
        <v>1285940.81</v>
      </c>
      <c r="K178" s="125">
        <f t="shared" si="9"/>
        <v>0.1184223592097548</v>
      </c>
    </row>
    <row r="179" spans="1:11" ht="12.75" x14ac:dyDescent="0.2">
      <c r="A179" s="59">
        <v>2</v>
      </c>
      <c r="B179" s="60">
        <v>2</v>
      </c>
      <c r="C179" s="60">
        <v>7</v>
      </c>
      <c r="D179" s="60">
        <v>2</v>
      </c>
      <c r="E179" s="60" t="s">
        <v>322</v>
      </c>
      <c r="F179" s="75" t="s">
        <v>323</v>
      </c>
      <c r="G179" s="62"/>
      <c r="H179" s="62"/>
      <c r="I179" s="62">
        <v>54500</v>
      </c>
      <c r="J179" s="124">
        <f t="shared" si="8"/>
        <v>54500</v>
      </c>
      <c r="K179" s="125">
        <f t="shared" si="9"/>
        <v>5.018907967413863E-3</v>
      </c>
    </row>
    <row r="180" spans="1:11" ht="12.75" x14ac:dyDescent="0.2">
      <c r="A180" s="59">
        <v>2</v>
      </c>
      <c r="B180" s="60">
        <v>2</v>
      </c>
      <c r="C180" s="60">
        <v>7</v>
      </c>
      <c r="D180" s="60">
        <v>2</v>
      </c>
      <c r="E180" s="60" t="s">
        <v>334</v>
      </c>
      <c r="F180" s="76" t="s">
        <v>162</v>
      </c>
      <c r="G180" s="62">
        <v>1220000</v>
      </c>
      <c r="H180" s="62"/>
      <c r="I180" s="62">
        <v>657169.31999999995</v>
      </c>
      <c r="J180" s="124">
        <f t="shared" si="8"/>
        <v>1877169.3199999998</v>
      </c>
      <c r="K180" s="125">
        <f t="shared" si="9"/>
        <v>0.17286862488684152</v>
      </c>
    </row>
    <row r="181" spans="1:11" ht="12.75" x14ac:dyDescent="0.2">
      <c r="A181" s="54">
        <v>2</v>
      </c>
      <c r="B181" s="55">
        <v>2</v>
      </c>
      <c r="C181" s="55">
        <v>7</v>
      </c>
      <c r="D181" s="55">
        <v>3</v>
      </c>
      <c r="E181" s="55"/>
      <c r="F181" s="67" t="s">
        <v>163</v>
      </c>
      <c r="G181" s="57">
        <f>G182</f>
        <v>0</v>
      </c>
      <c r="H181" s="57">
        <f>H182</f>
        <v>0</v>
      </c>
      <c r="I181" s="57">
        <f>I182</f>
        <v>15000</v>
      </c>
      <c r="J181" s="57">
        <f>J182</f>
        <v>15000</v>
      </c>
      <c r="K181" s="58">
        <f>K182</f>
        <v>1.3813508167194119E-3</v>
      </c>
    </row>
    <row r="182" spans="1:11" ht="12.75" x14ac:dyDescent="0.2">
      <c r="A182" s="59">
        <v>2</v>
      </c>
      <c r="B182" s="60">
        <v>2</v>
      </c>
      <c r="C182" s="60">
        <v>7</v>
      </c>
      <c r="D182" s="60">
        <v>3</v>
      </c>
      <c r="E182" s="60" t="s">
        <v>318</v>
      </c>
      <c r="F182" s="61" t="s">
        <v>163</v>
      </c>
      <c r="G182" s="62"/>
      <c r="H182" s="62"/>
      <c r="I182" s="62">
        <v>15000</v>
      </c>
      <c r="J182" s="124">
        <f>SUBTOTAL(9,G182:I182)</f>
        <v>15000</v>
      </c>
      <c r="K182" s="125">
        <f>IFERROR(J182/$J$18*100,"0.00")</f>
        <v>1.3813508167194119E-3</v>
      </c>
    </row>
    <row r="183" spans="1:11" ht="12.75" x14ac:dyDescent="0.2">
      <c r="A183" s="49">
        <v>2</v>
      </c>
      <c r="B183" s="50">
        <v>2</v>
      </c>
      <c r="C183" s="50">
        <v>8</v>
      </c>
      <c r="D183" s="50"/>
      <c r="E183" s="50"/>
      <c r="F183" s="51" t="s">
        <v>359</v>
      </c>
      <c r="G183" s="52">
        <f>+G184+G186+G188+G190+G192+G196+G201+G208+G212</f>
        <v>2534890</v>
      </c>
      <c r="H183" s="52">
        <f>+H184+H186+H188+H190+H192+H196+H201+H208+H212</f>
        <v>0</v>
      </c>
      <c r="I183" s="52">
        <f>+I184+I186+I188+I190+I192+I196+I201+I208+I212</f>
        <v>3684208.54</v>
      </c>
      <c r="J183" s="52">
        <f>+J184+J186+J188+J190+J192+J196+J201+J208+J212</f>
        <v>6219098.54</v>
      </c>
      <c r="K183" s="53">
        <f>+K184+K186+K188+K190+K192+K196+K201+K208+K212</f>
        <v>0.57271712316583345</v>
      </c>
    </row>
    <row r="184" spans="1:11" ht="12.75" x14ac:dyDescent="0.2">
      <c r="A184" s="54">
        <v>2</v>
      </c>
      <c r="B184" s="55">
        <v>2</v>
      </c>
      <c r="C184" s="55">
        <v>8</v>
      </c>
      <c r="D184" s="55">
        <v>1</v>
      </c>
      <c r="E184" s="55"/>
      <c r="F184" s="67" t="s">
        <v>164</v>
      </c>
      <c r="G184" s="57">
        <f>G185</f>
        <v>0</v>
      </c>
      <c r="H184" s="57">
        <f>H185</f>
        <v>0</v>
      </c>
      <c r="I184" s="57">
        <f>I185</f>
        <v>8700</v>
      </c>
      <c r="J184" s="57">
        <f>J185</f>
        <v>8700</v>
      </c>
      <c r="K184" s="58">
        <f>K185</f>
        <v>8.0118347369725895E-4</v>
      </c>
    </row>
    <row r="185" spans="1:11" ht="12.75" x14ac:dyDescent="0.2">
      <c r="A185" s="59">
        <v>2</v>
      </c>
      <c r="B185" s="60">
        <v>2</v>
      </c>
      <c r="C185" s="60">
        <v>8</v>
      </c>
      <c r="D185" s="60">
        <v>1</v>
      </c>
      <c r="E185" s="60" t="s">
        <v>318</v>
      </c>
      <c r="F185" s="61" t="s">
        <v>164</v>
      </c>
      <c r="G185" s="62"/>
      <c r="H185" s="62"/>
      <c r="I185" s="62">
        <v>8700</v>
      </c>
      <c r="J185" s="124">
        <f>SUBTOTAL(9,G185:I185)</f>
        <v>8700</v>
      </c>
      <c r="K185" s="125">
        <f>IFERROR(J185/$J$18*100,"0.00")</f>
        <v>8.0118347369725895E-4</v>
      </c>
    </row>
    <row r="186" spans="1:11" ht="12.75" x14ac:dyDescent="0.2">
      <c r="A186" s="54">
        <v>2</v>
      </c>
      <c r="B186" s="55">
        <v>2</v>
      </c>
      <c r="C186" s="55">
        <v>8</v>
      </c>
      <c r="D186" s="55">
        <v>2</v>
      </c>
      <c r="E186" s="55"/>
      <c r="F186" s="67" t="s">
        <v>165</v>
      </c>
      <c r="G186" s="57">
        <f>G187</f>
        <v>291290</v>
      </c>
      <c r="H186" s="57">
        <f>H187</f>
        <v>0</v>
      </c>
      <c r="I186" s="57">
        <f>I187</f>
        <v>1333330.96</v>
      </c>
      <c r="J186" s="57">
        <f>J187</f>
        <v>1624620.96</v>
      </c>
      <c r="K186" s="58">
        <f>K187</f>
        <v>0.14961143266369833</v>
      </c>
    </row>
    <row r="187" spans="1:11" ht="12.75" x14ac:dyDescent="0.2">
      <c r="A187" s="59">
        <v>2</v>
      </c>
      <c r="B187" s="60">
        <v>2</v>
      </c>
      <c r="C187" s="60">
        <v>8</v>
      </c>
      <c r="D187" s="60">
        <v>2</v>
      </c>
      <c r="E187" s="60" t="s">
        <v>318</v>
      </c>
      <c r="F187" s="61" t="s">
        <v>165</v>
      </c>
      <c r="G187" s="62">
        <v>291290</v>
      </c>
      <c r="H187" s="62"/>
      <c r="I187" s="62">
        <v>1333330.96</v>
      </c>
      <c r="J187" s="124">
        <f>SUBTOTAL(9,G187:I187)</f>
        <v>1624620.96</v>
      </c>
      <c r="K187" s="125">
        <f>IFERROR(J187/$J$18*100,"0.00")</f>
        <v>0.14961143266369833</v>
      </c>
    </row>
    <row r="188" spans="1:11" ht="12.75" x14ac:dyDescent="0.2">
      <c r="A188" s="54">
        <v>2</v>
      </c>
      <c r="B188" s="55">
        <v>2</v>
      </c>
      <c r="C188" s="55">
        <v>8</v>
      </c>
      <c r="D188" s="55">
        <v>3</v>
      </c>
      <c r="E188" s="55"/>
      <c r="F188" s="67" t="s">
        <v>166</v>
      </c>
      <c r="G188" s="57">
        <f>G189</f>
        <v>0</v>
      </c>
      <c r="H188" s="57">
        <f>H189</f>
        <v>0</v>
      </c>
      <c r="I188" s="57">
        <f>I189</f>
        <v>28000</v>
      </c>
      <c r="J188" s="57">
        <f>J189</f>
        <v>28000</v>
      </c>
      <c r="K188" s="58">
        <f>K189</f>
        <v>2.5785215245429025E-3</v>
      </c>
    </row>
    <row r="189" spans="1:11" ht="12.75" x14ac:dyDescent="0.2">
      <c r="A189" s="59">
        <v>2</v>
      </c>
      <c r="B189" s="60">
        <v>2</v>
      </c>
      <c r="C189" s="60">
        <v>8</v>
      </c>
      <c r="D189" s="60">
        <v>3</v>
      </c>
      <c r="E189" s="60" t="s">
        <v>318</v>
      </c>
      <c r="F189" s="76" t="s">
        <v>166</v>
      </c>
      <c r="G189" s="62"/>
      <c r="H189" s="62"/>
      <c r="I189" s="62">
        <v>28000</v>
      </c>
      <c r="J189" s="124">
        <f>SUBTOTAL(9,G189:I189)</f>
        <v>28000</v>
      </c>
      <c r="K189" s="125">
        <f>IFERROR(J189/$J$18*100,"0.00")</f>
        <v>2.5785215245429025E-3</v>
      </c>
    </row>
    <row r="190" spans="1:11" ht="12.75" x14ac:dyDescent="0.2">
      <c r="A190" s="54">
        <v>2</v>
      </c>
      <c r="B190" s="55">
        <v>2</v>
      </c>
      <c r="C190" s="55">
        <v>8</v>
      </c>
      <c r="D190" s="55">
        <v>4</v>
      </c>
      <c r="E190" s="55"/>
      <c r="F190" s="67" t="s">
        <v>167</v>
      </c>
      <c r="G190" s="57">
        <f>G191</f>
        <v>0</v>
      </c>
      <c r="H190" s="57">
        <f>H191</f>
        <v>0</v>
      </c>
      <c r="I190" s="57">
        <f>I191</f>
        <v>0</v>
      </c>
      <c r="J190" s="57">
        <f>J191</f>
        <v>0</v>
      </c>
      <c r="K190" s="58">
        <f>K191</f>
        <v>0</v>
      </c>
    </row>
    <row r="191" spans="1:11" ht="12.75" x14ac:dyDescent="0.2">
      <c r="A191" s="59">
        <v>2</v>
      </c>
      <c r="B191" s="60">
        <v>2</v>
      </c>
      <c r="C191" s="60">
        <v>8</v>
      </c>
      <c r="D191" s="60">
        <v>4</v>
      </c>
      <c r="E191" s="60" t="s">
        <v>318</v>
      </c>
      <c r="F191" s="61" t="s">
        <v>167</v>
      </c>
      <c r="G191" s="62"/>
      <c r="H191" s="62"/>
      <c r="I191" s="62"/>
      <c r="J191" s="124">
        <f>SUBTOTAL(9,G191:I191)</f>
        <v>0</v>
      </c>
      <c r="K191" s="125">
        <f>IFERROR(J191/$J$18*100,"0.00")</f>
        <v>0</v>
      </c>
    </row>
    <row r="192" spans="1:11" ht="12.75" x14ac:dyDescent="0.2">
      <c r="A192" s="54">
        <v>2</v>
      </c>
      <c r="B192" s="55">
        <v>2</v>
      </c>
      <c r="C192" s="55">
        <v>8</v>
      </c>
      <c r="D192" s="55">
        <v>5</v>
      </c>
      <c r="E192" s="55"/>
      <c r="F192" s="67" t="s">
        <v>168</v>
      </c>
      <c r="G192" s="57">
        <f>SUM(G193:G195)</f>
        <v>0</v>
      </c>
      <c r="H192" s="57">
        <f>SUM(H193:H195)</f>
        <v>0</v>
      </c>
      <c r="I192" s="57">
        <f>SUM(I193:I195)</f>
        <v>1603158.45</v>
      </c>
      <c r="J192" s="57">
        <f>SUM(J193:J195)</f>
        <v>1603158.45</v>
      </c>
      <c r="K192" s="58">
        <f>SUM(K193:K195)</f>
        <v>0.14763494894920842</v>
      </c>
    </row>
    <row r="193" spans="1:11" ht="12.75" x14ac:dyDescent="0.2">
      <c r="A193" s="59">
        <v>2</v>
      </c>
      <c r="B193" s="60">
        <v>2</v>
      </c>
      <c r="C193" s="60">
        <v>8</v>
      </c>
      <c r="D193" s="60">
        <v>5</v>
      </c>
      <c r="E193" s="60" t="s">
        <v>318</v>
      </c>
      <c r="F193" s="61" t="s">
        <v>169</v>
      </c>
      <c r="G193" s="62"/>
      <c r="H193" s="62"/>
      <c r="I193" s="62"/>
      <c r="J193" s="124">
        <f>SUBTOTAL(9,G193:I193)</f>
        <v>0</v>
      </c>
      <c r="K193" s="125">
        <f>IFERROR(J193/$J$18*100,"0.00")</f>
        <v>0</v>
      </c>
    </row>
    <row r="194" spans="1:11" ht="12.75" x14ac:dyDescent="0.2">
      <c r="A194" s="59">
        <v>2</v>
      </c>
      <c r="B194" s="60">
        <v>2</v>
      </c>
      <c r="C194" s="60">
        <v>8</v>
      </c>
      <c r="D194" s="60">
        <v>5</v>
      </c>
      <c r="E194" s="60" t="s">
        <v>319</v>
      </c>
      <c r="F194" s="61" t="s">
        <v>170</v>
      </c>
      <c r="G194" s="62"/>
      <c r="H194" s="62"/>
      <c r="I194" s="62">
        <v>419546</v>
      </c>
      <c r="J194" s="124">
        <f>SUBTOTAL(9,G194:I194)</f>
        <v>419546</v>
      </c>
      <c r="K194" s="125">
        <f>IFERROR(J194/$J$18*100,"0.00")</f>
        <v>3.8636013983424158E-2</v>
      </c>
    </row>
    <row r="195" spans="1:11" ht="12.75" x14ac:dyDescent="0.2">
      <c r="A195" s="59">
        <v>2</v>
      </c>
      <c r="B195" s="60">
        <v>2</v>
      </c>
      <c r="C195" s="60">
        <v>8</v>
      </c>
      <c r="D195" s="60">
        <v>5</v>
      </c>
      <c r="E195" s="60" t="s">
        <v>320</v>
      </c>
      <c r="F195" s="61" t="s">
        <v>324</v>
      </c>
      <c r="G195" s="62"/>
      <c r="H195" s="62"/>
      <c r="I195" s="62">
        <v>1183612.45</v>
      </c>
      <c r="J195" s="124">
        <f>SUBTOTAL(9,G195:I195)</f>
        <v>1183612.45</v>
      </c>
      <c r="K195" s="125">
        <f>IFERROR(J195/$J$18*100,"0.00")</f>
        <v>0.10899893496578426</v>
      </c>
    </row>
    <row r="196" spans="1:11" ht="12.75" x14ac:dyDescent="0.2">
      <c r="A196" s="54">
        <v>2</v>
      </c>
      <c r="B196" s="55">
        <v>2</v>
      </c>
      <c r="C196" s="55">
        <v>8</v>
      </c>
      <c r="D196" s="55">
        <v>6</v>
      </c>
      <c r="E196" s="55"/>
      <c r="F196" s="67" t="s">
        <v>171</v>
      </c>
      <c r="G196" s="57">
        <f>SUM(G197:G200)</f>
        <v>360000</v>
      </c>
      <c r="H196" s="57">
        <f>SUM(H197:H200)</f>
        <v>0</v>
      </c>
      <c r="I196" s="57">
        <f>SUM(I197:I200)</f>
        <v>25640</v>
      </c>
      <c r="J196" s="57">
        <f>SUM(J197:J200)</f>
        <v>385640</v>
      </c>
      <c r="K196" s="58">
        <f>SUM(K197:K200)</f>
        <v>3.5513608597311598E-2</v>
      </c>
    </row>
    <row r="197" spans="1:11" ht="12.75" x14ac:dyDescent="0.2">
      <c r="A197" s="59">
        <v>2</v>
      </c>
      <c r="B197" s="60">
        <v>2</v>
      </c>
      <c r="C197" s="60">
        <v>8</v>
      </c>
      <c r="D197" s="60">
        <v>6</v>
      </c>
      <c r="E197" s="60" t="s">
        <v>318</v>
      </c>
      <c r="F197" s="61" t="s">
        <v>360</v>
      </c>
      <c r="G197" s="62">
        <v>360000</v>
      </c>
      <c r="H197" s="62"/>
      <c r="I197" s="62">
        <v>25640</v>
      </c>
      <c r="J197" s="124">
        <f>SUBTOTAL(9,G197:I197)</f>
        <v>385640</v>
      </c>
      <c r="K197" s="125">
        <f>IFERROR(J197/$J$18*100,"0.00")</f>
        <v>3.5513608597311598E-2</v>
      </c>
    </row>
    <row r="198" spans="1:11" ht="12.75" x14ac:dyDescent="0.2">
      <c r="A198" s="59">
        <v>2</v>
      </c>
      <c r="B198" s="60">
        <v>2</v>
      </c>
      <c r="C198" s="60">
        <v>8</v>
      </c>
      <c r="D198" s="60">
        <v>6</v>
      </c>
      <c r="E198" s="60" t="s">
        <v>319</v>
      </c>
      <c r="F198" s="61" t="s">
        <v>172</v>
      </c>
      <c r="G198" s="62"/>
      <c r="H198" s="62"/>
      <c r="I198" s="62"/>
      <c r="J198" s="124">
        <f>SUBTOTAL(9,G198:I198)</f>
        <v>0</v>
      </c>
      <c r="K198" s="125">
        <f>IFERROR(J198/$J$18*100,"0.00")</f>
        <v>0</v>
      </c>
    </row>
    <row r="199" spans="1:11" ht="12.75" x14ac:dyDescent="0.2">
      <c r="A199" s="59">
        <v>2</v>
      </c>
      <c r="B199" s="60">
        <v>2</v>
      </c>
      <c r="C199" s="60">
        <v>8</v>
      </c>
      <c r="D199" s="60">
        <v>6</v>
      </c>
      <c r="E199" s="60" t="s">
        <v>320</v>
      </c>
      <c r="F199" s="61" t="s">
        <v>173</v>
      </c>
      <c r="G199" s="62"/>
      <c r="H199" s="62"/>
      <c r="I199" s="62"/>
      <c r="J199" s="124">
        <f>SUBTOTAL(9,G199:I199)</f>
        <v>0</v>
      </c>
      <c r="K199" s="125">
        <f>IFERROR(J199/$J$18*100,"0.00")</f>
        <v>0</v>
      </c>
    </row>
    <row r="200" spans="1:11" ht="12.75" x14ac:dyDescent="0.2">
      <c r="A200" s="59">
        <v>2</v>
      </c>
      <c r="B200" s="60">
        <v>2</v>
      </c>
      <c r="C200" s="60">
        <v>8</v>
      </c>
      <c r="D200" s="60">
        <v>6</v>
      </c>
      <c r="E200" s="60" t="s">
        <v>321</v>
      </c>
      <c r="F200" s="61" t="s">
        <v>174</v>
      </c>
      <c r="G200" s="62"/>
      <c r="H200" s="62"/>
      <c r="I200" s="62"/>
      <c r="J200" s="124">
        <f>SUBTOTAL(9,G200:I200)</f>
        <v>0</v>
      </c>
      <c r="K200" s="125">
        <f>IFERROR(J200/$J$18*100,"0.00")</f>
        <v>0</v>
      </c>
    </row>
    <row r="201" spans="1:11" ht="12.75" x14ac:dyDescent="0.2">
      <c r="A201" s="54">
        <v>2</v>
      </c>
      <c r="B201" s="55">
        <v>2</v>
      </c>
      <c r="C201" s="55">
        <v>8</v>
      </c>
      <c r="D201" s="55">
        <v>7</v>
      </c>
      <c r="E201" s="55"/>
      <c r="F201" s="67" t="s">
        <v>175</v>
      </c>
      <c r="G201" s="57">
        <f>SUM(G202:G207)</f>
        <v>453600</v>
      </c>
      <c r="H201" s="57">
        <f>SUM(H202:H207)</f>
        <v>0</v>
      </c>
      <c r="I201" s="57">
        <f>SUM(I202:I207)</f>
        <v>377800</v>
      </c>
      <c r="J201" s="57">
        <f>SUM(J202:J207)</f>
        <v>831400</v>
      </c>
      <c r="K201" s="58">
        <f>SUM(K202:K207)</f>
        <v>7.6563671268034594E-2</v>
      </c>
    </row>
    <row r="202" spans="1:11" ht="12.75" x14ac:dyDescent="0.2">
      <c r="A202" s="59">
        <v>2</v>
      </c>
      <c r="B202" s="60">
        <v>2</v>
      </c>
      <c r="C202" s="60">
        <v>8</v>
      </c>
      <c r="D202" s="60">
        <v>7</v>
      </c>
      <c r="E202" s="60" t="s">
        <v>318</v>
      </c>
      <c r="F202" s="76" t="s">
        <v>361</v>
      </c>
      <c r="G202" s="62"/>
      <c r="H202" s="62"/>
      <c r="I202" s="62">
        <v>22000</v>
      </c>
      <c r="J202" s="124">
        <f t="shared" ref="J202:J207" si="10">SUBTOTAL(9,G202:I202)</f>
        <v>22000</v>
      </c>
      <c r="K202" s="125">
        <f t="shared" ref="K202:K207" si="11">IFERROR(J202/$J$18*100,"0.00")</f>
        <v>2.0259811978551373E-3</v>
      </c>
    </row>
    <row r="203" spans="1:11" ht="12.75" x14ac:dyDescent="0.2">
      <c r="A203" s="59">
        <v>2</v>
      </c>
      <c r="B203" s="60">
        <v>2</v>
      </c>
      <c r="C203" s="60">
        <v>8</v>
      </c>
      <c r="D203" s="60">
        <v>7</v>
      </c>
      <c r="E203" s="60" t="s">
        <v>319</v>
      </c>
      <c r="F203" s="76" t="s">
        <v>176</v>
      </c>
      <c r="G203" s="62"/>
      <c r="H203" s="62"/>
      <c r="I203" s="62"/>
      <c r="J203" s="124">
        <f t="shared" si="10"/>
        <v>0</v>
      </c>
      <c r="K203" s="125">
        <f t="shared" si="11"/>
        <v>0</v>
      </c>
    </row>
    <row r="204" spans="1:11" ht="12.75" x14ac:dyDescent="0.2">
      <c r="A204" s="59">
        <v>2</v>
      </c>
      <c r="B204" s="60">
        <v>2</v>
      </c>
      <c r="C204" s="60">
        <v>8</v>
      </c>
      <c r="D204" s="60">
        <v>7</v>
      </c>
      <c r="E204" s="60" t="s">
        <v>320</v>
      </c>
      <c r="F204" s="76" t="s">
        <v>177</v>
      </c>
      <c r="G204" s="62"/>
      <c r="H204" s="62"/>
      <c r="I204" s="62"/>
      <c r="J204" s="124">
        <f t="shared" si="10"/>
        <v>0</v>
      </c>
      <c r="K204" s="125">
        <f t="shared" si="11"/>
        <v>0</v>
      </c>
    </row>
    <row r="205" spans="1:11" ht="12.75" x14ac:dyDescent="0.2">
      <c r="A205" s="59">
        <v>2</v>
      </c>
      <c r="B205" s="60">
        <v>2</v>
      </c>
      <c r="C205" s="60">
        <v>8</v>
      </c>
      <c r="D205" s="60">
        <v>7</v>
      </c>
      <c r="E205" s="60" t="s">
        <v>321</v>
      </c>
      <c r="F205" s="76" t="s">
        <v>178</v>
      </c>
      <c r="G205" s="62"/>
      <c r="H205" s="62"/>
      <c r="I205" s="62">
        <v>75000</v>
      </c>
      <c r="J205" s="124">
        <f t="shared" si="10"/>
        <v>75000</v>
      </c>
      <c r="K205" s="125">
        <f t="shared" si="11"/>
        <v>6.9067540835970592E-3</v>
      </c>
    </row>
    <row r="206" spans="1:11" ht="12.75" x14ac:dyDescent="0.2">
      <c r="A206" s="59">
        <v>2</v>
      </c>
      <c r="B206" s="60">
        <v>2</v>
      </c>
      <c r="C206" s="60">
        <v>8</v>
      </c>
      <c r="D206" s="60">
        <v>7</v>
      </c>
      <c r="E206" s="60" t="s">
        <v>322</v>
      </c>
      <c r="F206" s="76" t="s">
        <v>179</v>
      </c>
      <c r="G206" s="62">
        <v>453600</v>
      </c>
      <c r="H206" s="62"/>
      <c r="I206" s="62">
        <v>260800</v>
      </c>
      <c r="J206" s="124">
        <f t="shared" si="10"/>
        <v>714400</v>
      </c>
      <c r="K206" s="125">
        <f t="shared" si="11"/>
        <v>6.5789134897623183E-2</v>
      </c>
    </row>
    <row r="207" spans="1:11" ht="12.75" x14ac:dyDescent="0.2">
      <c r="A207" s="59">
        <v>2</v>
      </c>
      <c r="B207" s="60">
        <v>2</v>
      </c>
      <c r="C207" s="60">
        <v>8</v>
      </c>
      <c r="D207" s="60">
        <v>7</v>
      </c>
      <c r="E207" s="60" t="s">
        <v>334</v>
      </c>
      <c r="F207" s="76" t="s">
        <v>180</v>
      </c>
      <c r="G207" s="62"/>
      <c r="H207" s="62"/>
      <c r="I207" s="62">
        <v>20000</v>
      </c>
      <c r="J207" s="124">
        <f t="shared" si="10"/>
        <v>20000</v>
      </c>
      <c r="K207" s="125">
        <f t="shared" si="11"/>
        <v>1.8418010889592158E-3</v>
      </c>
    </row>
    <row r="208" spans="1:11" ht="12.75" x14ac:dyDescent="0.2">
      <c r="A208" s="54">
        <v>2</v>
      </c>
      <c r="B208" s="55">
        <v>2</v>
      </c>
      <c r="C208" s="55">
        <v>8</v>
      </c>
      <c r="D208" s="55">
        <v>8</v>
      </c>
      <c r="E208" s="55"/>
      <c r="F208" s="67" t="s">
        <v>181</v>
      </c>
      <c r="G208" s="57">
        <f>SUM(G209:G211)</f>
        <v>1430000</v>
      </c>
      <c r="H208" s="57">
        <f>SUM(H209:H211)</f>
        <v>0</v>
      </c>
      <c r="I208" s="57">
        <f>SUM(I209:I211)</f>
        <v>307579.13</v>
      </c>
      <c r="J208" s="57">
        <f>SUM(J209:J211)</f>
        <v>1737579.13</v>
      </c>
      <c r="K208" s="58">
        <f>SUM(K209:K211)</f>
        <v>0.16001375668934031</v>
      </c>
    </row>
    <row r="209" spans="1:11" ht="12.75" x14ac:dyDescent="0.2">
      <c r="A209" s="59">
        <v>2</v>
      </c>
      <c r="B209" s="60">
        <v>2</v>
      </c>
      <c r="C209" s="60">
        <v>8</v>
      </c>
      <c r="D209" s="60">
        <v>8</v>
      </c>
      <c r="E209" s="60" t="s">
        <v>318</v>
      </c>
      <c r="F209" s="76" t="s">
        <v>182</v>
      </c>
      <c r="G209" s="62">
        <v>1430000</v>
      </c>
      <c r="H209" s="62"/>
      <c r="I209" s="62">
        <v>307579.13</v>
      </c>
      <c r="J209" s="124">
        <f>SUBTOTAL(9,G209:I209)</f>
        <v>1737579.13</v>
      </c>
      <c r="K209" s="125">
        <f>IFERROR(J209/$J$18*100,"0.00")</f>
        <v>0.16001375668934031</v>
      </c>
    </row>
    <row r="210" spans="1:11" ht="12.75" x14ac:dyDescent="0.2">
      <c r="A210" s="59">
        <v>2</v>
      </c>
      <c r="B210" s="60">
        <v>2</v>
      </c>
      <c r="C210" s="60">
        <v>8</v>
      </c>
      <c r="D210" s="60">
        <v>8</v>
      </c>
      <c r="E210" s="60" t="s">
        <v>319</v>
      </c>
      <c r="F210" s="76" t="s">
        <v>183</v>
      </c>
      <c r="G210" s="62"/>
      <c r="H210" s="62"/>
      <c r="I210" s="62"/>
      <c r="J210" s="124">
        <f>SUBTOTAL(9,G210:I210)</f>
        <v>0</v>
      </c>
      <c r="K210" s="125">
        <f>IFERROR(J210/$J$18*100,"0.00")</f>
        <v>0</v>
      </c>
    </row>
    <row r="211" spans="1:11" ht="12.75" x14ac:dyDescent="0.2">
      <c r="A211" s="59">
        <v>2</v>
      </c>
      <c r="B211" s="60">
        <v>2</v>
      </c>
      <c r="C211" s="60">
        <v>8</v>
      </c>
      <c r="D211" s="60">
        <v>8</v>
      </c>
      <c r="E211" s="60" t="s">
        <v>320</v>
      </c>
      <c r="F211" s="76" t="s">
        <v>184</v>
      </c>
      <c r="G211" s="62"/>
      <c r="H211" s="62"/>
      <c r="I211" s="62"/>
      <c r="J211" s="124">
        <f>SUBTOTAL(9,G211:I211)</f>
        <v>0</v>
      </c>
      <c r="K211" s="125">
        <f>IFERROR(J211/$J$18*100,"0.00")</f>
        <v>0</v>
      </c>
    </row>
    <row r="212" spans="1:11" ht="12.75" x14ac:dyDescent="0.2">
      <c r="A212" s="54">
        <v>2</v>
      </c>
      <c r="B212" s="55">
        <v>2</v>
      </c>
      <c r="C212" s="55">
        <v>8</v>
      </c>
      <c r="D212" s="55">
        <v>9</v>
      </c>
      <c r="E212" s="55"/>
      <c r="F212" s="67" t="s">
        <v>185</v>
      </c>
      <c r="G212" s="57">
        <f>SUM(G213:G217)</f>
        <v>0</v>
      </c>
      <c r="H212" s="57">
        <f>SUM(H213:H217)</f>
        <v>0</v>
      </c>
      <c r="I212" s="57">
        <f>SUM(I213:I217)</f>
        <v>0</v>
      </c>
      <c r="J212" s="57">
        <f>SUM(J213:J217)</f>
        <v>0</v>
      </c>
      <c r="K212" s="58">
        <f>SUM(K213:K217)</f>
        <v>0</v>
      </c>
    </row>
    <row r="213" spans="1:11" ht="12.75" x14ac:dyDescent="0.2">
      <c r="A213" s="60">
        <v>2</v>
      </c>
      <c r="B213" s="60">
        <v>2</v>
      </c>
      <c r="C213" s="60">
        <v>8</v>
      </c>
      <c r="D213" s="60">
        <v>9</v>
      </c>
      <c r="E213" s="60" t="s">
        <v>318</v>
      </c>
      <c r="F213" s="76" t="s">
        <v>325</v>
      </c>
      <c r="G213" s="62"/>
      <c r="H213" s="62"/>
      <c r="I213" s="62"/>
      <c r="J213" s="124">
        <f>SUBTOTAL(9,G213:I213)</f>
        <v>0</v>
      </c>
      <c r="K213" s="125">
        <f>IFERROR(J213/$J$18*100,"0.00")</f>
        <v>0</v>
      </c>
    </row>
    <row r="214" spans="1:11" ht="12.75" x14ac:dyDescent="0.2">
      <c r="A214" s="60">
        <v>2</v>
      </c>
      <c r="B214" s="60">
        <v>2</v>
      </c>
      <c r="C214" s="60">
        <v>8</v>
      </c>
      <c r="D214" s="60">
        <v>9</v>
      </c>
      <c r="E214" s="60" t="s">
        <v>319</v>
      </c>
      <c r="F214" s="76" t="s">
        <v>326</v>
      </c>
      <c r="G214" s="62"/>
      <c r="H214" s="62"/>
      <c r="I214" s="62"/>
      <c r="J214" s="124">
        <f>SUBTOTAL(9,G214:I214)</f>
        <v>0</v>
      </c>
      <c r="K214" s="125">
        <f>IFERROR(J214/$J$18*100,"0.00")</f>
        <v>0</v>
      </c>
    </row>
    <row r="215" spans="1:11" ht="12.75" x14ac:dyDescent="0.2">
      <c r="A215" s="60">
        <v>2</v>
      </c>
      <c r="B215" s="60">
        <v>2</v>
      </c>
      <c r="C215" s="60">
        <v>8</v>
      </c>
      <c r="D215" s="60">
        <v>9</v>
      </c>
      <c r="E215" s="60" t="s">
        <v>320</v>
      </c>
      <c r="F215" s="76" t="s">
        <v>362</v>
      </c>
      <c r="G215" s="62"/>
      <c r="H215" s="62"/>
      <c r="I215" s="62"/>
      <c r="J215" s="124">
        <f>SUBTOTAL(9,G215:I215)</f>
        <v>0</v>
      </c>
      <c r="K215" s="125">
        <f>IFERROR(J215/$J$18*100,"0.00")</f>
        <v>0</v>
      </c>
    </row>
    <row r="216" spans="1:11" ht="12.75" x14ac:dyDescent="0.2">
      <c r="A216" s="60">
        <v>2</v>
      </c>
      <c r="B216" s="60">
        <v>2</v>
      </c>
      <c r="C216" s="60">
        <v>8</v>
      </c>
      <c r="D216" s="60">
        <v>9</v>
      </c>
      <c r="E216" s="60" t="s">
        <v>321</v>
      </c>
      <c r="F216" s="76" t="s">
        <v>327</v>
      </c>
      <c r="G216" s="62"/>
      <c r="H216" s="62"/>
      <c r="I216" s="62"/>
      <c r="J216" s="124">
        <f>SUBTOTAL(9,G216:I216)</f>
        <v>0</v>
      </c>
      <c r="K216" s="125">
        <f>IFERROR(J216/$J$18*100,"0.00")</f>
        <v>0</v>
      </c>
    </row>
    <row r="217" spans="1:11" ht="12.75" x14ac:dyDescent="0.2">
      <c r="A217" s="59">
        <v>2</v>
      </c>
      <c r="B217" s="60">
        <v>2</v>
      </c>
      <c r="C217" s="60">
        <v>8</v>
      </c>
      <c r="D217" s="60">
        <v>9</v>
      </c>
      <c r="E217" s="60" t="s">
        <v>322</v>
      </c>
      <c r="F217" s="76" t="s">
        <v>186</v>
      </c>
      <c r="G217" s="62"/>
      <c r="H217" s="62"/>
      <c r="I217" s="62"/>
      <c r="J217" s="124">
        <f>SUBTOTAL(9,G217:I217)</f>
        <v>0</v>
      </c>
      <c r="K217" s="125">
        <f>IFERROR(J217/$J$18*100,"0.00")</f>
        <v>0</v>
      </c>
    </row>
    <row r="218" spans="1:11" ht="12.75" x14ac:dyDescent="0.2">
      <c r="A218" s="43">
        <v>2</v>
      </c>
      <c r="B218" s="44">
        <v>3</v>
      </c>
      <c r="C218" s="45"/>
      <c r="D218" s="45"/>
      <c r="E218" s="45"/>
      <c r="F218" s="46" t="s">
        <v>17</v>
      </c>
      <c r="G218" s="47">
        <f>+G219+G231+G240+G253+G258+G269+G297+G313+G318</f>
        <v>24887474.02</v>
      </c>
      <c r="H218" s="47">
        <f>+H219+H231+H240+H253+H258+H269+H297+H313+H318</f>
        <v>2032533.2</v>
      </c>
      <c r="I218" s="47">
        <f>+I219+I231+I240+I253+I258+I269+I297+I313+I318</f>
        <v>107882645.67</v>
      </c>
      <c r="J218" s="47">
        <f>+J219+J231+J240+J253+J258+J269+J297+J313+J318</f>
        <v>134802652.88999999</v>
      </c>
      <c r="K218" s="48">
        <f>+K219+K231+K240+K253+K258+K269+K297+K313+K318</f>
        <v>12.41398364436966</v>
      </c>
    </row>
    <row r="219" spans="1:11" ht="12.75" x14ac:dyDescent="0.2">
      <c r="A219" s="49">
        <v>2</v>
      </c>
      <c r="B219" s="50">
        <v>3</v>
      </c>
      <c r="C219" s="50">
        <v>1</v>
      </c>
      <c r="D219" s="50"/>
      <c r="E219" s="50"/>
      <c r="F219" s="51" t="s">
        <v>18</v>
      </c>
      <c r="G219" s="52">
        <f>+G220+G223+G225+G229</f>
        <v>1018211</v>
      </c>
      <c r="H219" s="52">
        <f>+H220+H223+H225+H229</f>
        <v>666500</v>
      </c>
      <c r="I219" s="52">
        <f>+I220+I223+I225+I229</f>
        <v>21083017.800000001</v>
      </c>
      <c r="J219" s="52">
        <f>+J220+J223+J225+J229</f>
        <v>22767728.800000001</v>
      </c>
      <c r="K219" s="53">
        <f>+K220+K223+K225+K229</f>
        <v>2.0966813848484049</v>
      </c>
    </row>
    <row r="220" spans="1:11" ht="12.75" x14ac:dyDescent="0.2">
      <c r="A220" s="54">
        <v>2</v>
      </c>
      <c r="B220" s="55">
        <v>3</v>
      </c>
      <c r="C220" s="55">
        <v>1</v>
      </c>
      <c r="D220" s="55">
        <v>1</v>
      </c>
      <c r="E220" s="55"/>
      <c r="F220" s="67" t="s">
        <v>187</v>
      </c>
      <c r="G220" s="57">
        <f>SUM(G221:G221)</f>
        <v>1018211</v>
      </c>
      <c r="H220" s="57">
        <f>SUM(H221:H221)</f>
        <v>666500</v>
      </c>
      <c r="I220" s="57">
        <f>SUM(I221:I221)</f>
        <v>21083017.800000001</v>
      </c>
      <c r="J220" s="57">
        <f>SUM(J221:J221)</f>
        <v>22767728.800000001</v>
      </c>
      <c r="K220" s="58">
        <f>SUM(K221:K221)</f>
        <v>2.0966813848484049</v>
      </c>
    </row>
    <row r="221" spans="1:11" ht="12.75" x14ac:dyDescent="0.2">
      <c r="A221" s="68">
        <v>2</v>
      </c>
      <c r="B221" s="60">
        <v>3</v>
      </c>
      <c r="C221" s="60">
        <v>1</v>
      </c>
      <c r="D221" s="60">
        <v>1</v>
      </c>
      <c r="E221" s="60" t="s">
        <v>318</v>
      </c>
      <c r="F221" s="61" t="s">
        <v>187</v>
      </c>
      <c r="G221" s="62">
        <v>1018211</v>
      </c>
      <c r="H221" s="62">
        <v>666500</v>
      </c>
      <c r="I221" s="62">
        <v>21083017.800000001</v>
      </c>
      <c r="J221" s="124">
        <f>SUBTOTAL(9,G221:I221)</f>
        <v>22767728.800000001</v>
      </c>
      <c r="K221" s="125">
        <f>IFERROR(J221/$J$18*100,"0.00")</f>
        <v>2.0966813848484049</v>
      </c>
    </row>
    <row r="222" spans="1:11" ht="12.75" x14ac:dyDescent="0.2">
      <c r="A222" s="68">
        <v>2</v>
      </c>
      <c r="B222" s="60">
        <v>3</v>
      </c>
      <c r="C222" s="60">
        <v>1</v>
      </c>
      <c r="D222" s="60">
        <v>1</v>
      </c>
      <c r="E222" s="60" t="s">
        <v>319</v>
      </c>
      <c r="F222" s="61" t="s">
        <v>188</v>
      </c>
      <c r="G222" s="70"/>
      <c r="H222" s="70"/>
      <c r="I222" s="70"/>
      <c r="J222" s="124">
        <f>SUBTOTAL(9,G222:I222)</f>
        <v>0</v>
      </c>
      <c r="K222" s="125">
        <f>IFERROR(J222/$J$18*100,"0.00")</f>
        <v>0</v>
      </c>
    </row>
    <row r="223" spans="1:11" ht="12.75" x14ac:dyDescent="0.2">
      <c r="A223" s="54">
        <v>2</v>
      </c>
      <c r="B223" s="55">
        <v>3</v>
      </c>
      <c r="C223" s="55">
        <v>1</v>
      </c>
      <c r="D223" s="55">
        <v>2</v>
      </c>
      <c r="E223" s="55"/>
      <c r="F223" s="67" t="s">
        <v>189</v>
      </c>
      <c r="G223" s="73">
        <f>+G224</f>
        <v>0</v>
      </c>
      <c r="H223" s="73">
        <f>+H224</f>
        <v>0</v>
      </c>
      <c r="I223" s="73">
        <f>+I224</f>
        <v>0</v>
      </c>
      <c r="J223" s="73">
        <f>+J224</f>
        <v>0</v>
      </c>
      <c r="K223" s="74">
        <f>+K224</f>
        <v>0</v>
      </c>
    </row>
    <row r="224" spans="1:11" ht="12.75" x14ac:dyDescent="0.2">
      <c r="A224" s="68">
        <v>2</v>
      </c>
      <c r="B224" s="60">
        <v>3</v>
      </c>
      <c r="C224" s="60">
        <v>1</v>
      </c>
      <c r="D224" s="60">
        <v>2</v>
      </c>
      <c r="E224" s="60" t="s">
        <v>318</v>
      </c>
      <c r="F224" s="61" t="s">
        <v>189</v>
      </c>
      <c r="G224" s="70"/>
      <c r="H224" s="70"/>
      <c r="I224" s="70"/>
      <c r="J224" s="124">
        <f>SUBTOTAL(9,G224:I224)</f>
        <v>0</v>
      </c>
      <c r="K224" s="125">
        <f>IFERROR(J224/$J$18*100,"0.00")</f>
        <v>0</v>
      </c>
    </row>
    <row r="225" spans="1:11" ht="12.75" x14ac:dyDescent="0.2">
      <c r="A225" s="54">
        <v>2</v>
      </c>
      <c r="B225" s="55">
        <v>3</v>
      </c>
      <c r="C225" s="55">
        <v>1</v>
      </c>
      <c r="D225" s="55">
        <v>3</v>
      </c>
      <c r="E225" s="55"/>
      <c r="F225" s="67" t="s">
        <v>190</v>
      </c>
      <c r="G225" s="57">
        <f>SUM(G226:G228)</f>
        <v>0</v>
      </c>
      <c r="H225" s="57">
        <f>SUM(H226:H228)</f>
        <v>0</v>
      </c>
      <c r="I225" s="57">
        <f>SUM(I226:I228)</f>
        <v>0</v>
      </c>
      <c r="J225" s="57">
        <f>SUM(J226:J228)</f>
        <v>0</v>
      </c>
      <c r="K225" s="58">
        <f>SUM(K226:K228)</f>
        <v>0</v>
      </c>
    </row>
    <row r="226" spans="1:11" ht="12.75" x14ac:dyDescent="0.2">
      <c r="A226" s="68">
        <v>2</v>
      </c>
      <c r="B226" s="60">
        <v>3</v>
      </c>
      <c r="C226" s="60">
        <v>1</v>
      </c>
      <c r="D226" s="60">
        <v>3</v>
      </c>
      <c r="E226" s="60" t="s">
        <v>318</v>
      </c>
      <c r="F226" s="61" t="s">
        <v>191</v>
      </c>
      <c r="G226" s="62"/>
      <c r="H226" s="62"/>
      <c r="I226" s="62"/>
      <c r="J226" s="124">
        <f>SUBTOTAL(9,G226:I226)</f>
        <v>0</v>
      </c>
      <c r="K226" s="125">
        <f>IFERROR(J226/$J$18*100,"0.00")</f>
        <v>0</v>
      </c>
    </row>
    <row r="227" spans="1:11" ht="12.75" x14ac:dyDescent="0.2">
      <c r="A227" s="68">
        <v>2</v>
      </c>
      <c r="B227" s="60">
        <v>3</v>
      </c>
      <c r="C227" s="60">
        <v>1</v>
      </c>
      <c r="D227" s="60">
        <v>3</v>
      </c>
      <c r="E227" s="60" t="s">
        <v>319</v>
      </c>
      <c r="F227" s="61" t="s">
        <v>192</v>
      </c>
      <c r="G227" s="62"/>
      <c r="H227" s="62"/>
      <c r="I227" s="62"/>
      <c r="J227" s="124">
        <f>SUBTOTAL(9,G227:I227)</f>
        <v>0</v>
      </c>
      <c r="K227" s="125">
        <f>IFERROR(J227/$J$18*100,"0.00")</f>
        <v>0</v>
      </c>
    </row>
    <row r="228" spans="1:11" ht="12.75" x14ac:dyDescent="0.2">
      <c r="A228" s="68">
        <v>2</v>
      </c>
      <c r="B228" s="60">
        <v>3</v>
      </c>
      <c r="C228" s="60">
        <v>1</v>
      </c>
      <c r="D228" s="60">
        <v>3</v>
      </c>
      <c r="E228" s="60" t="s">
        <v>320</v>
      </c>
      <c r="F228" s="61" t="s">
        <v>193</v>
      </c>
      <c r="G228" s="70"/>
      <c r="H228" s="70"/>
      <c r="I228" s="70"/>
      <c r="J228" s="124">
        <f>SUBTOTAL(9,G228:I228)</f>
        <v>0</v>
      </c>
      <c r="K228" s="125">
        <f>IFERROR(J228/$J$18*100,"0.00")</f>
        <v>0</v>
      </c>
    </row>
    <row r="229" spans="1:11" ht="12.75" x14ac:dyDescent="0.2">
      <c r="A229" s="54">
        <v>2</v>
      </c>
      <c r="B229" s="55">
        <v>3</v>
      </c>
      <c r="C229" s="55">
        <v>1</v>
      </c>
      <c r="D229" s="55">
        <v>4</v>
      </c>
      <c r="E229" s="55"/>
      <c r="F229" s="67" t="s">
        <v>194</v>
      </c>
      <c r="G229" s="73">
        <f>+G230</f>
        <v>0</v>
      </c>
      <c r="H229" s="73">
        <f>+H230</f>
        <v>0</v>
      </c>
      <c r="I229" s="73">
        <f>+I230</f>
        <v>0</v>
      </c>
      <c r="J229" s="73">
        <f>+J230</f>
        <v>0</v>
      </c>
      <c r="K229" s="74">
        <f>+K230</f>
        <v>0</v>
      </c>
    </row>
    <row r="230" spans="1:11" ht="12.75" x14ac:dyDescent="0.2">
      <c r="A230" s="68">
        <v>2</v>
      </c>
      <c r="B230" s="60">
        <v>3</v>
      </c>
      <c r="C230" s="60">
        <v>1</v>
      </c>
      <c r="D230" s="60">
        <v>4</v>
      </c>
      <c r="E230" s="60" t="s">
        <v>318</v>
      </c>
      <c r="F230" s="61" t="s">
        <v>194</v>
      </c>
      <c r="G230" s="70"/>
      <c r="H230" s="70"/>
      <c r="I230" s="70"/>
      <c r="J230" s="124">
        <f>SUBTOTAL(9,G230:I230)</f>
        <v>0</v>
      </c>
      <c r="K230" s="125">
        <f>IFERROR(J230/$J$18*100,"0.00")</f>
        <v>0</v>
      </c>
    </row>
    <row r="231" spans="1:11" ht="12.75" x14ac:dyDescent="0.2">
      <c r="A231" s="49">
        <v>2</v>
      </c>
      <c r="B231" s="50">
        <v>3</v>
      </c>
      <c r="C231" s="50">
        <v>2</v>
      </c>
      <c r="D231" s="50"/>
      <c r="E231" s="50"/>
      <c r="F231" s="51" t="s">
        <v>19</v>
      </c>
      <c r="G231" s="52">
        <f>+G232+G234+G236+G238</f>
        <v>0</v>
      </c>
      <c r="H231" s="52">
        <f>+H232+H234+H236+H238</f>
        <v>0</v>
      </c>
      <c r="I231" s="52">
        <f>+I232+I234+I236+I238</f>
        <v>546668.4</v>
      </c>
      <c r="J231" s="52">
        <f>+J232+J234+J236+J238</f>
        <v>546668.4</v>
      </c>
      <c r="K231" s="53">
        <f>+K232+K234+K236+K238</f>
        <v>5.0342722720979609E-2</v>
      </c>
    </row>
    <row r="232" spans="1:11" ht="12.75" x14ac:dyDescent="0.2">
      <c r="A232" s="54">
        <v>2</v>
      </c>
      <c r="B232" s="55">
        <v>3</v>
      </c>
      <c r="C232" s="55">
        <v>2</v>
      </c>
      <c r="D232" s="55">
        <v>1</v>
      </c>
      <c r="E232" s="55"/>
      <c r="F232" s="67" t="s">
        <v>195</v>
      </c>
      <c r="G232" s="73">
        <f>+G233</f>
        <v>0</v>
      </c>
      <c r="H232" s="73">
        <f>+H233</f>
        <v>0</v>
      </c>
      <c r="I232" s="73">
        <f>+I233</f>
        <v>474450</v>
      </c>
      <c r="J232" s="73">
        <f>+J233</f>
        <v>474450</v>
      </c>
      <c r="K232" s="74">
        <f>+K233</f>
        <v>4.3692126332834993E-2</v>
      </c>
    </row>
    <row r="233" spans="1:11" ht="12.75" x14ac:dyDescent="0.2">
      <c r="A233" s="68">
        <v>2</v>
      </c>
      <c r="B233" s="60">
        <v>3</v>
      </c>
      <c r="C233" s="60">
        <v>2</v>
      </c>
      <c r="D233" s="60">
        <v>1</v>
      </c>
      <c r="E233" s="60" t="s">
        <v>318</v>
      </c>
      <c r="F233" s="61" t="s">
        <v>195</v>
      </c>
      <c r="G233" s="70"/>
      <c r="H233" s="70"/>
      <c r="I233" s="70">
        <v>474450</v>
      </c>
      <c r="J233" s="124">
        <f>SUBTOTAL(9,G233:I233)</f>
        <v>474450</v>
      </c>
      <c r="K233" s="125">
        <f>IFERROR(J233/$J$18*100,"0.00")</f>
        <v>4.3692126332834993E-2</v>
      </c>
    </row>
    <row r="234" spans="1:11" ht="12.75" x14ac:dyDescent="0.2">
      <c r="A234" s="54">
        <v>2</v>
      </c>
      <c r="B234" s="55">
        <v>3</v>
      </c>
      <c r="C234" s="55">
        <v>2</v>
      </c>
      <c r="D234" s="55">
        <v>2</v>
      </c>
      <c r="E234" s="55"/>
      <c r="F234" s="67" t="s">
        <v>196</v>
      </c>
      <c r="G234" s="73">
        <f>+G235</f>
        <v>0</v>
      </c>
      <c r="H234" s="73">
        <f>+H235</f>
        <v>0</v>
      </c>
      <c r="I234" s="73">
        <f>+I235</f>
        <v>46218.400000000001</v>
      </c>
      <c r="J234" s="73">
        <f>+J235</f>
        <v>46218.400000000001</v>
      </c>
      <c r="K234" s="74">
        <f>+K235</f>
        <v>4.2562549724976311E-3</v>
      </c>
    </row>
    <row r="235" spans="1:11" ht="12.75" x14ac:dyDescent="0.2">
      <c r="A235" s="68">
        <v>2</v>
      </c>
      <c r="B235" s="60">
        <v>3</v>
      </c>
      <c r="C235" s="60">
        <v>2</v>
      </c>
      <c r="D235" s="60">
        <v>2</v>
      </c>
      <c r="E235" s="60" t="s">
        <v>318</v>
      </c>
      <c r="F235" s="61" t="s">
        <v>196</v>
      </c>
      <c r="G235" s="70"/>
      <c r="H235" s="70"/>
      <c r="I235" s="70">
        <v>46218.400000000001</v>
      </c>
      <c r="J235" s="124">
        <f>SUBTOTAL(9,G235:I235)</f>
        <v>46218.400000000001</v>
      </c>
      <c r="K235" s="125">
        <f>IFERROR(J235/$J$18*100,"0.00")</f>
        <v>4.2562549724976311E-3</v>
      </c>
    </row>
    <row r="236" spans="1:11" ht="12.75" x14ac:dyDescent="0.2">
      <c r="A236" s="54">
        <v>2</v>
      </c>
      <c r="B236" s="55">
        <v>3</v>
      </c>
      <c r="C236" s="55">
        <v>2</v>
      </c>
      <c r="D236" s="55">
        <v>3</v>
      </c>
      <c r="E236" s="55"/>
      <c r="F236" s="67" t="s">
        <v>197</v>
      </c>
      <c r="G236" s="73">
        <f>+G237</f>
        <v>0</v>
      </c>
      <c r="H236" s="73">
        <f>+H237</f>
        <v>0</v>
      </c>
      <c r="I236" s="73">
        <f>+I237</f>
        <v>22000</v>
      </c>
      <c r="J236" s="73">
        <f>+J237</f>
        <v>22000</v>
      </c>
      <c r="K236" s="74">
        <f>+K237</f>
        <v>2.0259811978551373E-3</v>
      </c>
    </row>
    <row r="237" spans="1:11" ht="12.75" x14ac:dyDescent="0.2">
      <c r="A237" s="68">
        <v>2</v>
      </c>
      <c r="B237" s="60">
        <v>3</v>
      </c>
      <c r="C237" s="60">
        <v>2</v>
      </c>
      <c r="D237" s="60">
        <v>3</v>
      </c>
      <c r="E237" s="60" t="s">
        <v>318</v>
      </c>
      <c r="F237" s="61" t="s">
        <v>197</v>
      </c>
      <c r="G237" s="70"/>
      <c r="H237" s="70"/>
      <c r="I237" s="70">
        <v>22000</v>
      </c>
      <c r="J237" s="124">
        <f>SUBTOTAL(9,G237:I237)</f>
        <v>22000</v>
      </c>
      <c r="K237" s="125">
        <f>IFERROR(J237/$J$18*100,"0.00")</f>
        <v>2.0259811978551373E-3</v>
      </c>
    </row>
    <row r="238" spans="1:11" ht="12.75" x14ac:dyDescent="0.2">
      <c r="A238" s="54">
        <v>2</v>
      </c>
      <c r="B238" s="55">
        <v>3</v>
      </c>
      <c r="C238" s="55">
        <v>2</v>
      </c>
      <c r="D238" s="55">
        <v>4</v>
      </c>
      <c r="E238" s="55"/>
      <c r="F238" s="67" t="s">
        <v>20</v>
      </c>
      <c r="G238" s="73">
        <f>+G239</f>
        <v>0</v>
      </c>
      <c r="H238" s="73">
        <f>+H239</f>
        <v>0</v>
      </c>
      <c r="I238" s="73">
        <f>+I239</f>
        <v>4000</v>
      </c>
      <c r="J238" s="73">
        <f>+J239</f>
        <v>4000</v>
      </c>
      <c r="K238" s="74">
        <f>+K239</f>
        <v>3.6836021779184313E-4</v>
      </c>
    </row>
    <row r="239" spans="1:11" ht="12.75" x14ac:dyDescent="0.2">
      <c r="A239" s="68">
        <v>2</v>
      </c>
      <c r="B239" s="60">
        <v>3</v>
      </c>
      <c r="C239" s="60">
        <v>2</v>
      </c>
      <c r="D239" s="60">
        <v>4</v>
      </c>
      <c r="E239" s="60" t="s">
        <v>318</v>
      </c>
      <c r="F239" s="61" t="s">
        <v>20</v>
      </c>
      <c r="G239" s="70"/>
      <c r="H239" s="70"/>
      <c r="I239" s="70">
        <v>4000</v>
      </c>
      <c r="J239" s="124">
        <f>SUBTOTAL(9,G239:I239)</f>
        <v>4000</v>
      </c>
      <c r="K239" s="125">
        <f>IFERROR(J239/$J$18*100,"0.00")</f>
        <v>3.6836021779184313E-4</v>
      </c>
    </row>
    <row r="240" spans="1:11" ht="12.75" x14ac:dyDescent="0.2">
      <c r="A240" s="49">
        <v>2</v>
      </c>
      <c r="B240" s="50">
        <v>3</v>
      </c>
      <c r="C240" s="50">
        <v>3</v>
      </c>
      <c r="D240" s="50"/>
      <c r="E240" s="50"/>
      <c r="F240" s="51" t="s">
        <v>363</v>
      </c>
      <c r="G240" s="52">
        <f>+G241+G243+G245+G247+G249+G251</f>
        <v>5406000</v>
      </c>
      <c r="H240" s="52">
        <f>+H241+H243+H245+H247+H249+H251</f>
        <v>105765</v>
      </c>
      <c r="I240" s="52">
        <f>+I241+I243+I245+I247+I249+I251</f>
        <v>3498094.21</v>
      </c>
      <c r="J240" s="52">
        <f>+J241+J243+J245+J247+J249+J251</f>
        <v>9009859.2100000009</v>
      </c>
      <c r="K240" s="53">
        <f>+K241+K243+K245+K247+K249+K251</f>
        <v>0.82971842521736106</v>
      </c>
    </row>
    <row r="241" spans="1:11" ht="12.75" x14ac:dyDescent="0.2">
      <c r="A241" s="54">
        <v>2</v>
      </c>
      <c r="B241" s="55">
        <v>3</v>
      </c>
      <c r="C241" s="55">
        <v>3</v>
      </c>
      <c r="D241" s="55">
        <v>1</v>
      </c>
      <c r="E241" s="55"/>
      <c r="F241" s="67" t="s">
        <v>198</v>
      </c>
      <c r="G241" s="57">
        <f>G242</f>
        <v>0</v>
      </c>
      <c r="H241" s="57">
        <f>H242</f>
        <v>0</v>
      </c>
      <c r="I241" s="57">
        <f>I242</f>
        <v>1425729.41</v>
      </c>
      <c r="J241" s="57">
        <f>J242</f>
        <v>1425729.41</v>
      </c>
      <c r="K241" s="58">
        <f>K242</f>
        <v>0.13129549899495901</v>
      </c>
    </row>
    <row r="242" spans="1:11" ht="12.75" x14ac:dyDescent="0.2">
      <c r="A242" s="68">
        <v>2</v>
      </c>
      <c r="B242" s="60">
        <v>3</v>
      </c>
      <c r="C242" s="60">
        <v>3</v>
      </c>
      <c r="D242" s="60">
        <v>1</v>
      </c>
      <c r="E242" s="60" t="s">
        <v>318</v>
      </c>
      <c r="F242" s="61" t="s">
        <v>198</v>
      </c>
      <c r="G242" s="62"/>
      <c r="H242" s="62"/>
      <c r="I242" s="62">
        <v>1425729.41</v>
      </c>
      <c r="J242" s="124">
        <f>SUBTOTAL(9,G242:I242)</f>
        <v>1425729.41</v>
      </c>
      <c r="K242" s="125">
        <f>IFERROR(J242/$J$18*100,"0.00")</f>
        <v>0.13129549899495901</v>
      </c>
    </row>
    <row r="243" spans="1:11" ht="12.75" x14ac:dyDescent="0.2">
      <c r="A243" s="54">
        <v>2</v>
      </c>
      <c r="B243" s="55">
        <v>3</v>
      </c>
      <c r="C243" s="55">
        <v>3</v>
      </c>
      <c r="D243" s="55">
        <v>2</v>
      </c>
      <c r="E243" s="55"/>
      <c r="F243" s="67" t="s">
        <v>199</v>
      </c>
      <c r="G243" s="73">
        <f>+G244</f>
        <v>0</v>
      </c>
      <c r="H243" s="73">
        <f>+H244</f>
        <v>0</v>
      </c>
      <c r="I243" s="73">
        <f>+I244</f>
        <v>1760514.8</v>
      </c>
      <c r="J243" s="73">
        <f>+J244</f>
        <v>1760514.8</v>
      </c>
      <c r="K243" s="74">
        <f>+K244</f>
        <v>0.1621259037884408</v>
      </c>
    </row>
    <row r="244" spans="1:11" ht="12.75" x14ac:dyDescent="0.2">
      <c r="A244" s="68">
        <v>2</v>
      </c>
      <c r="B244" s="60">
        <v>3</v>
      </c>
      <c r="C244" s="60">
        <v>3</v>
      </c>
      <c r="D244" s="60">
        <v>2</v>
      </c>
      <c r="E244" s="60" t="s">
        <v>318</v>
      </c>
      <c r="F244" s="61" t="s">
        <v>199</v>
      </c>
      <c r="G244" s="62"/>
      <c r="H244" s="62"/>
      <c r="I244" s="62">
        <v>1760514.8</v>
      </c>
      <c r="J244" s="124">
        <f>SUBTOTAL(9,G244:I244)</f>
        <v>1760514.8</v>
      </c>
      <c r="K244" s="125">
        <f>IFERROR(J244/$J$18*100,"0.00")</f>
        <v>0.1621259037884408</v>
      </c>
    </row>
    <row r="245" spans="1:11" ht="12.75" x14ac:dyDescent="0.2">
      <c r="A245" s="54">
        <v>2</v>
      </c>
      <c r="B245" s="55">
        <v>3</v>
      </c>
      <c r="C245" s="55">
        <v>3</v>
      </c>
      <c r="D245" s="55">
        <v>3</v>
      </c>
      <c r="E245" s="55"/>
      <c r="F245" s="67" t="s">
        <v>200</v>
      </c>
      <c r="G245" s="73">
        <f>+G246</f>
        <v>0</v>
      </c>
      <c r="H245" s="73">
        <f>+H246</f>
        <v>105765</v>
      </c>
      <c r="I245" s="73">
        <f>+I246</f>
        <v>237703</v>
      </c>
      <c r="J245" s="73">
        <f>+J246</f>
        <v>343468</v>
      </c>
      <c r="K245" s="74">
        <f>+K246</f>
        <v>3.1629986821132196E-2</v>
      </c>
    </row>
    <row r="246" spans="1:11" ht="12.75" x14ac:dyDescent="0.2">
      <c r="A246" s="68">
        <v>2</v>
      </c>
      <c r="B246" s="60">
        <v>3</v>
      </c>
      <c r="C246" s="60">
        <v>3</v>
      </c>
      <c r="D246" s="60">
        <v>3</v>
      </c>
      <c r="E246" s="60" t="s">
        <v>318</v>
      </c>
      <c r="F246" s="61" t="s">
        <v>200</v>
      </c>
      <c r="G246" s="62"/>
      <c r="H246" s="62">
        <v>105765</v>
      </c>
      <c r="I246" s="62">
        <v>237703</v>
      </c>
      <c r="J246" s="124">
        <f>SUBTOTAL(9,G246:I246)</f>
        <v>343468</v>
      </c>
      <c r="K246" s="125">
        <f>IFERROR(J246/$J$18*100,"0.00")</f>
        <v>3.1629986821132196E-2</v>
      </c>
    </row>
    <row r="247" spans="1:11" ht="12.75" x14ac:dyDescent="0.2">
      <c r="A247" s="54">
        <v>2</v>
      </c>
      <c r="B247" s="55">
        <v>3</v>
      </c>
      <c r="C247" s="55">
        <v>3</v>
      </c>
      <c r="D247" s="55">
        <v>4</v>
      </c>
      <c r="E247" s="55"/>
      <c r="F247" s="67" t="s">
        <v>201</v>
      </c>
      <c r="G247" s="73">
        <f>+G248</f>
        <v>0</v>
      </c>
      <c r="H247" s="73">
        <f>+H248</f>
        <v>0</v>
      </c>
      <c r="I247" s="73">
        <f>+I248</f>
        <v>2500</v>
      </c>
      <c r="J247" s="73">
        <f>+J248</f>
        <v>2500</v>
      </c>
      <c r="K247" s="74">
        <f>+K248</f>
        <v>2.3022513611990197E-4</v>
      </c>
    </row>
    <row r="248" spans="1:11" ht="12.75" x14ac:dyDescent="0.2">
      <c r="A248" s="68">
        <v>2</v>
      </c>
      <c r="B248" s="60">
        <v>3</v>
      </c>
      <c r="C248" s="60">
        <v>3</v>
      </c>
      <c r="D248" s="60">
        <v>4</v>
      </c>
      <c r="E248" s="60" t="s">
        <v>318</v>
      </c>
      <c r="F248" s="61" t="s">
        <v>201</v>
      </c>
      <c r="G248" s="70"/>
      <c r="H248" s="70"/>
      <c r="I248" s="70">
        <v>2500</v>
      </c>
      <c r="J248" s="124">
        <f>SUBTOTAL(9,G248:I248)</f>
        <v>2500</v>
      </c>
      <c r="K248" s="125">
        <f>IFERROR(J248/$J$18*100,"0.00")</f>
        <v>2.3022513611990197E-4</v>
      </c>
    </row>
    <row r="249" spans="1:11" ht="12.75" x14ac:dyDescent="0.2">
      <c r="A249" s="54">
        <v>2</v>
      </c>
      <c r="B249" s="55">
        <v>3</v>
      </c>
      <c r="C249" s="55">
        <v>3</v>
      </c>
      <c r="D249" s="55">
        <v>5</v>
      </c>
      <c r="E249" s="55"/>
      <c r="F249" s="67" t="s">
        <v>202</v>
      </c>
      <c r="G249" s="73">
        <f>+G250</f>
        <v>0</v>
      </c>
      <c r="H249" s="73">
        <f>+H250</f>
        <v>0</v>
      </c>
      <c r="I249" s="73">
        <f>+I250</f>
        <v>0</v>
      </c>
      <c r="J249" s="73">
        <f>+J250</f>
        <v>0</v>
      </c>
      <c r="K249" s="74">
        <f>+K250</f>
        <v>0</v>
      </c>
    </row>
    <row r="250" spans="1:11" ht="12.75" x14ac:dyDescent="0.2">
      <c r="A250" s="68">
        <v>2</v>
      </c>
      <c r="B250" s="60">
        <v>3</v>
      </c>
      <c r="C250" s="60">
        <v>3</v>
      </c>
      <c r="D250" s="60">
        <v>5</v>
      </c>
      <c r="E250" s="60" t="s">
        <v>318</v>
      </c>
      <c r="F250" s="61" t="s">
        <v>202</v>
      </c>
      <c r="G250" s="70"/>
      <c r="H250" s="70"/>
      <c r="I250" s="70"/>
      <c r="J250" s="124">
        <f>SUBTOTAL(9,G250:I250)</f>
        <v>0</v>
      </c>
      <c r="K250" s="125">
        <f>IFERROR(J250/$J$18*100,"0.00")</f>
        <v>0</v>
      </c>
    </row>
    <row r="251" spans="1:11" ht="12.75" x14ac:dyDescent="0.2">
      <c r="A251" s="54">
        <v>2</v>
      </c>
      <c r="B251" s="55">
        <v>3</v>
      </c>
      <c r="C251" s="55">
        <v>3</v>
      </c>
      <c r="D251" s="55">
        <v>6</v>
      </c>
      <c r="E251" s="55"/>
      <c r="F251" s="67" t="s">
        <v>203</v>
      </c>
      <c r="G251" s="73">
        <f>+G252</f>
        <v>5406000</v>
      </c>
      <c r="H251" s="73">
        <f>+H252</f>
        <v>0</v>
      </c>
      <c r="I251" s="73">
        <f>+I252</f>
        <v>71647</v>
      </c>
      <c r="J251" s="73">
        <f>+J252</f>
        <v>5477647</v>
      </c>
      <c r="K251" s="74">
        <f>+K252</f>
        <v>0.50443681047670907</v>
      </c>
    </row>
    <row r="252" spans="1:11" ht="12.75" x14ac:dyDescent="0.2">
      <c r="A252" s="68">
        <v>2</v>
      </c>
      <c r="B252" s="60">
        <v>3</v>
      </c>
      <c r="C252" s="60">
        <v>3</v>
      </c>
      <c r="D252" s="60">
        <v>6</v>
      </c>
      <c r="E252" s="60" t="s">
        <v>318</v>
      </c>
      <c r="F252" s="61" t="s">
        <v>203</v>
      </c>
      <c r="G252" s="62">
        <v>5406000</v>
      </c>
      <c r="H252" s="62"/>
      <c r="I252" s="62">
        <v>71647</v>
      </c>
      <c r="J252" s="124">
        <f>SUBTOTAL(9,G252:I252)</f>
        <v>5477647</v>
      </c>
      <c r="K252" s="125">
        <f>IFERROR(J252/$J$18*100,"0.00")</f>
        <v>0.50443681047670907</v>
      </c>
    </row>
    <row r="253" spans="1:11" ht="12.75" x14ac:dyDescent="0.2">
      <c r="A253" s="49">
        <v>2</v>
      </c>
      <c r="B253" s="50">
        <v>3</v>
      </c>
      <c r="C253" s="50">
        <v>4</v>
      </c>
      <c r="D253" s="50"/>
      <c r="E253" s="50"/>
      <c r="F253" s="51" t="s">
        <v>364</v>
      </c>
      <c r="G253" s="52">
        <f>+G254+G256</f>
        <v>0</v>
      </c>
      <c r="H253" s="52">
        <f>+H254+H256</f>
        <v>0</v>
      </c>
      <c r="I253" s="52">
        <f>+I254+I256</f>
        <v>30143103.469999999</v>
      </c>
      <c r="J253" s="52">
        <f>+J254+J256</f>
        <v>30143103.469999999</v>
      </c>
      <c r="K253" s="53">
        <f>+K254+K256</f>
        <v>2.7758800397828156</v>
      </c>
    </row>
    <row r="254" spans="1:11" ht="12.75" x14ac:dyDescent="0.2">
      <c r="A254" s="54">
        <v>2</v>
      </c>
      <c r="B254" s="55">
        <v>3</v>
      </c>
      <c r="C254" s="55">
        <v>4</v>
      </c>
      <c r="D254" s="55">
        <v>1</v>
      </c>
      <c r="E254" s="55"/>
      <c r="F254" s="67" t="s">
        <v>204</v>
      </c>
      <c r="G254" s="73">
        <f>+G255</f>
        <v>0</v>
      </c>
      <c r="H254" s="73">
        <f>+H255</f>
        <v>0</v>
      </c>
      <c r="I254" s="73">
        <f>+I255</f>
        <v>30143103.469999999</v>
      </c>
      <c r="J254" s="73">
        <f>+J255</f>
        <v>30143103.469999999</v>
      </c>
      <c r="K254" s="74">
        <f>+K255</f>
        <v>2.7758800397828156</v>
      </c>
    </row>
    <row r="255" spans="1:11" ht="12.75" x14ac:dyDescent="0.2">
      <c r="A255" s="68">
        <v>2</v>
      </c>
      <c r="B255" s="60">
        <v>3</v>
      </c>
      <c r="C255" s="60">
        <v>4</v>
      </c>
      <c r="D255" s="60">
        <v>1</v>
      </c>
      <c r="E255" s="60" t="s">
        <v>318</v>
      </c>
      <c r="F255" s="61" t="s">
        <v>204</v>
      </c>
      <c r="G255" s="62"/>
      <c r="H255" s="62"/>
      <c r="I255" s="62">
        <v>30143103.469999999</v>
      </c>
      <c r="J255" s="124">
        <f>SUBTOTAL(9,G255:I255)</f>
        <v>30143103.469999999</v>
      </c>
      <c r="K255" s="125">
        <f>IFERROR(J255/$J$18*100,"0.00")</f>
        <v>2.7758800397828156</v>
      </c>
    </row>
    <row r="256" spans="1:11" ht="12.75" x14ac:dyDescent="0.2">
      <c r="A256" s="71">
        <v>2</v>
      </c>
      <c r="B256" s="55">
        <v>3</v>
      </c>
      <c r="C256" s="55">
        <v>4</v>
      </c>
      <c r="D256" s="55">
        <v>2</v>
      </c>
      <c r="E256" s="55"/>
      <c r="F256" s="67" t="s">
        <v>205</v>
      </c>
      <c r="G256" s="73">
        <f>+G257</f>
        <v>0</v>
      </c>
      <c r="H256" s="73">
        <f>+H257</f>
        <v>0</v>
      </c>
      <c r="I256" s="73">
        <f>+I257</f>
        <v>0</v>
      </c>
      <c r="J256" s="73">
        <f>+J257</f>
        <v>0</v>
      </c>
      <c r="K256" s="74">
        <f>+K257</f>
        <v>0</v>
      </c>
    </row>
    <row r="257" spans="1:11" ht="12.75" x14ac:dyDescent="0.2">
      <c r="A257" s="77">
        <v>2</v>
      </c>
      <c r="B257" s="78">
        <v>3</v>
      </c>
      <c r="C257" s="78">
        <v>4</v>
      </c>
      <c r="D257" s="78">
        <v>2</v>
      </c>
      <c r="E257" s="60" t="s">
        <v>318</v>
      </c>
      <c r="F257" s="61" t="s">
        <v>205</v>
      </c>
      <c r="G257" s="70"/>
      <c r="H257" s="70"/>
      <c r="I257" s="70"/>
      <c r="J257" s="124">
        <f>SUBTOTAL(9,G257:I257)</f>
        <v>0</v>
      </c>
      <c r="K257" s="125">
        <f>IFERROR(J257/$J$18*100,"0.00")</f>
        <v>0</v>
      </c>
    </row>
    <row r="258" spans="1:11" ht="12.75" x14ac:dyDescent="0.2">
      <c r="A258" s="49">
        <v>2</v>
      </c>
      <c r="B258" s="50">
        <v>3</v>
      </c>
      <c r="C258" s="50">
        <v>5</v>
      </c>
      <c r="D258" s="50"/>
      <c r="E258" s="50"/>
      <c r="F258" s="51" t="s">
        <v>206</v>
      </c>
      <c r="G258" s="52">
        <f>+G259+G261+G263+G265+G267</f>
        <v>497300</v>
      </c>
      <c r="H258" s="52">
        <f>+H259+H261+H263+H265+H267</f>
        <v>0</v>
      </c>
      <c r="I258" s="52">
        <f>+I259+I261+I263+I265+I267</f>
        <v>1701699.94</v>
      </c>
      <c r="J258" s="52">
        <f>+J259+J261+J263+J265+J267</f>
        <v>2198999.94</v>
      </c>
      <c r="K258" s="53">
        <f>+K259+K261+K263+K265+K267</f>
        <v>0.20250602420566249</v>
      </c>
    </row>
    <row r="259" spans="1:11" ht="12.75" x14ac:dyDescent="0.2">
      <c r="A259" s="54">
        <v>2</v>
      </c>
      <c r="B259" s="55">
        <v>3</v>
      </c>
      <c r="C259" s="55">
        <v>5</v>
      </c>
      <c r="D259" s="55">
        <v>1</v>
      </c>
      <c r="E259" s="55"/>
      <c r="F259" s="67" t="s">
        <v>207</v>
      </c>
      <c r="G259" s="73">
        <f>+G260</f>
        <v>0</v>
      </c>
      <c r="H259" s="73">
        <f>+H260</f>
        <v>0</v>
      </c>
      <c r="I259" s="73">
        <f>+I260</f>
        <v>0</v>
      </c>
      <c r="J259" s="73">
        <f>+J260</f>
        <v>0</v>
      </c>
      <c r="K259" s="74">
        <f>+K260</f>
        <v>0</v>
      </c>
    </row>
    <row r="260" spans="1:11" ht="12.75" x14ac:dyDescent="0.2">
      <c r="A260" s="68">
        <v>2</v>
      </c>
      <c r="B260" s="60">
        <v>3</v>
      </c>
      <c r="C260" s="60">
        <v>5</v>
      </c>
      <c r="D260" s="60">
        <v>1</v>
      </c>
      <c r="E260" s="60" t="s">
        <v>318</v>
      </c>
      <c r="F260" s="61" t="s">
        <v>207</v>
      </c>
      <c r="G260" s="70"/>
      <c r="H260" s="70"/>
      <c r="I260" s="70"/>
      <c r="J260" s="124">
        <f>SUBTOTAL(9,G260:I260)</f>
        <v>0</v>
      </c>
      <c r="K260" s="125">
        <f>IFERROR(J260/$J$18*100,"0.00")</f>
        <v>0</v>
      </c>
    </row>
    <row r="261" spans="1:11" ht="12.75" x14ac:dyDescent="0.2">
      <c r="A261" s="54">
        <v>2</v>
      </c>
      <c r="B261" s="55">
        <v>3</v>
      </c>
      <c r="C261" s="55">
        <v>5</v>
      </c>
      <c r="D261" s="55">
        <v>2</v>
      </c>
      <c r="E261" s="55"/>
      <c r="F261" s="67" t="s">
        <v>208</v>
      </c>
      <c r="G261" s="73">
        <f>+G262</f>
        <v>0</v>
      </c>
      <c r="H261" s="73">
        <f>+H262</f>
        <v>0</v>
      </c>
      <c r="I261" s="73">
        <f>+I262</f>
        <v>0</v>
      </c>
      <c r="J261" s="73">
        <f>+J262</f>
        <v>0</v>
      </c>
      <c r="K261" s="74">
        <f>+K262</f>
        <v>0</v>
      </c>
    </row>
    <row r="262" spans="1:11" ht="12.75" x14ac:dyDescent="0.2">
      <c r="A262" s="68">
        <v>2</v>
      </c>
      <c r="B262" s="60">
        <v>3</v>
      </c>
      <c r="C262" s="60">
        <v>5</v>
      </c>
      <c r="D262" s="60">
        <v>2</v>
      </c>
      <c r="E262" s="60" t="s">
        <v>318</v>
      </c>
      <c r="F262" s="61" t="s">
        <v>208</v>
      </c>
      <c r="G262" s="70"/>
      <c r="H262" s="70"/>
      <c r="I262" s="70"/>
      <c r="J262" s="124">
        <f>SUBTOTAL(9,G262:I262)</f>
        <v>0</v>
      </c>
      <c r="K262" s="125">
        <f>IFERROR(J262/$J$18*100,"0.00")</f>
        <v>0</v>
      </c>
    </row>
    <row r="263" spans="1:11" ht="12.75" x14ac:dyDescent="0.2">
      <c r="A263" s="54">
        <v>2</v>
      </c>
      <c r="B263" s="55">
        <v>3</v>
      </c>
      <c r="C263" s="55">
        <v>5</v>
      </c>
      <c r="D263" s="55">
        <v>3</v>
      </c>
      <c r="E263" s="55"/>
      <c r="F263" s="67" t="s">
        <v>209</v>
      </c>
      <c r="G263" s="73">
        <f>+G264</f>
        <v>487200</v>
      </c>
      <c r="H263" s="73">
        <f>+H264</f>
        <v>0</v>
      </c>
      <c r="I263" s="73">
        <f>+I264</f>
        <v>416340</v>
      </c>
      <c r="J263" s="73">
        <f>+J264</f>
        <v>903540</v>
      </c>
      <c r="K263" s="74">
        <f>+K264</f>
        <v>8.3207047795910483E-2</v>
      </c>
    </row>
    <row r="264" spans="1:11" ht="12.75" x14ac:dyDescent="0.2">
      <c r="A264" s="68">
        <v>2</v>
      </c>
      <c r="B264" s="60">
        <v>3</v>
      </c>
      <c r="C264" s="60">
        <v>5</v>
      </c>
      <c r="D264" s="60">
        <v>3</v>
      </c>
      <c r="E264" s="60" t="s">
        <v>318</v>
      </c>
      <c r="F264" s="61" t="s">
        <v>209</v>
      </c>
      <c r="G264" s="62">
        <v>487200</v>
      </c>
      <c r="H264" s="62"/>
      <c r="I264" s="62">
        <v>416340</v>
      </c>
      <c r="J264" s="124">
        <f>SUBTOTAL(9,G264:I264)</f>
        <v>903540</v>
      </c>
      <c r="K264" s="125">
        <f>IFERROR(J264/$J$18*100,"0.00")</f>
        <v>8.3207047795910483E-2</v>
      </c>
    </row>
    <row r="265" spans="1:11" ht="12.75" x14ac:dyDescent="0.2">
      <c r="A265" s="54">
        <v>2</v>
      </c>
      <c r="B265" s="55">
        <v>3</v>
      </c>
      <c r="C265" s="55">
        <v>5</v>
      </c>
      <c r="D265" s="55">
        <v>4</v>
      </c>
      <c r="E265" s="55"/>
      <c r="F265" s="67" t="s">
        <v>210</v>
      </c>
      <c r="G265" s="73">
        <f>+G266</f>
        <v>0</v>
      </c>
      <c r="H265" s="73">
        <f>+H266</f>
        <v>0</v>
      </c>
      <c r="I265" s="73">
        <f>+I266</f>
        <v>35400</v>
      </c>
      <c r="J265" s="73">
        <f>+J266</f>
        <v>35400</v>
      </c>
      <c r="K265" s="74">
        <f>+K266</f>
        <v>3.2599879274578117E-3</v>
      </c>
    </row>
    <row r="266" spans="1:11" ht="12.75" x14ac:dyDescent="0.2">
      <c r="A266" s="68">
        <v>2</v>
      </c>
      <c r="B266" s="60">
        <v>3</v>
      </c>
      <c r="C266" s="60">
        <v>5</v>
      </c>
      <c r="D266" s="60">
        <v>4</v>
      </c>
      <c r="E266" s="60" t="s">
        <v>318</v>
      </c>
      <c r="F266" s="61" t="s">
        <v>210</v>
      </c>
      <c r="G266" s="70"/>
      <c r="H266" s="70"/>
      <c r="I266" s="70">
        <v>35400</v>
      </c>
      <c r="J266" s="124">
        <f>SUBTOTAL(9,G266:I266)</f>
        <v>35400</v>
      </c>
      <c r="K266" s="125">
        <f>IFERROR(J266/$J$18*100,"0.00")</f>
        <v>3.2599879274578117E-3</v>
      </c>
    </row>
    <row r="267" spans="1:11" ht="12.75" x14ac:dyDescent="0.2">
      <c r="A267" s="54">
        <v>2</v>
      </c>
      <c r="B267" s="55">
        <v>3</v>
      </c>
      <c r="C267" s="55">
        <v>5</v>
      </c>
      <c r="D267" s="55">
        <v>5</v>
      </c>
      <c r="E267" s="55"/>
      <c r="F267" s="67" t="s">
        <v>365</v>
      </c>
      <c r="G267" s="73">
        <f>+G268</f>
        <v>10100</v>
      </c>
      <c r="H267" s="73">
        <f>+H268</f>
        <v>0</v>
      </c>
      <c r="I267" s="73">
        <f>+I268</f>
        <v>1249959.94</v>
      </c>
      <c r="J267" s="73">
        <f>+J268</f>
        <v>1260059.94</v>
      </c>
      <c r="K267" s="74">
        <f>+K268</f>
        <v>0.11603898848229421</v>
      </c>
    </row>
    <row r="268" spans="1:11" ht="12.75" x14ac:dyDescent="0.2">
      <c r="A268" s="68">
        <v>2</v>
      </c>
      <c r="B268" s="60">
        <v>3</v>
      </c>
      <c r="C268" s="60">
        <v>5</v>
      </c>
      <c r="D268" s="60">
        <v>5</v>
      </c>
      <c r="E268" s="60" t="s">
        <v>318</v>
      </c>
      <c r="F268" s="61" t="s">
        <v>211</v>
      </c>
      <c r="G268" s="62">
        <v>10100</v>
      </c>
      <c r="H268" s="62"/>
      <c r="I268" s="62">
        <v>1249959.94</v>
      </c>
      <c r="J268" s="124">
        <f>SUBTOTAL(9,G268:I268)</f>
        <v>1260059.94</v>
      </c>
      <c r="K268" s="125">
        <f>IFERROR(J268/$J$18*100,"0.00")</f>
        <v>0.11603898848229421</v>
      </c>
    </row>
    <row r="269" spans="1:11" ht="12.75" x14ac:dyDescent="0.2">
      <c r="A269" s="49">
        <v>2</v>
      </c>
      <c r="B269" s="50">
        <v>3</v>
      </c>
      <c r="C269" s="50">
        <v>6</v>
      </c>
      <c r="D269" s="50"/>
      <c r="E269" s="50"/>
      <c r="F269" s="51" t="s">
        <v>212</v>
      </c>
      <c r="G269" s="52">
        <f>+G270+G276+G280+G287+G295</f>
        <v>0</v>
      </c>
      <c r="H269" s="52">
        <f>+H270+H276+H280+H287+H295</f>
        <v>0</v>
      </c>
      <c r="I269" s="52">
        <f>+I270+I276+I280+I287+I295</f>
        <v>1376468.82</v>
      </c>
      <c r="J269" s="52">
        <f>+J270+J276+J280+J287+J295</f>
        <v>1376468.82</v>
      </c>
      <c r="K269" s="52">
        <f>+K270+K276+K280+K287+K295</f>
        <v>0.12675908857972035</v>
      </c>
    </row>
    <row r="270" spans="1:11" ht="12.75" x14ac:dyDescent="0.2">
      <c r="A270" s="54">
        <v>2</v>
      </c>
      <c r="B270" s="55">
        <v>3</v>
      </c>
      <c r="C270" s="55">
        <v>6</v>
      </c>
      <c r="D270" s="55">
        <v>1</v>
      </c>
      <c r="E270" s="55"/>
      <c r="F270" s="67" t="s">
        <v>213</v>
      </c>
      <c r="G270" s="73">
        <f>+G271+G272+G273+G274</f>
        <v>0</v>
      </c>
      <c r="H270" s="73">
        <f>+H271+H272+H273+H274</f>
        <v>0</v>
      </c>
      <c r="I270" s="73">
        <f>+I271+I272+I273+I274</f>
        <v>62383.4</v>
      </c>
      <c r="J270" s="73">
        <f>+J271+J272+J273+J274</f>
        <v>62383.4</v>
      </c>
      <c r="K270" s="74">
        <f>+K271+K272+K273+K274</f>
        <v>5.7448907026489172E-3</v>
      </c>
    </row>
    <row r="271" spans="1:11" ht="12.75" x14ac:dyDescent="0.2">
      <c r="A271" s="68">
        <v>2</v>
      </c>
      <c r="B271" s="60">
        <v>3</v>
      </c>
      <c r="C271" s="60">
        <v>6</v>
      </c>
      <c r="D271" s="60">
        <v>1</v>
      </c>
      <c r="E271" s="60" t="s">
        <v>318</v>
      </c>
      <c r="F271" s="61" t="s">
        <v>214</v>
      </c>
      <c r="G271" s="62"/>
      <c r="H271" s="62"/>
      <c r="I271" s="62">
        <v>20000</v>
      </c>
      <c r="J271" s="124">
        <f>SUBTOTAL(9,G271:I271)</f>
        <v>20000</v>
      </c>
      <c r="K271" s="125">
        <f>IFERROR(J271/$J$18*100,"0.00")</f>
        <v>1.8418010889592158E-3</v>
      </c>
    </row>
    <row r="272" spans="1:11" ht="12.75" x14ac:dyDescent="0.2">
      <c r="A272" s="68">
        <v>2</v>
      </c>
      <c r="B272" s="60">
        <v>3</v>
      </c>
      <c r="C272" s="60">
        <v>6</v>
      </c>
      <c r="D272" s="60">
        <v>1</v>
      </c>
      <c r="E272" s="60" t="s">
        <v>319</v>
      </c>
      <c r="F272" s="61" t="s">
        <v>215</v>
      </c>
      <c r="G272" s="62"/>
      <c r="H272" s="62"/>
      <c r="I272" s="62">
        <v>200</v>
      </c>
      <c r="J272" s="124">
        <f>SUBTOTAL(9,G272:I272)</f>
        <v>200</v>
      </c>
      <c r="K272" s="125">
        <f>IFERROR(J272/$J$18*100,"0.00")</f>
        <v>1.8418010889592158E-5</v>
      </c>
    </row>
    <row r="273" spans="1:11" ht="12.75" x14ac:dyDescent="0.2">
      <c r="A273" s="68">
        <v>2</v>
      </c>
      <c r="B273" s="60">
        <v>3</v>
      </c>
      <c r="C273" s="60">
        <v>6</v>
      </c>
      <c r="D273" s="60">
        <v>1</v>
      </c>
      <c r="E273" s="60" t="s">
        <v>320</v>
      </c>
      <c r="F273" s="61" t="s">
        <v>216</v>
      </c>
      <c r="G273" s="62"/>
      <c r="H273" s="62"/>
      <c r="I273" s="62"/>
      <c r="J273" s="124">
        <f>SUBTOTAL(9,G273:I273)</f>
        <v>0</v>
      </c>
      <c r="K273" s="125">
        <f>IFERROR(J273/$J$18*100,"0.00")</f>
        <v>0</v>
      </c>
    </row>
    <row r="274" spans="1:11" ht="12.75" x14ac:dyDescent="0.2">
      <c r="A274" s="68">
        <v>2</v>
      </c>
      <c r="B274" s="60">
        <v>3</v>
      </c>
      <c r="C274" s="60">
        <v>6</v>
      </c>
      <c r="D274" s="60">
        <v>1</v>
      </c>
      <c r="E274" s="60" t="s">
        <v>321</v>
      </c>
      <c r="F274" s="61" t="s">
        <v>217</v>
      </c>
      <c r="G274" s="62"/>
      <c r="H274" s="62"/>
      <c r="I274" s="62">
        <v>42183.4</v>
      </c>
      <c r="J274" s="124">
        <f>SUBTOTAL(9,G274:I274)</f>
        <v>42183.4</v>
      </c>
      <c r="K274" s="125">
        <f>IFERROR(J274/$J$18*100,"0.00")</f>
        <v>3.8846716028001094E-3</v>
      </c>
    </row>
    <row r="275" spans="1:11" ht="12.75" x14ac:dyDescent="0.2">
      <c r="A275" s="68">
        <v>2</v>
      </c>
      <c r="B275" s="60">
        <v>3</v>
      </c>
      <c r="C275" s="60">
        <v>6</v>
      </c>
      <c r="D275" s="60">
        <v>1</v>
      </c>
      <c r="E275" s="60" t="s">
        <v>322</v>
      </c>
      <c r="F275" s="61" t="s">
        <v>218</v>
      </c>
      <c r="G275" s="70"/>
      <c r="H275" s="70"/>
      <c r="I275" s="70"/>
      <c r="J275" s="124">
        <f>SUBTOTAL(9,G275:I275)</f>
        <v>0</v>
      </c>
      <c r="K275" s="125">
        <f>IFERROR(J275/$J$18*100,"0.00")</f>
        <v>0</v>
      </c>
    </row>
    <row r="276" spans="1:11" ht="12.75" x14ac:dyDescent="0.2">
      <c r="A276" s="54">
        <v>2</v>
      </c>
      <c r="B276" s="55">
        <v>3</v>
      </c>
      <c r="C276" s="55">
        <v>6</v>
      </c>
      <c r="D276" s="55">
        <v>2</v>
      </c>
      <c r="E276" s="55"/>
      <c r="F276" s="67" t="s">
        <v>219</v>
      </c>
      <c r="G276" s="73">
        <f>+G277+G278+G279</f>
        <v>0</v>
      </c>
      <c r="H276" s="73">
        <f>+H277+H278+H279</f>
        <v>0</v>
      </c>
      <c r="I276" s="73">
        <f>+I277+I278+I279</f>
        <v>769648</v>
      </c>
      <c r="J276" s="73">
        <f>+J277+J278+J279</f>
        <v>769648</v>
      </c>
      <c r="K276" s="74">
        <f>+K277+K278+K279</f>
        <v>7.0876926225764136E-2</v>
      </c>
    </row>
    <row r="277" spans="1:11" ht="12.75" x14ac:dyDescent="0.2">
      <c r="A277" s="68">
        <v>2</v>
      </c>
      <c r="B277" s="60">
        <v>3</v>
      </c>
      <c r="C277" s="60">
        <v>6</v>
      </c>
      <c r="D277" s="60">
        <v>2</v>
      </c>
      <c r="E277" s="60" t="s">
        <v>318</v>
      </c>
      <c r="F277" s="61" t="s">
        <v>220</v>
      </c>
      <c r="G277" s="62"/>
      <c r="H277" s="62"/>
      <c r="I277" s="62">
        <v>671748</v>
      </c>
      <c r="J277" s="124">
        <f>SUBTOTAL(9,G277:I277)</f>
        <v>671748</v>
      </c>
      <c r="K277" s="125">
        <f>IFERROR(J277/$J$18*100,"0.00")</f>
        <v>6.1861309895308768E-2</v>
      </c>
    </row>
    <row r="278" spans="1:11" ht="12.75" x14ac:dyDescent="0.2">
      <c r="A278" s="68">
        <v>2</v>
      </c>
      <c r="B278" s="60">
        <v>3</v>
      </c>
      <c r="C278" s="60">
        <v>6</v>
      </c>
      <c r="D278" s="60">
        <v>2</v>
      </c>
      <c r="E278" s="60" t="s">
        <v>319</v>
      </c>
      <c r="F278" s="61" t="s">
        <v>221</v>
      </c>
      <c r="G278" s="62"/>
      <c r="H278" s="62"/>
      <c r="I278" s="62">
        <v>55000</v>
      </c>
      <c r="J278" s="124">
        <f>SUBTOTAL(9,G278:I278)</f>
        <v>55000</v>
      </c>
      <c r="K278" s="125">
        <f>IFERROR(J278/$J$18*100,"0.00")</f>
        <v>5.0649529946378436E-3</v>
      </c>
    </row>
    <row r="279" spans="1:11" ht="12.75" x14ac:dyDescent="0.2">
      <c r="A279" s="68">
        <v>2</v>
      </c>
      <c r="B279" s="60">
        <v>3</v>
      </c>
      <c r="C279" s="60">
        <v>6</v>
      </c>
      <c r="D279" s="60">
        <v>2</v>
      </c>
      <c r="E279" s="60" t="s">
        <v>320</v>
      </c>
      <c r="F279" s="61" t="s">
        <v>222</v>
      </c>
      <c r="G279" s="70"/>
      <c r="H279" s="70"/>
      <c r="I279" s="70">
        <v>42900</v>
      </c>
      <c r="J279" s="124">
        <f>SUBTOTAL(9,G279:I279)</f>
        <v>42900</v>
      </c>
      <c r="K279" s="125">
        <f>IFERROR(J279/$J$18*100,"0.00")</f>
        <v>3.950663335817518E-3</v>
      </c>
    </row>
    <row r="280" spans="1:11" ht="12.75" x14ac:dyDescent="0.2">
      <c r="A280" s="54">
        <v>2</v>
      </c>
      <c r="B280" s="55">
        <v>3</v>
      </c>
      <c r="C280" s="55">
        <v>6</v>
      </c>
      <c r="D280" s="55">
        <v>3</v>
      </c>
      <c r="E280" s="55"/>
      <c r="F280" s="67" t="s">
        <v>223</v>
      </c>
      <c r="G280" s="73">
        <f>+G281+G282+G283+G284+G285+G286</f>
        <v>0</v>
      </c>
      <c r="H280" s="73">
        <f>+H281+H282+H283+H284+H285+H286</f>
        <v>0</v>
      </c>
      <c r="I280" s="73">
        <f>+I281+I282+I283+I284+I285+I286</f>
        <v>539437.42000000004</v>
      </c>
      <c r="J280" s="73">
        <f>+J281+J282+J283+J284+J285+J286</f>
        <v>539437.42000000004</v>
      </c>
      <c r="K280" s="74">
        <f>+K281+K282+K283+K284+K285+K286</f>
        <v>4.9676821379067489E-2</v>
      </c>
    </row>
    <row r="281" spans="1:11" ht="12.75" x14ac:dyDescent="0.2">
      <c r="A281" s="68">
        <v>2</v>
      </c>
      <c r="B281" s="60">
        <v>3</v>
      </c>
      <c r="C281" s="60">
        <v>6</v>
      </c>
      <c r="D281" s="60">
        <v>3</v>
      </c>
      <c r="E281" s="60" t="s">
        <v>318</v>
      </c>
      <c r="F281" s="61" t="s">
        <v>224</v>
      </c>
      <c r="G281" s="62"/>
      <c r="H281" s="62"/>
      <c r="I281" s="62">
        <v>9500</v>
      </c>
      <c r="J281" s="124">
        <f t="shared" ref="J281:J286" si="12">SUBTOTAL(9,G281:I281)</f>
        <v>9500</v>
      </c>
      <c r="K281" s="125">
        <f t="shared" ref="K281:K286" si="13">IFERROR(J281/$J$18*100,"0.00")</f>
        <v>8.7485551725562745E-4</v>
      </c>
    </row>
    <row r="282" spans="1:11" ht="12.75" x14ac:dyDescent="0.2">
      <c r="A282" s="68">
        <v>2</v>
      </c>
      <c r="B282" s="60">
        <v>3</v>
      </c>
      <c r="C282" s="60">
        <v>6</v>
      </c>
      <c r="D282" s="60">
        <v>3</v>
      </c>
      <c r="E282" s="60" t="s">
        <v>319</v>
      </c>
      <c r="F282" s="61" t="s">
        <v>225</v>
      </c>
      <c r="G282" s="62"/>
      <c r="H282" s="62"/>
      <c r="I282" s="62"/>
      <c r="J282" s="124">
        <f t="shared" si="12"/>
        <v>0</v>
      </c>
      <c r="K282" s="125">
        <f t="shared" si="13"/>
        <v>0</v>
      </c>
    </row>
    <row r="283" spans="1:11" ht="12.75" x14ac:dyDescent="0.2">
      <c r="A283" s="68">
        <v>2</v>
      </c>
      <c r="B283" s="60">
        <v>3</v>
      </c>
      <c r="C283" s="60">
        <v>6</v>
      </c>
      <c r="D283" s="60">
        <v>3</v>
      </c>
      <c r="E283" s="60" t="s">
        <v>320</v>
      </c>
      <c r="F283" s="61" t="s">
        <v>226</v>
      </c>
      <c r="G283" s="62"/>
      <c r="H283" s="62"/>
      <c r="I283" s="62">
        <v>34000</v>
      </c>
      <c r="J283" s="124">
        <f t="shared" si="12"/>
        <v>34000</v>
      </c>
      <c r="K283" s="125">
        <f t="shared" si="13"/>
        <v>3.1310618512306668E-3</v>
      </c>
    </row>
    <row r="284" spans="1:11" ht="12.75" x14ac:dyDescent="0.2">
      <c r="A284" s="68">
        <v>2</v>
      </c>
      <c r="B284" s="60">
        <v>3</v>
      </c>
      <c r="C284" s="60">
        <v>6</v>
      </c>
      <c r="D284" s="60">
        <v>3</v>
      </c>
      <c r="E284" s="60" t="s">
        <v>321</v>
      </c>
      <c r="F284" s="76" t="s">
        <v>227</v>
      </c>
      <c r="G284" s="62"/>
      <c r="H284" s="62"/>
      <c r="I284" s="62">
        <v>158998</v>
      </c>
      <c r="J284" s="124">
        <f t="shared" si="12"/>
        <v>158998</v>
      </c>
      <c r="K284" s="125">
        <f t="shared" si="13"/>
        <v>1.4642134477116868E-2</v>
      </c>
    </row>
    <row r="285" spans="1:11" ht="12.75" x14ac:dyDescent="0.2">
      <c r="A285" s="68">
        <v>2</v>
      </c>
      <c r="B285" s="60">
        <v>3</v>
      </c>
      <c r="C285" s="60">
        <v>6</v>
      </c>
      <c r="D285" s="60">
        <v>3</v>
      </c>
      <c r="E285" s="60" t="s">
        <v>322</v>
      </c>
      <c r="F285" s="61" t="s">
        <v>228</v>
      </c>
      <c r="G285" s="62"/>
      <c r="H285" s="62"/>
      <c r="I285" s="62">
        <v>166000</v>
      </c>
      <c r="J285" s="124">
        <f t="shared" si="12"/>
        <v>166000</v>
      </c>
      <c r="K285" s="125">
        <f t="shared" si="13"/>
        <v>1.528694903836149E-2</v>
      </c>
    </row>
    <row r="286" spans="1:11" ht="12.75" x14ac:dyDescent="0.2">
      <c r="A286" s="68">
        <v>2</v>
      </c>
      <c r="B286" s="60">
        <v>3</v>
      </c>
      <c r="C286" s="60">
        <v>6</v>
      </c>
      <c r="D286" s="60">
        <v>3</v>
      </c>
      <c r="E286" s="60" t="s">
        <v>334</v>
      </c>
      <c r="F286" s="61" t="s">
        <v>229</v>
      </c>
      <c r="G286" s="70"/>
      <c r="H286" s="70"/>
      <c r="I286" s="70">
        <v>170939.42</v>
      </c>
      <c r="J286" s="124">
        <f t="shared" si="12"/>
        <v>170939.42</v>
      </c>
      <c r="K286" s="125">
        <f t="shared" si="13"/>
        <v>1.5741820495102837E-2</v>
      </c>
    </row>
    <row r="287" spans="1:11" ht="12.75" x14ac:dyDescent="0.2">
      <c r="A287" s="54">
        <v>2</v>
      </c>
      <c r="B287" s="55">
        <v>3</v>
      </c>
      <c r="C287" s="55">
        <v>6</v>
      </c>
      <c r="D287" s="55">
        <v>4</v>
      </c>
      <c r="E287" s="55"/>
      <c r="F287" s="67" t="s">
        <v>21</v>
      </c>
      <c r="G287" s="73">
        <f>+G288+G289+G290+G291+G292+G293+G294</f>
        <v>0</v>
      </c>
      <c r="H287" s="73">
        <f>+H288+H289+H290+H291+H292+H293+H294</f>
        <v>0</v>
      </c>
      <c r="I287" s="73">
        <f>+I288+I289+I290+I291+I292+I293+I294</f>
        <v>0</v>
      </c>
      <c r="J287" s="73">
        <f>+J288+J289+J290+J291+J292+J293+J294</f>
        <v>0</v>
      </c>
      <c r="K287" s="74">
        <f>+K288+K289+K290+K291+K292+K293+K294</f>
        <v>0</v>
      </c>
    </row>
    <row r="288" spans="1:11" ht="12.75" x14ac:dyDescent="0.2">
      <c r="A288" s="68">
        <v>2</v>
      </c>
      <c r="B288" s="60">
        <v>3</v>
      </c>
      <c r="C288" s="60">
        <v>6</v>
      </c>
      <c r="D288" s="60">
        <v>4</v>
      </c>
      <c r="E288" s="60" t="s">
        <v>318</v>
      </c>
      <c r="F288" s="61" t="s">
        <v>230</v>
      </c>
      <c r="G288" s="62"/>
      <c r="H288" s="62"/>
      <c r="I288" s="62"/>
      <c r="J288" s="124">
        <f t="shared" ref="J288:J294" si="14">SUBTOTAL(9,G288:I288)</f>
        <v>0</v>
      </c>
      <c r="K288" s="125">
        <f t="shared" ref="K288:K294" si="15">IFERROR(J288/$J$18*100,"0.00")</f>
        <v>0</v>
      </c>
    </row>
    <row r="289" spans="1:11" ht="12.75" x14ac:dyDescent="0.2">
      <c r="A289" s="68">
        <v>2</v>
      </c>
      <c r="B289" s="60">
        <v>3</v>
      </c>
      <c r="C289" s="60">
        <v>6</v>
      </c>
      <c r="D289" s="60">
        <v>4</v>
      </c>
      <c r="E289" s="60" t="s">
        <v>319</v>
      </c>
      <c r="F289" s="61" t="s">
        <v>231</v>
      </c>
      <c r="G289" s="62"/>
      <c r="H289" s="62"/>
      <c r="I289" s="62"/>
      <c r="J289" s="124">
        <f t="shared" si="14"/>
        <v>0</v>
      </c>
      <c r="K289" s="125">
        <f t="shared" si="15"/>
        <v>0</v>
      </c>
    </row>
    <row r="290" spans="1:11" ht="12.75" x14ac:dyDescent="0.2">
      <c r="A290" s="68">
        <v>2</v>
      </c>
      <c r="B290" s="60">
        <v>3</v>
      </c>
      <c r="C290" s="60">
        <v>6</v>
      </c>
      <c r="D290" s="60">
        <v>4</v>
      </c>
      <c r="E290" s="60" t="s">
        <v>320</v>
      </c>
      <c r="F290" s="61" t="s">
        <v>232</v>
      </c>
      <c r="G290" s="62"/>
      <c r="H290" s="62"/>
      <c r="I290" s="62"/>
      <c r="J290" s="124">
        <f t="shared" si="14"/>
        <v>0</v>
      </c>
      <c r="K290" s="125">
        <f t="shared" si="15"/>
        <v>0</v>
      </c>
    </row>
    <row r="291" spans="1:11" ht="12.75" x14ac:dyDescent="0.2">
      <c r="A291" s="68">
        <v>2</v>
      </c>
      <c r="B291" s="60">
        <v>3</v>
      </c>
      <c r="C291" s="60">
        <v>6</v>
      </c>
      <c r="D291" s="60">
        <v>4</v>
      </c>
      <c r="E291" s="60" t="s">
        <v>321</v>
      </c>
      <c r="F291" s="61" t="s">
        <v>233</v>
      </c>
      <c r="G291" s="62"/>
      <c r="H291" s="62"/>
      <c r="I291" s="62"/>
      <c r="J291" s="124">
        <f t="shared" si="14"/>
        <v>0</v>
      </c>
      <c r="K291" s="125">
        <f t="shared" si="15"/>
        <v>0</v>
      </c>
    </row>
    <row r="292" spans="1:11" ht="12.75" x14ac:dyDescent="0.2">
      <c r="A292" s="68">
        <v>2</v>
      </c>
      <c r="B292" s="60">
        <v>3</v>
      </c>
      <c r="C292" s="60">
        <v>6</v>
      </c>
      <c r="D292" s="60">
        <v>4</v>
      </c>
      <c r="E292" s="60" t="s">
        <v>322</v>
      </c>
      <c r="F292" s="61" t="s">
        <v>234</v>
      </c>
      <c r="G292" s="62"/>
      <c r="H292" s="62"/>
      <c r="I292" s="62"/>
      <c r="J292" s="124">
        <f t="shared" si="14"/>
        <v>0</v>
      </c>
      <c r="K292" s="125">
        <f t="shared" si="15"/>
        <v>0</v>
      </c>
    </row>
    <row r="293" spans="1:11" ht="12.75" x14ac:dyDescent="0.2">
      <c r="A293" s="68">
        <v>2</v>
      </c>
      <c r="B293" s="60">
        <v>3</v>
      </c>
      <c r="C293" s="60">
        <v>6</v>
      </c>
      <c r="D293" s="60">
        <v>4</v>
      </c>
      <c r="E293" s="60" t="s">
        <v>334</v>
      </c>
      <c r="F293" s="61" t="s">
        <v>235</v>
      </c>
      <c r="G293" s="62"/>
      <c r="H293" s="62"/>
      <c r="I293" s="62"/>
      <c r="J293" s="124">
        <f t="shared" si="14"/>
        <v>0</v>
      </c>
      <c r="K293" s="125">
        <f t="shared" si="15"/>
        <v>0</v>
      </c>
    </row>
    <row r="294" spans="1:11" ht="12.75" x14ac:dyDescent="0.2">
      <c r="A294" s="68">
        <v>2</v>
      </c>
      <c r="B294" s="60">
        <v>3</v>
      </c>
      <c r="C294" s="60">
        <v>6</v>
      </c>
      <c r="D294" s="60">
        <v>4</v>
      </c>
      <c r="E294" s="60" t="s">
        <v>336</v>
      </c>
      <c r="F294" s="61" t="s">
        <v>236</v>
      </c>
      <c r="G294" s="70"/>
      <c r="H294" s="70"/>
      <c r="I294" s="70"/>
      <c r="J294" s="124">
        <f t="shared" si="14"/>
        <v>0</v>
      </c>
      <c r="K294" s="125">
        <f t="shared" si="15"/>
        <v>0</v>
      </c>
    </row>
    <row r="295" spans="1:11" ht="12.75" x14ac:dyDescent="0.2">
      <c r="A295" s="54">
        <v>2</v>
      </c>
      <c r="B295" s="55">
        <v>3</v>
      </c>
      <c r="C295" s="55">
        <v>6</v>
      </c>
      <c r="D295" s="55">
        <v>9</v>
      </c>
      <c r="E295" s="55"/>
      <c r="F295" s="67" t="s">
        <v>237</v>
      </c>
      <c r="G295" s="73">
        <f>+G296</f>
        <v>0</v>
      </c>
      <c r="H295" s="73">
        <f>+H296</f>
        <v>0</v>
      </c>
      <c r="I295" s="73">
        <f>+I296</f>
        <v>5000</v>
      </c>
      <c r="J295" s="73">
        <f>+J296</f>
        <v>5000</v>
      </c>
      <c r="K295" s="74">
        <f>+K296</f>
        <v>4.6045027223980394E-4</v>
      </c>
    </row>
    <row r="296" spans="1:11" ht="12.75" x14ac:dyDescent="0.2">
      <c r="A296" s="68">
        <v>2</v>
      </c>
      <c r="B296" s="60">
        <v>3</v>
      </c>
      <c r="C296" s="60">
        <v>6</v>
      </c>
      <c r="D296" s="60">
        <v>9</v>
      </c>
      <c r="E296" s="60" t="s">
        <v>318</v>
      </c>
      <c r="F296" s="61" t="s">
        <v>237</v>
      </c>
      <c r="G296" s="70"/>
      <c r="H296" s="70"/>
      <c r="I296" s="70">
        <v>5000</v>
      </c>
      <c r="J296" s="124">
        <f>SUBTOTAL(9,G296:I296)</f>
        <v>5000</v>
      </c>
      <c r="K296" s="125">
        <f>IFERROR(J296/$J$18*100,"0.00")</f>
        <v>4.6045027223980394E-4</v>
      </c>
    </row>
    <row r="297" spans="1:11" ht="12.75" x14ac:dyDescent="0.2">
      <c r="A297" s="49">
        <v>2</v>
      </c>
      <c r="B297" s="50">
        <v>3</v>
      </c>
      <c r="C297" s="50">
        <v>7</v>
      </c>
      <c r="D297" s="50"/>
      <c r="E297" s="50"/>
      <c r="F297" s="51" t="s">
        <v>366</v>
      </c>
      <c r="G297" s="52">
        <f>+G298+G306</f>
        <v>10659911.5</v>
      </c>
      <c r="H297" s="52">
        <f>+H298+H306</f>
        <v>1227620.2</v>
      </c>
      <c r="I297" s="52">
        <f>+I298+I306</f>
        <v>26268519.950000003</v>
      </c>
      <c r="J297" s="52">
        <f>+J298+J306</f>
        <v>38156051.650000006</v>
      </c>
      <c r="K297" s="53">
        <f>+K298+K306</f>
        <v>3.513792873967704</v>
      </c>
    </row>
    <row r="298" spans="1:11" ht="12.75" x14ac:dyDescent="0.2">
      <c r="A298" s="54">
        <v>2</v>
      </c>
      <c r="B298" s="55">
        <v>3</v>
      </c>
      <c r="C298" s="55">
        <v>7</v>
      </c>
      <c r="D298" s="55">
        <v>1</v>
      </c>
      <c r="E298" s="55"/>
      <c r="F298" s="67" t="s">
        <v>238</v>
      </c>
      <c r="G298" s="73">
        <f>+G299+G300+G301+G302+G303+G304+G305</f>
        <v>6085911.5</v>
      </c>
      <c r="H298" s="73">
        <f>+H299+H300+H301+H302+H303+H304+H305</f>
        <v>1227620.2</v>
      </c>
      <c r="I298" s="73">
        <f>+I299+I300+I301+I302+I303+I304+I305</f>
        <v>12396989.630000001</v>
      </c>
      <c r="J298" s="73">
        <f>+J299+J300+J301+J302+J303+J304+J305</f>
        <v>19710521.330000002</v>
      </c>
      <c r="K298" s="74">
        <f>+K299+K300+K301+K302+K303+K304+K305</f>
        <v>1.8151429824773926</v>
      </c>
    </row>
    <row r="299" spans="1:11" ht="12.75" x14ac:dyDescent="0.2">
      <c r="A299" s="68">
        <v>2</v>
      </c>
      <c r="B299" s="60">
        <v>3</v>
      </c>
      <c r="C299" s="60">
        <v>7</v>
      </c>
      <c r="D299" s="60">
        <v>1</v>
      </c>
      <c r="E299" s="60" t="s">
        <v>318</v>
      </c>
      <c r="F299" s="61" t="s">
        <v>239</v>
      </c>
      <c r="G299" s="62">
        <v>96000</v>
      </c>
      <c r="H299" s="62"/>
      <c r="I299" s="62">
        <v>2103668.06</v>
      </c>
      <c r="J299" s="124">
        <f t="shared" ref="J299:J305" si="16">SUBTOTAL(9,G299:I299)</f>
        <v>2199668.06</v>
      </c>
      <c r="K299" s="125">
        <f t="shared" ref="K299:K305" si="17">IFERROR(J299/$J$18*100,"0.00")</f>
        <v>0.20256755141284027</v>
      </c>
    </row>
    <row r="300" spans="1:11" ht="12.75" x14ac:dyDescent="0.2">
      <c r="A300" s="68">
        <v>2</v>
      </c>
      <c r="B300" s="60">
        <v>3</v>
      </c>
      <c r="C300" s="60">
        <v>7</v>
      </c>
      <c r="D300" s="60">
        <v>1</v>
      </c>
      <c r="E300" s="60" t="s">
        <v>319</v>
      </c>
      <c r="F300" s="61" t="s">
        <v>240</v>
      </c>
      <c r="G300" s="62">
        <v>3829911.5</v>
      </c>
      <c r="H300" s="62">
        <v>1227620.2</v>
      </c>
      <c r="I300" s="62">
        <v>6867245.4500000002</v>
      </c>
      <c r="J300" s="124">
        <f t="shared" si="16"/>
        <v>11924777.15</v>
      </c>
      <c r="K300" s="125">
        <f t="shared" si="17"/>
        <v>1.0981533770232987</v>
      </c>
    </row>
    <row r="301" spans="1:11" ht="12.75" x14ac:dyDescent="0.2">
      <c r="A301" s="68">
        <v>2</v>
      </c>
      <c r="B301" s="60">
        <v>3</v>
      </c>
      <c r="C301" s="60">
        <v>7</v>
      </c>
      <c r="D301" s="60">
        <v>1</v>
      </c>
      <c r="E301" s="60" t="s">
        <v>320</v>
      </c>
      <c r="F301" s="61" t="s">
        <v>241</v>
      </c>
      <c r="G301" s="62"/>
      <c r="H301" s="62"/>
      <c r="I301" s="62">
        <v>249530.4</v>
      </c>
      <c r="J301" s="124">
        <f t="shared" si="16"/>
        <v>249530.4</v>
      </c>
      <c r="K301" s="125">
        <f t="shared" si="17"/>
        <v>2.2979268122421435E-2</v>
      </c>
    </row>
    <row r="302" spans="1:11" ht="12.75" x14ac:dyDescent="0.2">
      <c r="A302" s="68">
        <v>2</v>
      </c>
      <c r="B302" s="60">
        <v>3</v>
      </c>
      <c r="C302" s="60">
        <v>7</v>
      </c>
      <c r="D302" s="60">
        <v>1</v>
      </c>
      <c r="E302" s="60" t="s">
        <v>321</v>
      </c>
      <c r="F302" s="61" t="s">
        <v>242</v>
      </c>
      <c r="G302" s="62">
        <v>2160000</v>
      </c>
      <c r="H302" s="62"/>
      <c r="I302" s="62">
        <v>1643194.72</v>
      </c>
      <c r="J302" s="124">
        <f t="shared" si="16"/>
        <v>3803194.7199999997</v>
      </c>
      <c r="K302" s="125">
        <f t="shared" si="17"/>
        <v>0.35023640884099694</v>
      </c>
    </row>
    <row r="303" spans="1:11" ht="12.75" x14ac:dyDescent="0.2">
      <c r="A303" s="68">
        <v>2</v>
      </c>
      <c r="B303" s="60">
        <v>3</v>
      </c>
      <c r="C303" s="60">
        <v>7</v>
      </c>
      <c r="D303" s="60">
        <v>1</v>
      </c>
      <c r="E303" s="60" t="s">
        <v>322</v>
      </c>
      <c r="F303" s="61" t="s">
        <v>243</v>
      </c>
      <c r="G303" s="62"/>
      <c r="H303" s="62"/>
      <c r="I303" s="62">
        <v>125916</v>
      </c>
      <c r="J303" s="124">
        <f t="shared" si="16"/>
        <v>125916</v>
      </c>
      <c r="K303" s="125">
        <f t="shared" si="17"/>
        <v>1.159561129586943E-2</v>
      </c>
    </row>
    <row r="304" spans="1:11" ht="12.75" x14ac:dyDescent="0.2">
      <c r="A304" s="68">
        <v>2</v>
      </c>
      <c r="B304" s="60">
        <v>3</v>
      </c>
      <c r="C304" s="60">
        <v>7</v>
      </c>
      <c r="D304" s="60">
        <v>1</v>
      </c>
      <c r="E304" s="60" t="s">
        <v>334</v>
      </c>
      <c r="F304" s="61" t="s">
        <v>244</v>
      </c>
      <c r="G304" s="62"/>
      <c r="H304" s="62"/>
      <c r="I304" s="62">
        <v>99435</v>
      </c>
      <c r="J304" s="124">
        <f t="shared" si="16"/>
        <v>99435</v>
      </c>
      <c r="K304" s="125">
        <f t="shared" si="17"/>
        <v>9.1569745640329818E-3</v>
      </c>
    </row>
    <row r="305" spans="1:11" ht="12.75" x14ac:dyDescent="0.2">
      <c r="A305" s="68">
        <v>2</v>
      </c>
      <c r="B305" s="60">
        <v>3</v>
      </c>
      <c r="C305" s="60">
        <v>7</v>
      </c>
      <c r="D305" s="60">
        <v>1</v>
      </c>
      <c r="E305" s="60" t="s">
        <v>336</v>
      </c>
      <c r="F305" s="61" t="s">
        <v>367</v>
      </c>
      <c r="G305" s="70"/>
      <c r="H305" s="70"/>
      <c r="I305" s="70">
        <v>1308000</v>
      </c>
      <c r="J305" s="124">
        <f t="shared" si="16"/>
        <v>1308000</v>
      </c>
      <c r="K305" s="125">
        <f t="shared" si="17"/>
        <v>0.12045379121793272</v>
      </c>
    </row>
    <row r="306" spans="1:11" ht="12.75" x14ac:dyDescent="0.2">
      <c r="A306" s="54">
        <v>2</v>
      </c>
      <c r="B306" s="55">
        <v>3</v>
      </c>
      <c r="C306" s="55">
        <v>7</v>
      </c>
      <c r="D306" s="55">
        <v>2</v>
      </c>
      <c r="E306" s="55"/>
      <c r="F306" s="67" t="s">
        <v>245</v>
      </c>
      <c r="G306" s="73">
        <f>+G307+G308+G309+G310+G311+G312</f>
        <v>4574000</v>
      </c>
      <c r="H306" s="73">
        <f>+H307+H308+H309+H310+H311+H312</f>
        <v>0</v>
      </c>
      <c r="I306" s="73">
        <f>+I307+I308+I309+I310+I311+I312</f>
        <v>13871530.32</v>
      </c>
      <c r="J306" s="73">
        <f>+J307+J308+J309+J310+J311+J312</f>
        <v>18445530.32</v>
      </c>
      <c r="K306" s="74">
        <f>+K307+K308+K309+K310+K311+K312</f>
        <v>1.6986498914903116</v>
      </c>
    </row>
    <row r="307" spans="1:11" ht="12.75" x14ac:dyDescent="0.2">
      <c r="A307" s="59">
        <v>2</v>
      </c>
      <c r="B307" s="60">
        <v>3</v>
      </c>
      <c r="C307" s="60">
        <v>7</v>
      </c>
      <c r="D307" s="60">
        <v>2</v>
      </c>
      <c r="E307" s="60" t="s">
        <v>318</v>
      </c>
      <c r="F307" s="61" t="s">
        <v>246</v>
      </c>
      <c r="G307" s="62"/>
      <c r="H307" s="62"/>
      <c r="I307" s="62"/>
      <c r="J307" s="124">
        <f t="shared" ref="J307:J312" si="18">SUBTOTAL(9,G307:I307)</f>
        <v>0</v>
      </c>
      <c r="K307" s="125">
        <f t="shared" ref="K307:K312" si="19">IFERROR(J307/$J$18*100,"0.00")</f>
        <v>0</v>
      </c>
    </row>
    <row r="308" spans="1:11" ht="12.75" x14ac:dyDescent="0.2">
      <c r="A308" s="59">
        <v>2</v>
      </c>
      <c r="B308" s="60">
        <v>3</v>
      </c>
      <c r="C308" s="60">
        <v>7</v>
      </c>
      <c r="D308" s="60">
        <v>2</v>
      </c>
      <c r="E308" s="60" t="s">
        <v>319</v>
      </c>
      <c r="F308" s="61" t="s">
        <v>247</v>
      </c>
      <c r="G308" s="62"/>
      <c r="H308" s="62"/>
      <c r="I308" s="62">
        <v>2553640</v>
      </c>
      <c r="J308" s="124">
        <f t="shared" si="18"/>
        <v>2553640</v>
      </c>
      <c r="K308" s="125">
        <f t="shared" si="19"/>
        <v>0.23516484664049062</v>
      </c>
    </row>
    <row r="309" spans="1:11" ht="12.75" x14ac:dyDescent="0.2">
      <c r="A309" s="59">
        <v>2</v>
      </c>
      <c r="B309" s="60">
        <v>3</v>
      </c>
      <c r="C309" s="60">
        <v>7</v>
      </c>
      <c r="D309" s="60">
        <v>2</v>
      </c>
      <c r="E309" s="60" t="s">
        <v>320</v>
      </c>
      <c r="F309" s="61" t="s">
        <v>248</v>
      </c>
      <c r="G309" s="62">
        <v>4574000</v>
      </c>
      <c r="H309" s="62"/>
      <c r="I309" s="62">
        <v>10500822.32</v>
      </c>
      <c r="J309" s="124">
        <f t="shared" si="18"/>
        <v>15074822.32</v>
      </c>
      <c r="K309" s="125">
        <f t="shared" si="19"/>
        <v>1.3882412082421347</v>
      </c>
    </row>
    <row r="310" spans="1:11" ht="12.75" x14ac:dyDescent="0.2">
      <c r="A310" s="59">
        <v>2</v>
      </c>
      <c r="B310" s="60">
        <v>3</v>
      </c>
      <c r="C310" s="60">
        <v>7</v>
      </c>
      <c r="D310" s="60">
        <v>2</v>
      </c>
      <c r="E310" s="60" t="s">
        <v>321</v>
      </c>
      <c r="F310" s="61" t="s">
        <v>249</v>
      </c>
      <c r="G310" s="62"/>
      <c r="H310" s="62"/>
      <c r="I310" s="62"/>
      <c r="J310" s="124">
        <f t="shared" si="18"/>
        <v>0</v>
      </c>
      <c r="K310" s="125">
        <f t="shared" si="19"/>
        <v>0</v>
      </c>
    </row>
    <row r="311" spans="1:11" ht="12.75" x14ac:dyDescent="0.2">
      <c r="A311" s="59">
        <v>2</v>
      </c>
      <c r="B311" s="60">
        <v>3</v>
      </c>
      <c r="C311" s="60">
        <v>7</v>
      </c>
      <c r="D311" s="60">
        <v>2</v>
      </c>
      <c r="E311" s="60" t="s">
        <v>322</v>
      </c>
      <c r="F311" s="61" t="s">
        <v>250</v>
      </c>
      <c r="G311" s="70"/>
      <c r="H311" s="70"/>
      <c r="I311" s="70">
        <v>65346</v>
      </c>
      <c r="J311" s="124">
        <f t="shared" si="18"/>
        <v>65346</v>
      </c>
      <c r="K311" s="125">
        <f t="shared" si="19"/>
        <v>6.0177166979564455E-3</v>
      </c>
    </row>
    <row r="312" spans="1:11" ht="12.75" x14ac:dyDescent="0.2">
      <c r="A312" s="76">
        <v>2</v>
      </c>
      <c r="B312" s="76">
        <v>3</v>
      </c>
      <c r="C312" s="76">
        <v>7</v>
      </c>
      <c r="D312" s="76">
        <v>2</v>
      </c>
      <c r="E312" s="76" t="s">
        <v>334</v>
      </c>
      <c r="F312" s="64" t="s">
        <v>368</v>
      </c>
      <c r="G312" s="70"/>
      <c r="H312" s="70"/>
      <c r="I312" s="70">
        <v>751722</v>
      </c>
      <c r="J312" s="124">
        <f t="shared" si="18"/>
        <v>751722</v>
      </c>
      <c r="K312" s="125">
        <f t="shared" si="19"/>
        <v>6.9226119909729988E-2</v>
      </c>
    </row>
    <row r="313" spans="1:11" ht="12.75" x14ac:dyDescent="0.2">
      <c r="A313" s="49">
        <v>2</v>
      </c>
      <c r="B313" s="50">
        <v>3</v>
      </c>
      <c r="C313" s="50">
        <v>8</v>
      </c>
      <c r="D313" s="50"/>
      <c r="E313" s="50"/>
      <c r="F313" s="51" t="s">
        <v>369</v>
      </c>
      <c r="G313" s="52">
        <f>+G314+G316</f>
        <v>0</v>
      </c>
      <c r="H313" s="52">
        <f>+H314+H316</f>
        <v>0</v>
      </c>
      <c r="I313" s="52">
        <f>+I314+I316</f>
        <v>0</v>
      </c>
      <c r="J313" s="52">
        <f>+J314+J316</f>
        <v>0</v>
      </c>
      <c r="K313" s="53">
        <f>+K314+K316</f>
        <v>0</v>
      </c>
    </row>
    <row r="314" spans="1:11" ht="12.75" x14ac:dyDescent="0.2">
      <c r="A314" s="79">
        <v>2</v>
      </c>
      <c r="B314" s="79">
        <v>3</v>
      </c>
      <c r="C314" s="79">
        <v>8</v>
      </c>
      <c r="D314" s="79">
        <v>1</v>
      </c>
      <c r="E314" s="79"/>
      <c r="F314" s="56" t="s">
        <v>370</v>
      </c>
      <c r="G314" s="57">
        <f>+G315</f>
        <v>0</v>
      </c>
      <c r="H314" s="57">
        <f>+H315</f>
        <v>0</v>
      </c>
      <c r="I314" s="57">
        <f>+I315</f>
        <v>0</v>
      </c>
      <c r="J314" s="57">
        <f>+J315</f>
        <v>0</v>
      </c>
      <c r="K314" s="58">
        <f>+K315</f>
        <v>0</v>
      </c>
    </row>
    <row r="315" spans="1:11" ht="12.75" x14ac:dyDescent="0.2">
      <c r="A315" s="76">
        <v>2</v>
      </c>
      <c r="B315" s="76">
        <v>3</v>
      </c>
      <c r="C315" s="76">
        <v>8</v>
      </c>
      <c r="D315" s="76">
        <v>1</v>
      </c>
      <c r="E315" s="76" t="s">
        <v>318</v>
      </c>
      <c r="F315" s="64" t="s">
        <v>370</v>
      </c>
      <c r="G315" s="70"/>
      <c r="H315" s="70"/>
      <c r="I315" s="70"/>
      <c r="J315" s="124">
        <f>SUBTOTAL(9,G315:I315)</f>
        <v>0</v>
      </c>
      <c r="K315" s="125">
        <f>IFERROR(J315/$J$18*100,"0.00")</f>
        <v>0</v>
      </c>
    </row>
    <row r="316" spans="1:11" ht="12.75" x14ac:dyDescent="0.2">
      <c r="A316" s="79">
        <v>2</v>
      </c>
      <c r="B316" s="79">
        <v>3</v>
      </c>
      <c r="C316" s="79">
        <v>8</v>
      </c>
      <c r="D316" s="79">
        <v>2</v>
      </c>
      <c r="E316" s="79"/>
      <c r="F316" s="56" t="s">
        <v>371</v>
      </c>
      <c r="G316" s="57">
        <f>+G317</f>
        <v>0</v>
      </c>
      <c r="H316" s="57">
        <f>+H317</f>
        <v>0</v>
      </c>
      <c r="I316" s="57">
        <f>+I317</f>
        <v>0</v>
      </c>
      <c r="J316" s="57">
        <f>+J317</f>
        <v>0</v>
      </c>
      <c r="K316" s="58">
        <f>+K317</f>
        <v>0</v>
      </c>
    </row>
    <row r="317" spans="1:11" ht="12.75" x14ac:dyDescent="0.2">
      <c r="A317" s="76">
        <v>2</v>
      </c>
      <c r="B317" s="76">
        <v>3</v>
      </c>
      <c r="C317" s="76">
        <v>8</v>
      </c>
      <c r="D317" s="76">
        <v>2</v>
      </c>
      <c r="E317" s="76" t="s">
        <v>318</v>
      </c>
      <c r="F317" s="64" t="s">
        <v>371</v>
      </c>
      <c r="G317" s="70"/>
      <c r="H317" s="70"/>
      <c r="I317" s="70"/>
      <c r="J317" s="124">
        <f>SUBTOTAL(9,G317:I317)</f>
        <v>0</v>
      </c>
      <c r="K317" s="125">
        <f>IFERROR(J317/$J$18*100,"0.00")</f>
        <v>0</v>
      </c>
    </row>
    <row r="318" spans="1:11" ht="12.75" x14ac:dyDescent="0.2">
      <c r="A318" s="49">
        <v>2</v>
      </c>
      <c r="B318" s="50">
        <v>3</v>
      </c>
      <c r="C318" s="50">
        <v>9</v>
      </c>
      <c r="D318" s="50"/>
      <c r="E318" s="50"/>
      <c r="F318" s="51" t="s">
        <v>22</v>
      </c>
      <c r="G318" s="52">
        <f>+G319+G321+G323+G325+G327+G329+G331+G333+G335</f>
        <v>7306051.5199999996</v>
      </c>
      <c r="H318" s="52">
        <f>+H319+H321+H323+H325+H327+H329+H331+H333+H335</f>
        <v>32648</v>
      </c>
      <c r="I318" s="52">
        <f>+I319+I321+I323+I325+I327+I329+I331+I333+I335</f>
        <v>23265073.079999998</v>
      </c>
      <c r="J318" s="52">
        <f>+J319+J321+J323+J325+J327+J329+J331+J333+J335</f>
        <v>30603772.600000001</v>
      </c>
      <c r="K318" s="53">
        <f>+K319+K321+K323+K325+K327+K329+K331+K333+K335</f>
        <v>2.818303085047011</v>
      </c>
    </row>
    <row r="319" spans="1:11" ht="12.75" x14ac:dyDescent="0.2">
      <c r="A319" s="54">
        <v>2</v>
      </c>
      <c r="B319" s="55">
        <v>3</v>
      </c>
      <c r="C319" s="55">
        <v>9</v>
      </c>
      <c r="D319" s="55">
        <v>1</v>
      </c>
      <c r="E319" s="55"/>
      <c r="F319" s="67" t="s">
        <v>251</v>
      </c>
      <c r="G319" s="73">
        <f>+G320</f>
        <v>2717947.56</v>
      </c>
      <c r="H319" s="73">
        <f>+H320</f>
        <v>0</v>
      </c>
      <c r="I319" s="73">
        <f>+I320</f>
        <v>2642656.96</v>
      </c>
      <c r="J319" s="73">
        <f>+J320</f>
        <v>5360604.5199999996</v>
      </c>
      <c r="K319" s="74">
        <f>+K320</f>
        <v>0.49365836212078468</v>
      </c>
    </row>
    <row r="320" spans="1:11" ht="12.75" x14ac:dyDescent="0.2">
      <c r="A320" s="68">
        <v>2</v>
      </c>
      <c r="B320" s="60">
        <v>3</v>
      </c>
      <c r="C320" s="60">
        <v>9</v>
      </c>
      <c r="D320" s="60">
        <v>1</v>
      </c>
      <c r="E320" s="60" t="s">
        <v>318</v>
      </c>
      <c r="F320" s="61" t="s">
        <v>251</v>
      </c>
      <c r="G320" s="62">
        <v>2717947.56</v>
      </c>
      <c r="H320" s="62"/>
      <c r="I320" s="62">
        <v>2642656.96</v>
      </c>
      <c r="J320" s="124">
        <f>SUBTOTAL(9,G320:I320)</f>
        <v>5360604.5199999996</v>
      </c>
      <c r="K320" s="125">
        <f>IFERROR(J320/$J$18*100,"0.00")</f>
        <v>0.49365836212078468</v>
      </c>
    </row>
    <row r="321" spans="1:11" ht="12.75" x14ac:dyDescent="0.2">
      <c r="A321" s="54">
        <v>2</v>
      </c>
      <c r="B321" s="55">
        <v>3</v>
      </c>
      <c r="C321" s="55">
        <v>9</v>
      </c>
      <c r="D321" s="55">
        <v>2</v>
      </c>
      <c r="E321" s="55"/>
      <c r="F321" s="67" t="s">
        <v>252</v>
      </c>
      <c r="G321" s="73">
        <f>+G322</f>
        <v>2865903.96</v>
      </c>
      <c r="H321" s="73">
        <f>+H322</f>
        <v>32648</v>
      </c>
      <c r="I321" s="73">
        <f>+I322</f>
        <v>1975097.89</v>
      </c>
      <c r="J321" s="73">
        <f>+J322</f>
        <v>4873649.8499999996</v>
      </c>
      <c r="K321" s="74">
        <f>+K322</f>
        <v>0.44881468004679587</v>
      </c>
    </row>
    <row r="322" spans="1:11" ht="12.75" x14ac:dyDescent="0.2">
      <c r="A322" s="68">
        <v>2</v>
      </c>
      <c r="B322" s="60">
        <v>3</v>
      </c>
      <c r="C322" s="60">
        <v>9</v>
      </c>
      <c r="D322" s="60">
        <v>2</v>
      </c>
      <c r="E322" s="60" t="s">
        <v>318</v>
      </c>
      <c r="F322" s="61" t="s">
        <v>252</v>
      </c>
      <c r="G322" s="62">
        <v>2865903.96</v>
      </c>
      <c r="H322" s="62">
        <v>32648</v>
      </c>
      <c r="I322" s="62">
        <v>1975097.89</v>
      </c>
      <c r="J322" s="124">
        <f>SUBTOTAL(9,G322:I322)</f>
        <v>4873649.8499999996</v>
      </c>
      <c r="K322" s="125">
        <f>IFERROR(J322/$J$18*100,"0.00")</f>
        <v>0.44881468004679587</v>
      </c>
    </row>
    <row r="323" spans="1:11" ht="12.75" x14ac:dyDescent="0.2">
      <c r="A323" s="54">
        <v>2</v>
      </c>
      <c r="B323" s="55">
        <v>3</v>
      </c>
      <c r="C323" s="55">
        <v>9</v>
      </c>
      <c r="D323" s="55">
        <v>3</v>
      </c>
      <c r="E323" s="55"/>
      <c r="F323" s="67" t="s">
        <v>372</v>
      </c>
      <c r="G323" s="73">
        <f>+G324</f>
        <v>0</v>
      </c>
      <c r="H323" s="73">
        <f>+H324</f>
        <v>0</v>
      </c>
      <c r="I323" s="73">
        <f>+I324</f>
        <v>16451910.23</v>
      </c>
      <c r="J323" s="73">
        <f>+J324</f>
        <v>16451910.23</v>
      </c>
      <c r="K323" s="74">
        <f>+K324</f>
        <v>1.5150573088536632</v>
      </c>
    </row>
    <row r="324" spans="1:11" ht="12.75" x14ac:dyDescent="0.2">
      <c r="A324" s="68">
        <v>2</v>
      </c>
      <c r="B324" s="60">
        <v>3</v>
      </c>
      <c r="C324" s="60">
        <v>9</v>
      </c>
      <c r="D324" s="60">
        <v>3</v>
      </c>
      <c r="E324" s="60" t="s">
        <v>318</v>
      </c>
      <c r="F324" s="61" t="s">
        <v>372</v>
      </c>
      <c r="G324" s="62"/>
      <c r="H324" s="62"/>
      <c r="I324" s="62">
        <v>16451910.23</v>
      </c>
      <c r="J324" s="124">
        <f>SUBTOTAL(9,G324:I324)</f>
        <v>16451910.23</v>
      </c>
      <c r="K324" s="125">
        <f>IFERROR(J324/$J$18*100,"0.00")</f>
        <v>1.5150573088536632</v>
      </c>
    </row>
    <row r="325" spans="1:11" ht="12.75" x14ac:dyDescent="0.2">
      <c r="A325" s="54">
        <v>2</v>
      </c>
      <c r="B325" s="55">
        <v>3</v>
      </c>
      <c r="C325" s="55">
        <v>9</v>
      </c>
      <c r="D325" s="55">
        <v>4</v>
      </c>
      <c r="E325" s="55"/>
      <c r="F325" s="67" t="s">
        <v>253</v>
      </c>
      <c r="G325" s="73">
        <f>+G326</f>
        <v>0</v>
      </c>
      <c r="H325" s="73">
        <f>+H326</f>
        <v>0</v>
      </c>
      <c r="I325" s="73">
        <f>+I326</f>
        <v>0</v>
      </c>
      <c r="J325" s="73">
        <f>+J326</f>
        <v>0</v>
      </c>
      <c r="K325" s="74">
        <f>+K326</f>
        <v>0</v>
      </c>
    </row>
    <row r="326" spans="1:11" ht="12.75" x14ac:dyDescent="0.2">
      <c r="A326" s="68">
        <v>2</v>
      </c>
      <c r="B326" s="60">
        <v>3</v>
      </c>
      <c r="C326" s="60">
        <v>9</v>
      </c>
      <c r="D326" s="60">
        <v>4</v>
      </c>
      <c r="E326" s="60" t="s">
        <v>318</v>
      </c>
      <c r="F326" s="61" t="s">
        <v>253</v>
      </c>
      <c r="G326" s="70"/>
      <c r="H326" s="70"/>
      <c r="I326" s="70"/>
      <c r="J326" s="124">
        <f>SUBTOTAL(9,G326:I326)</f>
        <v>0</v>
      </c>
      <c r="K326" s="125">
        <f>IFERROR(J326/$J$18*100,"0.00")</f>
        <v>0</v>
      </c>
    </row>
    <row r="327" spans="1:11" ht="12.75" x14ac:dyDescent="0.2">
      <c r="A327" s="54">
        <v>2</v>
      </c>
      <c r="B327" s="55">
        <v>3</v>
      </c>
      <c r="C327" s="55">
        <v>9</v>
      </c>
      <c r="D327" s="55">
        <v>5</v>
      </c>
      <c r="E327" s="55"/>
      <c r="F327" s="67" t="s">
        <v>254</v>
      </c>
      <c r="G327" s="73">
        <f>+G328</f>
        <v>0</v>
      </c>
      <c r="H327" s="73">
        <f>+H328</f>
        <v>0</v>
      </c>
      <c r="I327" s="73">
        <f>+I328</f>
        <v>478035</v>
      </c>
      <c r="J327" s="73">
        <f>+J328</f>
        <v>478035</v>
      </c>
      <c r="K327" s="74">
        <f>+K328</f>
        <v>4.4022269178030933E-2</v>
      </c>
    </row>
    <row r="328" spans="1:11" ht="12.75" x14ac:dyDescent="0.2">
      <c r="A328" s="68">
        <v>2</v>
      </c>
      <c r="B328" s="60">
        <v>3</v>
      </c>
      <c r="C328" s="60">
        <v>9</v>
      </c>
      <c r="D328" s="60">
        <v>5</v>
      </c>
      <c r="E328" s="60" t="s">
        <v>318</v>
      </c>
      <c r="F328" s="61" t="s">
        <v>254</v>
      </c>
      <c r="G328" s="70"/>
      <c r="H328" s="70"/>
      <c r="I328" s="70">
        <v>478035</v>
      </c>
      <c r="J328" s="124">
        <f>SUBTOTAL(9,G328:I328)</f>
        <v>478035</v>
      </c>
      <c r="K328" s="125">
        <f>IFERROR(J328/$J$18*100,"0.00")</f>
        <v>4.4022269178030933E-2</v>
      </c>
    </row>
    <row r="329" spans="1:11" ht="12.75" x14ac:dyDescent="0.2">
      <c r="A329" s="54">
        <v>2</v>
      </c>
      <c r="B329" s="55">
        <v>3</v>
      </c>
      <c r="C329" s="55">
        <v>9</v>
      </c>
      <c r="D329" s="55">
        <v>6</v>
      </c>
      <c r="E329" s="55"/>
      <c r="F329" s="67" t="s">
        <v>255</v>
      </c>
      <c r="G329" s="73">
        <f>+G330</f>
        <v>0</v>
      </c>
      <c r="H329" s="73">
        <f>+H330</f>
        <v>0</v>
      </c>
      <c r="I329" s="73">
        <f>+I330</f>
        <v>1185436</v>
      </c>
      <c r="J329" s="73">
        <f>+J330</f>
        <v>1185436</v>
      </c>
      <c r="K329" s="74">
        <f>+K330</f>
        <v>0.10916686578457285</v>
      </c>
    </row>
    <row r="330" spans="1:11" ht="12.75" x14ac:dyDescent="0.2">
      <c r="A330" s="68">
        <v>2</v>
      </c>
      <c r="B330" s="60">
        <v>3</v>
      </c>
      <c r="C330" s="60">
        <v>9</v>
      </c>
      <c r="D330" s="60">
        <v>6</v>
      </c>
      <c r="E330" s="60" t="s">
        <v>318</v>
      </c>
      <c r="F330" s="61" t="s">
        <v>255</v>
      </c>
      <c r="G330" s="62"/>
      <c r="H330" s="62"/>
      <c r="I330" s="62">
        <v>1185436</v>
      </c>
      <c r="J330" s="124">
        <f>SUBTOTAL(9,G330:I330)</f>
        <v>1185436</v>
      </c>
      <c r="K330" s="125">
        <f>IFERROR(J330/$J$18*100,"0.00")</f>
        <v>0.10916686578457285</v>
      </c>
    </row>
    <row r="331" spans="1:11" ht="12.75" x14ac:dyDescent="0.2">
      <c r="A331" s="54">
        <v>2</v>
      </c>
      <c r="B331" s="55">
        <v>3</v>
      </c>
      <c r="C331" s="55">
        <v>9</v>
      </c>
      <c r="D331" s="55">
        <v>7</v>
      </c>
      <c r="E331" s="55"/>
      <c r="F331" s="67" t="s">
        <v>373</v>
      </c>
      <c r="G331" s="73">
        <f>+G332</f>
        <v>0</v>
      </c>
      <c r="H331" s="73">
        <f>+H332</f>
        <v>0</v>
      </c>
      <c r="I331" s="73">
        <f>+I332</f>
        <v>0</v>
      </c>
      <c r="J331" s="73">
        <f>+J332</f>
        <v>0</v>
      </c>
      <c r="K331" s="74">
        <f>+K332</f>
        <v>0</v>
      </c>
    </row>
    <row r="332" spans="1:11" ht="12.75" x14ac:dyDescent="0.2">
      <c r="A332" s="68">
        <v>2</v>
      </c>
      <c r="B332" s="60">
        <v>3</v>
      </c>
      <c r="C332" s="60">
        <v>9</v>
      </c>
      <c r="D332" s="60">
        <v>7</v>
      </c>
      <c r="E332" s="60" t="s">
        <v>318</v>
      </c>
      <c r="F332" s="61" t="s">
        <v>373</v>
      </c>
      <c r="G332" s="70"/>
      <c r="H332" s="70"/>
      <c r="I332" s="70"/>
      <c r="J332" s="124">
        <f>SUBTOTAL(9,G332:I332)</f>
        <v>0</v>
      </c>
      <c r="K332" s="125">
        <f>IFERROR(J332/$J$18*100,"0.00")</f>
        <v>0</v>
      </c>
    </row>
    <row r="333" spans="1:11" ht="12.75" x14ac:dyDescent="0.2">
      <c r="A333" s="54">
        <v>2</v>
      </c>
      <c r="B333" s="55">
        <v>3</v>
      </c>
      <c r="C333" s="55">
        <v>9</v>
      </c>
      <c r="D333" s="55">
        <v>8</v>
      </c>
      <c r="E333" s="55"/>
      <c r="F333" s="67" t="s">
        <v>256</v>
      </c>
      <c r="G333" s="73">
        <f>+G334</f>
        <v>0</v>
      </c>
      <c r="H333" s="73">
        <f>+H334</f>
        <v>0</v>
      </c>
      <c r="I333" s="73">
        <f>+I334</f>
        <v>68634</v>
      </c>
      <c r="J333" s="73">
        <f>+J334</f>
        <v>68634</v>
      </c>
      <c r="K333" s="74">
        <f>+K334</f>
        <v>6.3205087969813402E-3</v>
      </c>
    </row>
    <row r="334" spans="1:11" ht="12.75" x14ac:dyDescent="0.2">
      <c r="A334" s="68">
        <v>2</v>
      </c>
      <c r="B334" s="60">
        <v>3</v>
      </c>
      <c r="C334" s="60">
        <v>9</v>
      </c>
      <c r="D334" s="60">
        <v>8</v>
      </c>
      <c r="E334" s="60" t="s">
        <v>318</v>
      </c>
      <c r="F334" s="61" t="s">
        <v>256</v>
      </c>
      <c r="G334" s="70"/>
      <c r="H334" s="70"/>
      <c r="I334" s="70">
        <v>68634</v>
      </c>
      <c r="J334" s="124">
        <f>SUBTOTAL(9,G334:I334)</f>
        <v>68634</v>
      </c>
      <c r="K334" s="125">
        <f>IFERROR(J334/$J$18*100,"0.00")</f>
        <v>6.3205087969813402E-3</v>
      </c>
    </row>
    <row r="335" spans="1:11" ht="12.75" x14ac:dyDescent="0.2">
      <c r="A335" s="54">
        <v>2</v>
      </c>
      <c r="B335" s="55">
        <v>3</v>
      </c>
      <c r="C335" s="55">
        <v>9</v>
      </c>
      <c r="D335" s="55">
        <v>9</v>
      </c>
      <c r="E335" s="55"/>
      <c r="F335" s="67" t="s">
        <v>257</v>
      </c>
      <c r="G335" s="73">
        <f>+G336</f>
        <v>1722200</v>
      </c>
      <c r="H335" s="73">
        <f>+H336</f>
        <v>0</v>
      </c>
      <c r="I335" s="73">
        <f>+I336</f>
        <v>463303</v>
      </c>
      <c r="J335" s="73">
        <f>+J336</f>
        <v>2185503</v>
      </c>
      <c r="K335" s="74">
        <f>+K336</f>
        <v>0.20126309026618164</v>
      </c>
    </row>
    <row r="336" spans="1:11" ht="12.75" x14ac:dyDescent="0.2">
      <c r="A336" s="68">
        <v>2</v>
      </c>
      <c r="B336" s="60">
        <v>3</v>
      </c>
      <c r="C336" s="60">
        <v>9</v>
      </c>
      <c r="D336" s="60">
        <v>9</v>
      </c>
      <c r="E336" s="60" t="s">
        <v>318</v>
      </c>
      <c r="F336" s="61" t="s">
        <v>257</v>
      </c>
      <c r="G336" s="62">
        <v>1722200</v>
      </c>
      <c r="H336" s="62"/>
      <c r="I336" s="62">
        <v>463303</v>
      </c>
      <c r="J336" s="124">
        <f>SUBTOTAL(9,G336:I336)</f>
        <v>2185503</v>
      </c>
      <c r="K336" s="125">
        <f>IFERROR(J336/$J$18*100,"0.00")</f>
        <v>0.20126309026618164</v>
      </c>
    </row>
    <row r="337" spans="1:11" ht="12.75" x14ac:dyDescent="0.2">
      <c r="A337" s="43">
        <v>2</v>
      </c>
      <c r="B337" s="44">
        <v>4</v>
      </c>
      <c r="C337" s="45"/>
      <c r="D337" s="45"/>
      <c r="E337" s="45"/>
      <c r="F337" s="46" t="s">
        <v>374</v>
      </c>
      <c r="G337" s="47">
        <f>+G338+G354+G365+G370+G379+G386</f>
        <v>0</v>
      </c>
      <c r="H337" s="47">
        <f>+H338+H354+H365+H370+H379+H386</f>
        <v>0</v>
      </c>
      <c r="I337" s="47">
        <f>+I338+I354+I365+I370+I379+I386</f>
        <v>0</v>
      </c>
      <c r="J337" s="47">
        <f>+J338+J354+J365+J370+J379+J386</f>
        <v>0</v>
      </c>
      <c r="K337" s="48">
        <f>+K338+K354+K365+K370+K379+K386</f>
        <v>0</v>
      </c>
    </row>
    <row r="338" spans="1:11" ht="12.75" x14ac:dyDescent="0.2">
      <c r="A338" s="49">
        <v>2</v>
      </c>
      <c r="B338" s="50">
        <v>4</v>
      </c>
      <c r="C338" s="50">
        <v>1</v>
      </c>
      <c r="D338" s="50"/>
      <c r="E338" s="50"/>
      <c r="F338" s="51" t="s">
        <v>375</v>
      </c>
      <c r="G338" s="52">
        <f>+G339+G343+G347+G350+G352</f>
        <v>0</v>
      </c>
      <c r="H338" s="52">
        <f>+H339+H343+H347+H350+H352</f>
        <v>0</v>
      </c>
      <c r="I338" s="52">
        <f>+I339+I343+I347+I350+I352</f>
        <v>0</v>
      </c>
      <c r="J338" s="52">
        <f>+J339+J343+J347+J350+J352</f>
        <v>0</v>
      </c>
      <c r="K338" s="53">
        <f>+K339+K343+K347+K350+K352</f>
        <v>0</v>
      </c>
    </row>
    <row r="339" spans="1:11" ht="12.75" x14ac:dyDescent="0.2">
      <c r="A339" s="54">
        <v>2</v>
      </c>
      <c r="B339" s="55">
        <v>4</v>
      </c>
      <c r="C339" s="55">
        <v>1</v>
      </c>
      <c r="D339" s="55">
        <v>1</v>
      </c>
      <c r="E339" s="55"/>
      <c r="F339" s="67" t="s">
        <v>376</v>
      </c>
      <c r="G339" s="73">
        <f>+G340+G341+G342</f>
        <v>0</v>
      </c>
      <c r="H339" s="73">
        <f>+H340+H341+H342</f>
        <v>0</v>
      </c>
      <c r="I339" s="73">
        <f>+I340+I341+I342</f>
        <v>0</v>
      </c>
      <c r="J339" s="73">
        <f>+J340+J341+J342</f>
        <v>0</v>
      </c>
      <c r="K339" s="74">
        <f>+K340+K341+K342</f>
        <v>0</v>
      </c>
    </row>
    <row r="340" spans="1:11" ht="12.75" x14ac:dyDescent="0.2">
      <c r="A340" s="68">
        <v>2</v>
      </c>
      <c r="B340" s="60">
        <v>4</v>
      </c>
      <c r="C340" s="60">
        <v>1</v>
      </c>
      <c r="D340" s="60">
        <v>1</v>
      </c>
      <c r="E340" s="60" t="s">
        <v>318</v>
      </c>
      <c r="F340" s="66" t="s">
        <v>377</v>
      </c>
      <c r="G340" s="62"/>
      <c r="H340" s="62"/>
      <c r="I340" s="62"/>
      <c r="J340" s="124">
        <f>SUBTOTAL(9,G340:I340)</f>
        <v>0</v>
      </c>
      <c r="K340" s="125">
        <f>IFERROR(J340/$J$18*100,"0.00")</f>
        <v>0</v>
      </c>
    </row>
    <row r="341" spans="1:11" ht="12.75" x14ac:dyDescent="0.2">
      <c r="A341" s="68">
        <v>2</v>
      </c>
      <c r="B341" s="60">
        <v>4</v>
      </c>
      <c r="C341" s="60">
        <v>1</v>
      </c>
      <c r="D341" s="60">
        <v>1</v>
      </c>
      <c r="E341" s="60" t="s">
        <v>319</v>
      </c>
      <c r="F341" s="66" t="s">
        <v>378</v>
      </c>
      <c r="G341" s="62"/>
      <c r="H341" s="62"/>
      <c r="I341" s="62"/>
      <c r="J341" s="124">
        <f>SUBTOTAL(9,G341:I341)</f>
        <v>0</v>
      </c>
      <c r="K341" s="125">
        <f>IFERROR(J341/$J$18*100,"0.00")</f>
        <v>0</v>
      </c>
    </row>
    <row r="342" spans="1:11" ht="12.75" x14ac:dyDescent="0.2">
      <c r="A342" s="68">
        <v>2</v>
      </c>
      <c r="B342" s="60">
        <v>4</v>
      </c>
      <c r="C342" s="60">
        <v>1</v>
      </c>
      <c r="D342" s="60">
        <v>1</v>
      </c>
      <c r="E342" s="60" t="s">
        <v>320</v>
      </c>
      <c r="F342" s="66" t="s">
        <v>379</v>
      </c>
      <c r="G342" s="70"/>
      <c r="H342" s="70"/>
      <c r="I342" s="70"/>
      <c r="J342" s="124">
        <f>SUBTOTAL(9,G342:I342)</f>
        <v>0</v>
      </c>
      <c r="K342" s="125">
        <f>IFERROR(J342/$J$18*100,"0.00")</f>
        <v>0</v>
      </c>
    </row>
    <row r="343" spans="1:11" ht="12.75" x14ac:dyDescent="0.2">
      <c r="A343" s="54">
        <v>2</v>
      </c>
      <c r="B343" s="55">
        <v>4</v>
      </c>
      <c r="C343" s="55">
        <v>1</v>
      </c>
      <c r="D343" s="55">
        <v>2</v>
      </c>
      <c r="E343" s="55"/>
      <c r="F343" s="67" t="s">
        <v>380</v>
      </c>
      <c r="G343" s="73">
        <f>+G344+G345+G346</f>
        <v>0</v>
      </c>
      <c r="H343" s="73">
        <f>+H344+H345+H346</f>
        <v>0</v>
      </c>
      <c r="I343" s="73">
        <f>+I344+I345+I346</f>
        <v>0</v>
      </c>
      <c r="J343" s="73">
        <f>+J344+J345+J346</f>
        <v>0</v>
      </c>
      <c r="K343" s="74">
        <f>+K344+K345+K346</f>
        <v>0</v>
      </c>
    </row>
    <row r="344" spans="1:11" ht="12.75" x14ac:dyDescent="0.2">
      <c r="A344" s="68">
        <v>2</v>
      </c>
      <c r="B344" s="60">
        <v>4</v>
      </c>
      <c r="C344" s="60">
        <v>1</v>
      </c>
      <c r="D344" s="60">
        <v>2</v>
      </c>
      <c r="E344" s="60" t="s">
        <v>318</v>
      </c>
      <c r="F344" s="66" t="s">
        <v>381</v>
      </c>
      <c r="G344" s="62"/>
      <c r="H344" s="62"/>
      <c r="I344" s="62"/>
      <c r="J344" s="124">
        <f>SUBTOTAL(9,G344:I344)</f>
        <v>0</v>
      </c>
      <c r="K344" s="125">
        <f>IFERROR(J344/$J$18*100,"0.00")</f>
        <v>0</v>
      </c>
    </row>
    <row r="345" spans="1:11" ht="12.75" x14ac:dyDescent="0.2">
      <c r="A345" s="68">
        <v>2</v>
      </c>
      <c r="B345" s="60">
        <v>4</v>
      </c>
      <c r="C345" s="60">
        <v>1</v>
      </c>
      <c r="D345" s="60">
        <v>2</v>
      </c>
      <c r="E345" s="60" t="s">
        <v>319</v>
      </c>
      <c r="F345" s="66" t="s">
        <v>382</v>
      </c>
      <c r="G345" s="62"/>
      <c r="H345" s="62"/>
      <c r="I345" s="62"/>
      <c r="J345" s="124">
        <f>SUBTOTAL(9,G345:I345)</f>
        <v>0</v>
      </c>
      <c r="K345" s="125">
        <f>IFERROR(J345/$J$18*100,"0.00")</f>
        <v>0</v>
      </c>
    </row>
    <row r="346" spans="1:11" ht="12.75" x14ac:dyDescent="0.2">
      <c r="A346" s="68">
        <v>2</v>
      </c>
      <c r="B346" s="60">
        <v>4</v>
      </c>
      <c r="C346" s="60">
        <v>1</v>
      </c>
      <c r="D346" s="60">
        <v>2</v>
      </c>
      <c r="E346" s="60" t="s">
        <v>320</v>
      </c>
      <c r="F346" s="66" t="s">
        <v>383</v>
      </c>
      <c r="G346" s="70"/>
      <c r="H346" s="70"/>
      <c r="I346" s="70"/>
      <c r="J346" s="124">
        <f>SUBTOTAL(9,G346:I346)</f>
        <v>0</v>
      </c>
      <c r="K346" s="125">
        <f>IFERROR(J346/$J$18*100,"0.00")</f>
        <v>0</v>
      </c>
    </row>
    <row r="347" spans="1:11" ht="12.75" x14ac:dyDescent="0.2">
      <c r="A347" s="54">
        <v>2</v>
      </c>
      <c r="B347" s="55">
        <v>4</v>
      </c>
      <c r="C347" s="55">
        <v>1</v>
      </c>
      <c r="D347" s="55">
        <v>4</v>
      </c>
      <c r="E347" s="60"/>
      <c r="F347" s="80" t="s">
        <v>384</v>
      </c>
      <c r="G347" s="73">
        <f>+G348+G349</f>
        <v>0</v>
      </c>
      <c r="H347" s="73">
        <f>+H348+H349</f>
        <v>0</v>
      </c>
      <c r="I347" s="73">
        <f>+I348+I349</f>
        <v>0</v>
      </c>
      <c r="J347" s="73">
        <f>+J348+J349</f>
        <v>0</v>
      </c>
      <c r="K347" s="74">
        <f>+K348+K349</f>
        <v>0</v>
      </c>
    </row>
    <row r="348" spans="1:11" ht="12.75" x14ac:dyDescent="0.2">
      <c r="A348" s="81">
        <v>2</v>
      </c>
      <c r="B348" s="82">
        <v>4</v>
      </c>
      <c r="C348" s="82">
        <v>1</v>
      </c>
      <c r="D348" s="82">
        <v>4</v>
      </c>
      <c r="E348" s="60" t="s">
        <v>318</v>
      </c>
      <c r="F348" s="83" t="s">
        <v>385</v>
      </c>
      <c r="G348" s="62"/>
      <c r="H348" s="62"/>
      <c r="I348" s="62"/>
      <c r="J348" s="124">
        <f>SUBTOTAL(9,G348:I348)</f>
        <v>0</v>
      </c>
      <c r="K348" s="125">
        <f>IFERROR(J348/$J$18*100,"0.00")</f>
        <v>0</v>
      </c>
    </row>
    <row r="349" spans="1:11" ht="12.75" x14ac:dyDescent="0.2">
      <c r="A349" s="68">
        <v>2</v>
      </c>
      <c r="B349" s="60">
        <v>4</v>
      </c>
      <c r="C349" s="60">
        <v>1</v>
      </c>
      <c r="D349" s="60">
        <v>4</v>
      </c>
      <c r="E349" s="60" t="s">
        <v>319</v>
      </c>
      <c r="F349" s="66" t="s">
        <v>386</v>
      </c>
      <c r="G349" s="70"/>
      <c r="H349" s="70"/>
      <c r="I349" s="70"/>
      <c r="J349" s="124">
        <f>SUBTOTAL(9,G349:I349)</f>
        <v>0</v>
      </c>
      <c r="K349" s="125">
        <f>IFERROR(J349/$J$18*100,"0.00")</f>
        <v>0</v>
      </c>
    </row>
    <row r="350" spans="1:11" ht="12.75" x14ac:dyDescent="0.2">
      <c r="A350" s="71">
        <v>2</v>
      </c>
      <c r="B350" s="55">
        <v>4</v>
      </c>
      <c r="C350" s="55">
        <v>1</v>
      </c>
      <c r="D350" s="55">
        <v>5</v>
      </c>
      <c r="E350" s="55"/>
      <c r="F350" s="80" t="s">
        <v>387</v>
      </c>
      <c r="G350" s="57">
        <f>+G351</f>
        <v>0</v>
      </c>
      <c r="H350" s="57">
        <f>+H351</f>
        <v>0</v>
      </c>
      <c r="I350" s="57">
        <f>+I351</f>
        <v>0</v>
      </c>
      <c r="J350" s="57">
        <f>+J351</f>
        <v>0</v>
      </c>
      <c r="K350" s="58">
        <f>+K351</f>
        <v>0</v>
      </c>
    </row>
    <row r="351" spans="1:11" ht="12.75" x14ac:dyDescent="0.2">
      <c r="A351" s="68">
        <v>2</v>
      </c>
      <c r="B351" s="60">
        <v>4</v>
      </c>
      <c r="C351" s="60">
        <v>1</v>
      </c>
      <c r="D351" s="60">
        <v>5</v>
      </c>
      <c r="E351" s="60" t="s">
        <v>318</v>
      </c>
      <c r="F351" s="66" t="s">
        <v>387</v>
      </c>
      <c r="G351" s="70"/>
      <c r="H351" s="70"/>
      <c r="I351" s="70"/>
      <c r="J351" s="124">
        <f>SUBTOTAL(9,G351:I351)</f>
        <v>0</v>
      </c>
      <c r="K351" s="125">
        <f>IFERROR(J351/$J$18*100,"0.00")</f>
        <v>0</v>
      </c>
    </row>
    <row r="352" spans="1:11" ht="12.75" x14ac:dyDescent="0.2">
      <c r="A352" s="54">
        <v>2</v>
      </c>
      <c r="B352" s="55">
        <v>4</v>
      </c>
      <c r="C352" s="55">
        <v>1</v>
      </c>
      <c r="D352" s="55">
        <v>6</v>
      </c>
      <c r="E352" s="60"/>
      <c r="F352" s="80" t="s">
        <v>388</v>
      </c>
      <c r="G352" s="73">
        <f>+G353</f>
        <v>0</v>
      </c>
      <c r="H352" s="73">
        <f>+H353</f>
        <v>0</v>
      </c>
      <c r="I352" s="73">
        <f>+I353</f>
        <v>0</v>
      </c>
      <c r="J352" s="73">
        <f>+J353</f>
        <v>0</v>
      </c>
      <c r="K352" s="74">
        <f>+K353</f>
        <v>0</v>
      </c>
    </row>
    <row r="353" spans="1:11" ht="12.75" x14ac:dyDescent="0.2">
      <c r="A353" s="68">
        <v>2</v>
      </c>
      <c r="B353" s="60">
        <v>4</v>
      </c>
      <c r="C353" s="60">
        <v>1</v>
      </c>
      <c r="D353" s="60">
        <v>6</v>
      </c>
      <c r="E353" s="60" t="s">
        <v>318</v>
      </c>
      <c r="F353" s="66" t="s">
        <v>389</v>
      </c>
      <c r="G353" s="70"/>
      <c r="H353" s="70"/>
      <c r="I353" s="70"/>
      <c r="J353" s="124">
        <f>SUBTOTAL(9,G353:I353)</f>
        <v>0</v>
      </c>
      <c r="K353" s="125">
        <f>IFERROR(J353/$J$18*100,"0.00")</f>
        <v>0</v>
      </c>
    </row>
    <row r="354" spans="1:11" ht="12.75" x14ac:dyDescent="0.2">
      <c r="A354" s="49">
        <v>2</v>
      </c>
      <c r="B354" s="50">
        <v>4</v>
      </c>
      <c r="C354" s="50">
        <v>2</v>
      </c>
      <c r="D354" s="50"/>
      <c r="E354" s="50"/>
      <c r="F354" s="51" t="s">
        <v>390</v>
      </c>
      <c r="G354" s="52">
        <f>+G355+G357+G361</f>
        <v>0</v>
      </c>
      <c r="H354" s="52">
        <f>+H355+H357+H361</f>
        <v>0</v>
      </c>
      <c r="I354" s="52">
        <f>+I355+I357+I361</f>
        <v>0</v>
      </c>
      <c r="J354" s="52">
        <f>+J355+J357+J361</f>
        <v>0</v>
      </c>
      <c r="K354" s="53">
        <f>+K355+K357+K361</f>
        <v>0</v>
      </c>
    </row>
    <row r="355" spans="1:11" ht="12.75" x14ac:dyDescent="0.2">
      <c r="A355" s="54">
        <v>2</v>
      </c>
      <c r="B355" s="55">
        <v>4</v>
      </c>
      <c r="C355" s="55">
        <v>2</v>
      </c>
      <c r="D355" s="55">
        <v>1</v>
      </c>
      <c r="E355" s="60"/>
      <c r="F355" s="67" t="s">
        <v>391</v>
      </c>
      <c r="G355" s="73">
        <f>+G356</f>
        <v>0</v>
      </c>
      <c r="H355" s="73">
        <f>+H356</f>
        <v>0</v>
      </c>
      <c r="I355" s="73">
        <f>+I356</f>
        <v>0</v>
      </c>
      <c r="J355" s="73">
        <f>+J356</f>
        <v>0</v>
      </c>
      <c r="K355" s="74">
        <f>+K356</f>
        <v>0</v>
      </c>
    </row>
    <row r="356" spans="1:11" ht="12.75" x14ac:dyDescent="0.2">
      <c r="A356" s="59">
        <v>2</v>
      </c>
      <c r="B356" s="60">
        <v>4</v>
      </c>
      <c r="C356" s="60">
        <v>2</v>
      </c>
      <c r="D356" s="60">
        <v>1</v>
      </c>
      <c r="E356" s="60" t="s">
        <v>318</v>
      </c>
      <c r="F356" s="66" t="s">
        <v>392</v>
      </c>
      <c r="G356" s="70"/>
      <c r="H356" s="70"/>
      <c r="I356" s="70"/>
      <c r="J356" s="124">
        <f>SUBTOTAL(9,G356:I356)</f>
        <v>0</v>
      </c>
      <c r="K356" s="125">
        <f>IFERROR(J356/$J$18*100,"0.00")</f>
        <v>0</v>
      </c>
    </row>
    <row r="357" spans="1:11" ht="12.75" x14ac:dyDescent="0.2">
      <c r="A357" s="54">
        <v>2</v>
      </c>
      <c r="B357" s="55">
        <v>4</v>
      </c>
      <c r="C357" s="55">
        <v>2</v>
      </c>
      <c r="D357" s="55">
        <v>2</v>
      </c>
      <c r="E357" s="60"/>
      <c r="F357" s="80" t="s">
        <v>393</v>
      </c>
      <c r="G357" s="57">
        <f>+G358+G359+G360</f>
        <v>0</v>
      </c>
      <c r="H357" s="57">
        <f>+H358+H359+H360</f>
        <v>0</v>
      </c>
      <c r="I357" s="57">
        <f>+I358+I359+I360</f>
        <v>0</v>
      </c>
      <c r="J357" s="57">
        <f>+J358+J359+J360</f>
        <v>0</v>
      </c>
      <c r="K357" s="58">
        <f>+K358+K359+K360</f>
        <v>0</v>
      </c>
    </row>
    <row r="358" spans="1:11" ht="22.5" x14ac:dyDescent="0.2">
      <c r="A358" s="59">
        <v>2</v>
      </c>
      <c r="B358" s="60">
        <v>4</v>
      </c>
      <c r="C358" s="60">
        <v>2</v>
      </c>
      <c r="D358" s="60">
        <v>2</v>
      </c>
      <c r="E358" s="60" t="s">
        <v>318</v>
      </c>
      <c r="F358" s="66" t="s">
        <v>394</v>
      </c>
      <c r="G358" s="70"/>
      <c r="H358" s="70"/>
      <c r="I358" s="70"/>
      <c r="J358" s="124">
        <f>SUBTOTAL(9,G358:I358)</f>
        <v>0</v>
      </c>
      <c r="K358" s="125">
        <f>IFERROR(J358/$J$18*100,"0.00")</f>
        <v>0</v>
      </c>
    </row>
    <row r="359" spans="1:11" ht="22.5" x14ac:dyDescent="0.2">
      <c r="A359" s="59">
        <v>2</v>
      </c>
      <c r="B359" s="60">
        <v>4</v>
      </c>
      <c r="C359" s="60">
        <v>2</v>
      </c>
      <c r="D359" s="60">
        <v>2</v>
      </c>
      <c r="E359" s="60" t="s">
        <v>319</v>
      </c>
      <c r="F359" s="66" t="s">
        <v>395</v>
      </c>
      <c r="G359" s="70"/>
      <c r="H359" s="70"/>
      <c r="I359" s="70"/>
      <c r="J359" s="124">
        <f>SUBTOTAL(9,G359:I359)</f>
        <v>0</v>
      </c>
      <c r="K359" s="125">
        <f>IFERROR(J359/$J$18*100,"0.00")</f>
        <v>0</v>
      </c>
    </row>
    <row r="360" spans="1:11" ht="22.5" x14ac:dyDescent="0.2">
      <c r="A360" s="59">
        <v>2</v>
      </c>
      <c r="B360" s="60">
        <v>4</v>
      </c>
      <c r="C360" s="60">
        <v>2</v>
      </c>
      <c r="D360" s="60">
        <v>2</v>
      </c>
      <c r="E360" s="60" t="s">
        <v>320</v>
      </c>
      <c r="F360" s="66" t="s">
        <v>396</v>
      </c>
      <c r="G360" s="70"/>
      <c r="H360" s="70"/>
      <c r="I360" s="70"/>
      <c r="J360" s="124">
        <f>SUBTOTAL(9,G360:I360)</f>
        <v>0</v>
      </c>
      <c r="K360" s="125">
        <f>IFERROR(J360/$J$18*100,"0.00")</f>
        <v>0</v>
      </c>
    </row>
    <row r="361" spans="1:11" ht="12.75" x14ac:dyDescent="0.2">
      <c r="A361" s="67">
        <v>2</v>
      </c>
      <c r="B361" s="55">
        <v>4</v>
      </c>
      <c r="C361" s="55">
        <v>2</v>
      </c>
      <c r="D361" s="55">
        <v>3</v>
      </c>
      <c r="E361" s="55"/>
      <c r="F361" s="80" t="s">
        <v>397</v>
      </c>
      <c r="G361" s="70">
        <f>G362+G363+G364</f>
        <v>0</v>
      </c>
      <c r="H361" s="70">
        <f>H362+H363+H364</f>
        <v>0</v>
      </c>
      <c r="I361" s="70">
        <f>I362+I363+I364</f>
        <v>0</v>
      </c>
      <c r="J361" s="73">
        <f>J362+J363+J364</f>
        <v>0</v>
      </c>
      <c r="K361" s="74">
        <f>K362+K363+K364</f>
        <v>0</v>
      </c>
    </row>
    <row r="362" spans="1:11" ht="22.5" x14ac:dyDescent="0.2">
      <c r="A362" s="61">
        <v>2</v>
      </c>
      <c r="B362" s="60">
        <v>4</v>
      </c>
      <c r="C362" s="60">
        <v>2</v>
      </c>
      <c r="D362" s="60">
        <v>3</v>
      </c>
      <c r="E362" s="60" t="s">
        <v>318</v>
      </c>
      <c r="F362" s="66" t="s">
        <v>398</v>
      </c>
      <c r="G362" s="62"/>
      <c r="H362" s="62"/>
      <c r="I362" s="62"/>
      <c r="J362" s="124">
        <f>SUBTOTAL(9,G362:I362)</f>
        <v>0</v>
      </c>
      <c r="K362" s="125">
        <f>IFERROR(J362/$J$18*100,"0.00")</f>
        <v>0</v>
      </c>
    </row>
    <row r="363" spans="1:11" ht="12.75" x14ac:dyDescent="0.2">
      <c r="A363" s="61">
        <v>2</v>
      </c>
      <c r="B363" s="60">
        <v>4</v>
      </c>
      <c r="C363" s="60">
        <v>2</v>
      </c>
      <c r="D363" s="60">
        <v>3</v>
      </c>
      <c r="E363" s="60" t="s">
        <v>319</v>
      </c>
      <c r="F363" s="66" t="s">
        <v>399</v>
      </c>
      <c r="G363" s="62"/>
      <c r="H363" s="62"/>
      <c r="I363" s="62"/>
      <c r="J363" s="124">
        <f>SUBTOTAL(9,G363:I363)</f>
        <v>0</v>
      </c>
      <c r="K363" s="125">
        <f>IFERROR(J363/$J$18*100,"0.00")</f>
        <v>0</v>
      </c>
    </row>
    <row r="364" spans="1:11" ht="22.5" x14ac:dyDescent="0.2">
      <c r="A364" s="61">
        <v>2</v>
      </c>
      <c r="B364" s="60">
        <v>4</v>
      </c>
      <c r="C364" s="60">
        <v>2</v>
      </c>
      <c r="D364" s="60">
        <v>3</v>
      </c>
      <c r="E364" s="60" t="s">
        <v>320</v>
      </c>
      <c r="F364" s="66" t="s">
        <v>400</v>
      </c>
      <c r="G364" s="62"/>
      <c r="H364" s="62"/>
      <c r="I364" s="62"/>
      <c r="J364" s="124">
        <f>SUBTOTAL(9,G364:I364)</f>
        <v>0</v>
      </c>
      <c r="K364" s="125">
        <f>IFERROR(J364/$J$18*100,"0.00")</f>
        <v>0</v>
      </c>
    </row>
    <row r="365" spans="1:11" ht="12.75" x14ac:dyDescent="0.2">
      <c r="A365" s="49">
        <v>2</v>
      </c>
      <c r="B365" s="50">
        <v>4</v>
      </c>
      <c r="C365" s="50">
        <v>4</v>
      </c>
      <c r="D365" s="50"/>
      <c r="E365" s="50"/>
      <c r="F365" s="51" t="s">
        <v>401</v>
      </c>
      <c r="G365" s="52">
        <f>+G366</f>
        <v>0</v>
      </c>
      <c r="H365" s="52">
        <f>+H366</f>
        <v>0</v>
      </c>
      <c r="I365" s="52">
        <f>+I366</f>
        <v>0</v>
      </c>
      <c r="J365" s="52">
        <f>+J366</f>
        <v>0</v>
      </c>
      <c r="K365" s="53">
        <f>+K366</f>
        <v>0</v>
      </c>
    </row>
    <row r="366" spans="1:11" ht="12.75" x14ac:dyDescent="0.2">
      <c r="A366" s="67">
        <v>2</v>
      </c>
      <c r="B366" s="55">
        <v>4</v>
      </c>
      <c r="C366" s="55">
        <v>4</v>
      </c>
      <c r="D366" s="55">
        <v>1</v>
      </c>
      <c r="E366" s="55"/>
      <c r="F366" s="80" t="s">
        <v>402</v>
      </c>
      <c r="G366" s="70">
        <f>+G367+G368+G369</f>
        <v>0</v>
      </c>
      <c r="H366" s="70">
        <f>+H367+H368+H369</f>
        <v>0</v>
      </c>
      <c r="I366" s="70">
        <f>+I367+I368+I369</f>
        <v>0</v>
      </c>
      <c r="J366" s="73">
        <f>+J367+J368+J369</f>
        <v>0</v>
      </c>
      <c r="K366" s="74">
        <f>+K367+K368+K369</f>
        <v>0</v>
      </c>
    </row>
    <row r="367" spans="1:11" ht="22.5" x14ac:dyDescent="0.2">
      <c r="A367" s="61">
        <v>2</v>
      </c>
      <c r="B367" s="60">
        <v>4</v>
      </c>
      <c r="C367" s="60">
        <v>4</v>
      </c>
      <c r="D367" s="60">
        <v>1</v>
      </c>
      <c r="E367" s="60" t="s">
        <v>318</v>
      </c>
      <c r="F367" s="66" t="s">
        <v>403</v>
      </c>
      <c r="G367" s="62"/>
      <c r="H367" s="62"/>
      <c r="I367" s="62"/>
      <c r="J367" s="124">
        <f>SUBTOTAL(9,G367:I367)</f>
        <v>0</v>
      </c>
      <c r="K367" s="125">
        <f>IFERROR(J367/$J$18*100,"0.00")</f>
        <v>0</v>
      </c>
    </row>
    <row r="368" spans="1:11" ht="12.75" x14ac:dyDescent="0.2">
      <c r="A368" s="61">
        <v>2</v>
      </c>
      <c r="B368" s="60">
        <v>4</v>
      </c>
      <c r="C368" s="60">
        <v>4</v>
      </c>
      <c r="D368" s="60">
        <v>1</v>
      </c>
      <c r="E368" s="60" t="s">
        <v>319</v>
      </c>
      <c r="F368" s="66" t="s">
        <v>404</v>
      </c>
      <c r="G368" s="62"/>
      <c r="H368" s="62"/>
      <c r="I368" s="62"/>
      <c r="J368" s="124">
        <f>SUBTOTAL(9,G368:I368)</f>
        <v>0</v>
      </c>
      <c r="K368" s="125">
        <f>IFERROR(J368/$J$18*100,"0.00")</f>
        <v>0</v>
      </c>
    </row>
    <row r="369" spans="1:11" ht="22.5" x14ac:dyDescent="0.2">
      <c r="A369" s="61">
        <v>2</v>
      </c>
      <c r="B369" s="60">
        <v>4</v>
      </c>
      <c r="C369" s="60">
        <v>4</v>
      </c>
      <c r="D369" s="60">
        <v>1</v>
      </c>
      <c r="E369" s="60" t="s">
        <v>320</v>
      </c>
      <c r="F369" s="66" t="s">
        <v>405</v>
      </c>
      <c r="G369" s="62"/>
      <c r="H369" s="62"/>
      <c r="I369" s="62"/>
      <c r="J369" s="124">
        <f>SUBTOTAL(9,G369:I369)</f>
        <v>0</v>
      </c>
      <c r="K369" s="125">
        <f>IFERROR(J369/$J$18*100,"0.00")</f>
        <v>0</v>
      </c>
    </row>
    <row r="370" spans="1:11" ht="12.75" x14ac:dyDescent="0.2">
      <c r="A370" s="49">
        <v>2</v>
      </c>
      <c r="B370" s="50">
        <v>4</v>
      </c>
      <c r="C370" s="50">
        <v>6</v>
      </c>
      <c r="D370" s="50"/>
      <c r="E370" s="50"/>
      <c r="F370" s="51" t="s">
        <v>406</v>
      </c>
      <c r="G370" s="52">
        <f>+G371+G373+G375+G377</f>
        <v>0</v>
      </c>
      <c r="H370" s="52">
        <f>+H371+H373+H375+H377</f>
        <v>0</v>
      </c>
      <c r="I370" s="52">
        <f>+I371+I373+I375+I377</f>
        <v>0</v>
      </c>
      <c r="J370" s="52">
        <f>+J371+J373+J375+J377</f>
        <v>0</v>
      </c>
      <c r="K370" s="53">
        <f>+K371+K373+K375+K377</f>
        <v>0</v>
      </c>
    </row>
    <row r="371" spans="1:11" ht="12.75" x14ac:dyDescent="0.2">
      <c r="A371" s="71">
        <v>2</v>
      </c>
      <c r="B371" s="55">
        <v>4</v>
      </c>
      <c r="C371" s="55">
        <v>6</v>
      </c>
      <c r="D371" s="55">
        <v>1</v>
      </c>
      <c r="E371" s="55"/>
      <c r="F371" s="80" t="s">
        <v>407</v>
      </c>
      <c r="G371" s="73">
        <f>+G372</f>
        <v>0</v>
      </c>
      <c r="H371" s="73">
        <f>+H372</f>
        <v>0</v>
      </c>
      <c r="I371" s="73">
        <f>+I372</f>
        <v>0</v>
      </c>
      <c r="J371" s="73">
        <f>+J372</f>
        <v>0</v>
      </c>
      <c r="K371" s="74">
        <f>+K372</f>
        <v>0</v>
      </c>
    </row>
    <row r="372" spans="1:11" ht="12.75" x14ac:dyDescent="0.2">
      <c r="A372" s="68">
        <v>2</v>
      </c>
      <c r="B372" s="60">
        <v>4</v>
      </c>
      <c r="C372" s="60">
        <v>6</v>
      </c>
      <c r="D372" s="60">
        <v>1</v>
      </c>
      <c r="E372" s="60" t="s">
        <v>318</v>
      </c>
      <c r="F372" s="66" t="s">
        <v>407</v>
      </c>
      <c r="G372" s="70"/>
      <c r="H372" s="70"/>
      <c r="I372" s="70"/>
      <c r="J372" s="124">
        <f>SUBTOTAL(9,G372:I372)</f>
        <v>0</v>
      </c>
      <c r="K372" s="125">
        <f>IFERROR(J372/$J$18*100,"0.00")</f>
        <v>0</v>
      </c>
    </row>
    <row r="373" spans="1:11" ht="12.75" x14ac:dyDescent="0.2">
      <c r="A373" s="71">
        <v>2</v>
      </c>
      <c r="B373" s="55">
        <v>4</v>
      </c>
      <c r="C373" s="55">
        <v>6</v>
      </c>
      <c r="D373" s="55">
        <v>2</v>
      </c>
      <c r="E373" s="55"/>
      <c r="F373" s="80" t="s">
        <v>408</v>
      </c>
      <c r="G373" s="57">
        <f>+G374</f>
        <v>0</v>
      </c>
      <c r="H373" s="57">
        <f>+H374</f>
        <v>0</v>
      </c>
      <c r="I373" s="57">
        <f>+I374</f>
        <v>0</v>
      </c>
      <c r="J373" s="57">
        <f>+J374</f>
        <v>0</v>
      </c>
      <c r="K373" s="58">
        <f>+K374</f>
        <v>0</v>
      </c>
    </row>
    <row r="374" spans="1:11" ht="12.75" x14ac:dyDescent="0.2">
      <c r="A374" s="68">
        <v>2</v>
      </c>
      <c r="B374" s="60">
        <v>4</v>
      </c>
      <c r="C374" s="60">
        <v>6</v>
      </c>
      <c r="D374" s="60">
        <v>2</v>
      </c>
      <c r="E374" s="60" t="s">
        <v>318</v>
      </c>
      <c r="F374" s="66" t="s">
        <v>408</v>
      </c>
      <c r="G374" s="70"/>
      <c r="H374" s="70"/>
      <c r="I374" s="70"/>
      <c r="J374" s="124">
        <f>SUBTOTAL(9,G374:I374)</f>
        <v>0</v>
      </c>
      <c r="K374" s="125">
        <f>IFERROR(J374/$J$18*100,"0.00")</f>
        <v>0</v>
      </c>
    </row>
    <row r="375" spans="1:11" ht="12.75" x14ac:dyDescent="0.2">
      <c r="A375" s="71">
        <v>2</v>
      </c>
      <c r="B375" s="55">
        <v>4</v>
      </c>
      <c r="C375" s="55">
        <v>6</v>
      </c>
      <c r="D375" s="55">
        <v>3</v>
      </c>
      <c r="E375" s="60"/>
      <c r="F375" s="80" t="s">
        <v>409</v>
      </c>
      <c r="G375" s="57">
        <f>+G376</f>
        <v>0</v>
      </c>
      <c r="H375" s="57">
        <f>+H376</f>
        <v>0</v>
      </c>
      <c r="I375" s="57">
        <f>+I376</f>
        <v>0</v>
      </c>
      <c r="J375" s="57">
        <f>+J376</f>
        <v>0</v>
      </c>
      <c r="K375" s="58">
        <f>+K376</f>
        <v>0</v>
      </c>
    </row>
    <row r="376" spans="1:11" ht="12.75" x14ac:dyDescent="0.2">
      <c r="A376" s="68">
        <v>2</v>
      </c>
      <c r="B376" s="60">
        <v>4</v>
      </c>
      <c r="C376" s="60">
        <v>6</v>
      </c>
      <c r="D376" s="60">
        <v>3</v>
      </c>
      <c r="E376" s="60" t="s">
        <v>318</v>
      </c>
      <c r="F376" s="66" t="s">
        <v>409</v>
      </c>
      <c r="G376" s="70"/>
      <c r="H376" s="70"/>
      <c r="I376" s="70"/>
      <c r="J376" s="124">
        <f>SUBTOTAL(9,G376:I376)</f>
        <v>0</v>
      </c>
      <c r="K376" s="125">
        <f>IFERROR(J376/$J$18*100,"0.00")</f>
        <v>0</v>
      </c>
    </row>
    <row r="377" spans="1:11" ht="12.75" x14ac:dyDescent="0.2">
      <c r="A377" s="71">
        <v>2</v>
      </c>
      <c r="B377" s="55">
        <v>4</v>
      </c>
      <c r="C377" s="55">
        <v>6</v>
      </c>
      <c r="D377" s="55">
        <v>4</v>
      </c>
      <c r="E377" s="55"/>
      <c r="F377" s="80" t="s">
        <v>410</v>
      </c>
      <c r="G377" s="57">
        <f>+G378</f>
        <v>0</v>
      </c>
      <c r="H377" s="57">
        <f>+H378</f>
        <v>0</v>
      </c>
      <c r="I377" s="57">
        <f>+I378</f>
        <v>0</v>
      </c>
      <c r="J377" s="57">
        <f>+J378</f>
        <v>0</v>
      </c>
      <c r="K377" s="58">
        <f>+K378</f>
        <v>0</v>
      </c>
    </row>
    <row r="378" spans="1:11" ht="12.75" x14ac:dyDescent="0.2">
      <c r="A378" s="68">
        <v>2</v>
      </c>
      <c r="B378" s="60">
        <v>4</v>
      </c>
      <c r="C378" s="60">
        <v>6</v>
      </c>
      <c r="D378" s="60">
        <v>4</v>
      </c>
      <c r="E378" s="60" t="s">
        <v>318</v>
      </c>
      <c r="F378" s="66" t="s">
        <v>410</v>
      </c>
      <c r="G378" s="70"/>
      <c r="H378" s="70"/>
      <c r="I378" s="70"/>
      <c r="J378" s="124">
        <f>SUBTOTAL(9,G378:I378)</f>
        <v>0</v>
      </c>
      <c r="K378" s="125">
        <f>IFERROR(J378/$J$18*100,"0.00")</f>
        <v>0</v>
      </c>
    </row>
    <row r="379" spans="1:11" ht="12.75" x14ac:dyDescent="0.2">
      <c r="A379" s="49">
        <v>2</v>
      </c>
      <c r="B379" s="50">
        <v>4</v>
      </c>
      <c r="C379" s="50">
        <v>7</v>
      </c>
      <c r="D379" s="50"/>
      <c r="E379" s="50"/>
      <c r="F379" s="51" t="s">
        <v>411</v>
      </c>
      <c r="G379" s="52">
        <f>+G380+G382+G384</f>
        <v>0</v>
      </c>
      <c r="H379" s="52">
        <f>+H380+H382+H384</f>
        <v>0</v>
      </c>
      <c r="I379" s="52">
        <f>+I380+I382+I384</f>
        <v>0</v>
      </c>
      <c r="J379" s="52">
        <f>+J380+J382+J384</f>
        <v>0</v>
      </c>
      <c r="K379" s="53">
        <f>+K380+K382+K384</f>
        <v>0</v>
      </c>
    </row>
    <row r="380" spans="1:11" ht="22.5" x14ac:dyDescent="0.2">
      <c r="A380" s="54">
        <v>2</v>
      </c>
      <c r="B380" s="55">
        <v>4</v>
      </c>
      <c r="C380" s="55">
        <v>7</v>
      </c>
      <c r="D380" s="55">
        <v>1</v>
      </c>
      <c r="E380" s="55"/>
      <c r="F380" s="80" t="s">
        <v>412</v>
      </c>
      <c r="G380" s="73">
        <f>+G381</f>
        <v>0</v>
      </c>
      <c r="H380" s="73">
        <f>+H381</f>
        <v>0</v>
      </c>
      <c r="I380" s="73">
        <f>+I381</f>
        <v>0</v>
      </c>
      <c r="J380" s="73">
        <f>+J381</f>
        <v>0</v>
      </c>
      <c r="K380" s="74">
        <f>+K381</f>
        <v>0</v>
      </c>
    </row>
    <row r="381" spans="1:11" ht="12.75" x14ac:dyDescent="0.2">
      <c r="A381" s="68">
        <v>2</v>
      </c>
      <c r="B381" s="60">
        <v>4</v>
      </c>
      <c r="C381" s="60">
        <v>7</v>
      </c>
      <c r="D381" s="60">
        <v>1</v>
      </c>
      <c r="E381" s="60" t="s">
        <v>318</v>
      </c>
      <c r="F381" s="66" t="s">
        <v>413</v>
      </c>
      <c r="G381" s="70"/>
      <c r="H381" s="70"/>
      <c r="I381" s="70"/>
      <c r="J381" s="124">
        <f>SUBTOTAL(9,G381:I381)</f>
        <v>0</v>
      </c>
      <c r="K381" s="125">
        <f>IFERROR(J381/$J$18*100,"0.00")</f>
        <v>0</v>
      </c>
    </row>
    <row r="382" spans="1:11" ht="12.75" x14ac:dyDescent="0.2">
      <c r="A382" s="71">
        <v>2</v>
      </c>
      <c r="B382" s="55">
        <v>4</v>
      </c>
      <c r="C382" s="55">
        <v>7</v>
      </c>
      <c r="D382" s="55">
        <v>2</v>
      </c>
      <c r="E382" s="55"/>
      <c r="F382" s="80" t="s">
        <v>414</v>
      </c>
      <c r="G382" s="57">
        <f>+G383</f>
        <v>0</v>
      </c>
      <c r="H382" s="57">
        <f>+H383</f>
        <v>0</v>
      </c>
      <c r="I382" s="57">
        <f>+I383</f>
        <v>0</v>
      </c>
      <c r="J382" s="57">
        <f>+J383</f>
        <v>0</v>
      </c>
      <c r="K382" s="58">
        <f>+K383</f>
        <v>0</v>
      </c>
    </row>
    <row r="383" spans="1:11" ht="12.75" x14ac:dyDescent="0.2">
      <c r="A383" s="68">
        <v>2</v>
      </c>
      <c r="B383" s="60">
        <v>4</v>
      </c>
      <c r="C383" s="60">
        <v>7</v>
      </c>
      <c r="D383" s="60">
        <v>2</v>
      </c>
      <c r="E383" s="60" t="s">
        <v>318</v>
      </c>
      <c r="F383" s="66" t="s">
        <v>415</v>
      </c>
      <c r="G383" s="70"/>
      <c r="H383" s="70"/>
      <c r="I383" s="70"/>
      <c r="J383" s="124">
        <f>SUBTOTAL(9,G383:I383)</f>
        <v>0</v>
      </c>
      <c r="K383" s="125">
        <f>IFERROR(J383/$J$18*100,"0.00")</f>
        <v>0</v>
      </c>
    </row>
    <row r="384" spans="1:11" ht="12.75" x14ac:dyDescent="0.2">
      <c r="A384" s="71">
        <v>2</v>
      </c>
      <c r="B384" s="55">
        <v>4</v>
      </c>
      <c r="C384" s="55">
        <v>7</v>
      </c>
      <c r="D384" s="55">
        <v>3</v>
      </c>
      <c r="E384" s="55"/>
      <c r="F384" s="80" t="s">
        <v>416</v>
      </c>
      <c r="G384" s="57">
        <f>+G385</f>
        <v>0</v>
      </c>
      <c r="H384" s="57">
        <f>+H385</f>
        <v>0</v>
      </c>
      <c r="I384" s="57">
        <f>+I385</f>
        <v>0</v>
      </c>
      <c r="J384" s="57">
        <f>+J385</f>
        <v>0</v>
      </c>
      <c r="K384" s="58">
        <f>+K385</f>
        <v>0</v>
      </c>
    </row>
    <row r="385" spans="1:11" ht="12.75" x14ac:dyDescent="0.2">
      <c r="A385" s="68">
        <v>2</v>
      </c>
      <c r="B385" s="60">
        <v>4</v>
      </c>
      <c r="C385" s="60">
        <v>7</v>
      </c>
      <c r="D385" s="60">
        <v>3</v>
      </c>
      <c r="E385" s="60" t="s">
        <v>318</v>
      </c>
      <c r="F385" s="66" t="s">
        <v>416</v>
      </c>
      <c r="G385" s="70"/>
      <c r="H385" s="70"/>
      <c r="I385" s="70"/>
      <c r="J385" s="124">
        <f>SUBTOTAL(9,G385:I385)</f>
        <v>0</v>
      </c>
      <c r="K385" s="125">
        <f>IFERROR(J385/$J$18*100,"0.00")</f>
        <v>0</v>
      </c>
    </row>
    <row r="386" spans="1:11" ht="12.75" x14ac:dyDescent="0.2">
      <c r="A386" s="49">
        <v>2</v>
      </c>
      <c r="B386" s="50">
        <v>4</v>
      </c>
      <c r="C386" s="50">
        <v>9</v>
      </c>
      <c r="D386" s="50"/>
      <c r="E386" s="50"/>
      <c r="F386" s="51" t="s">
        <v>417</v>
      </c>
      <c r="G386" s="52">
        <f>+G387+G389+G391+G393</f>
        <v>0</v>
      </c>
      <c r="H386" s="52">
        <f>+H387+H389+H391+H393</f>
        <v>0</v>
      </c>
      <c r="I386" s="52">
        <f>+I387+I389+I391+I393</f>
        <v>0</v>
      </c>
      <c r="J386" s="52">
        <f>+J387+J389+J391+J393</f>
        <v>0</v>
      </c>
      <c r="K386" s="53">
        <f>+K387+K389+K391+K393</f>
        <v>0</v>
      </c>
    </row>
    <row r="387" spans="1:11" ht="12.75" x14ac:dyDescent="0.2">
      <c r="A387" s="71">
        <v>2</v>
      </c>
      <c r="B387" s="55">
        <v>4</v>
      </c>
      <c r="C387" s="55">
        <v>9</v>
      </c>
      <c r="D387" s="55">
        <v>1</v>
      </c>
      <c r="E387" s="55"/>
      <c r="F387" s="80" t="s">
        <v>417</v>
      </c>
      <c r="G387" s="73">
        <f>+G388</f>
        <v>0</v>
      </c>
      <c r="H387" s="73">
        <f>+H388</f>
        <v>0</v>
      </c>
      <c r="I387" s="73">
        <f>+I388</f>
        <v>0</v>
      </c>
      <c r="J387" s="73">
        <f>+J388</f>
        <v>0</v>
      </c>
      <c r="K387" s="74">
        <f>+K388</f>
        <v>0</v>
      </c>
    </row>
    <row r="388" spans="1:11" ht="12.75" x14ac:dyDescent="0.2">
      <c r="A388" s="68">
        <v>2</v>
      </c>
      <c r="B388" s="60">
        <v>4</v>
      </c>
      <c r="C388" s="60">
        <v>9</v>
      </c>
      <c r="D388" s="60">
        <v>1</v>
      </c>
      <c r="E388" s="60" t="s">
        <v>318</v>
      </c>
      <c r="F388" s="66" t="s">
        <v>417</v>
      </c>
      <c r="G388" s="70"/>
      <c r="H388" s="70"/>
      <c r="I388" s="70"/>
      <c r="J388" s="124">
        <f>SUBTOTAL(9,G388:I388)</f>
        <v>0</v>
      </c>
      <c r="K388" s="125">
        <f>IFERROR(J388/$J$18*100,"0.00")</f>
        <v>0</v>
      </c>
    </row>
    <row r="389" spans="1:11" ht="12.75" x14ac:dyDescent="0.2">
      <c r="A389" s="71">
        <v>2</v>
      </c>
      <c r="B389" s="55">
        <v>4</v>
      </c>
      <c r="C389" s="55">
        <v>9</v>
      </c>
      <c r="D389" s="55">
        <v>2</v>
      </c>
      <c r="E389" s="55"/>
      <c r="F389" s="80" t="s">
        <v>418</v>
      </c>
      <c r="G389" s="73">
        <f>+G390</f>
        <v>0</v>
      </c>
      <c r="H389" s="73">
        <f>+H390</f>
        <v>0</v>
      </c>
      <c r="I389" s="73">
        <f>+I390</f>
        <v>0</v>
      </c>
      <c r="J389" s="73">
        <f>+J390</f>
        <v>0</v>
      </c>
      <c r="K389" s="74">
        <f>+K390</f>
        <v>0</v>
      </c>
    </row>
    <row r="390" spans="1:11" ht="12.75" x14ac:dyDescent="0.2">
      <c r="A390" s="68">
        <v>2</v>
      </c>
      <c r="B390" s="60">
        <v>4</v>
      </c>
      <c r="C390" s="60">
        <v>9</v>
      </c>
      <c r="D390" s="60">
        <v>2</v>
      </c>
      <c r="E390" s="60" t="s">
        <v>318</v>
      </c>
      <c r="F390" s="66" t="s">
        <v>418</v>
      </c>
      <c r="G390" s="70"/>
      <c r="H390" s="70"/>
      <c r="I390" s="70"/>
      <c r="J390" s="124">
        <f>SUBTOTAL(9,G390:I390)</f>
        <v>0</v>
      </c>
      <c r="K390" s="125">
        <f>IFERROR(J390/$J$18*100,"0.00")</f>
        <v>0</v>
      </c>
    </row>
    <row r="391" spans="1:11" ht="12.75" x14ac:dyDescent="0.2">
      <c r="A391" s="71">
        <v>2</v>
      </c>
      <c r="B391" s="55">
        <v>4</v>
      </c>
      <c r="C391" s="55">
        <v>9</v>
      </c>
      <c r="D391" s="55">
        <v>3</v>
      </c>
      <c r="E391" s="55"/>
      <c r="F391" s="80" t="s">
        <v>419</v>
      </c>
      <c r="G391" s="73">
        <f>+G392</f>
        <v>0</v>
      </c>
      <c r="H391" s="73">
        <f>+H392</f>
        <v>0</v>
      </c>
      <c r="I391" s="73">
        <f>+I392</f>
        <v>0</v>
      </c>
      <c r="J391" s="73">
        <f>+J392</f>
        <v>0</v>
      </c>
      <c r="K391" s="74">
        <f>+K392</f>
        <v>0</v>
      </c>
    </row>
    <row r="392" spans="1:11" ht="12.75" x14ac:dyDescent="0.2">
      <c r="A392" s="68">
        <v>2</v>
      </c>
      <c r="B392" s="60">
        <v>4</v>
      </c>
      <c r="C392" s="60">
        <v>9</v>
      </c>
      <c r="D392" s="60">
        <v>3</v>
      </c>
      <c r="E392" s="60" t="s">
        <v>318</v>
      </c>
      <c r="F392" s="66" t="s">
        <v>419</v>
      </c>
      <c r="G392" s="70"/>
      <c r="H392" s="70"/>
      <c r="I392" s="70"/>
      <c r="J392" s="124">
        <f>SUBTOTAL(9,G392:I392)</f>
        <v>0</v>
      </c>
      <c r="K392" s="125">
        <f>IFERROR(J392/$J$18*100,"0.00")</f>
        <v>0</v>
      </c>
    </row>
    <row r="393" spans="1:11" ht="12.75" x14ac:dyDescent="0.2">
      <c r="A393" s="71">
        <v>2</v>
      </c>
      <c r="B393" s="55">
        <v>4</v>
      </c>
      <c r="C393" s="55">
        <v>9</v>
      </c>
      <c r="D393" s="55">
        <v>4</v>
      </c>
      <c r="E393" s="55"/>
      <c r="F393" s="80" t="s">
        <v>420</v>
      </c>
      <c r="G393" s="73">
        <f>+G394</f>
        <v>0</v>
      </c>
      <c r="H393" s="73">
        <f>+H394</f>
        <v>0</v>
      </c>
      <c r="I393" s="73">
        <f>+I394</f>
        <v>0</v>
      </c>
      <c r="J393" s="73">
        <f>+J394</f>
        <v>0</v>
      </c>
      <c r="K393" s="74">
        <f>+K394</f>
        <v>0</v>
      </c>
    </row>
    <row r="394" spans="1:11" ht="12.75" x14ac:dyDescent="0.2">
      <c r="A394" s="59">
        <v>2</v>
      </c>
      <c r="B394" s="60">
        <v>4</v>
      </c>
      <c r="C394" s="60">
        <v>9</v>
      </c>
      <c r="D394" s="60">
        <v>4</v>
      </c>
      <c r="E394" s="60" t="s">
        <v>318</v>
      </c>
      <c r="F394" s="66" t="s">
        <v>420</v>
      </c>
      <c r="G394" s="70"/>
      <c r="H394" s="70"/>
      <c r="I394" s="70"/>
      <c r="J394" s="124">
        <f>SUBTOTAL(9,G394:I394)</f>
        <v>0</v>
      </c>
      <c r="K394" s="125">
        <f>IFERROR(J394/$J$18*100,"0.00")</f>
        <v>0</v>
      </c>
    </row>
    <row r="395" spans="1:11" ht="12.75" x14ac:dyDescent="0.2">
      <c r="A395" s="43">
        <v>2</v>
      </c>
      <c r="B395" s="44">
        <v>5</v>
      </c>
      <c r="C395" s="45"/>
      <c r="D395" s="45"/>
      <c r="E395" s="45"/>
      <c r="F395" s="46" t="s">
        <v>421</v>
      </c>
      <c r="G395" s="47">
        <f>+G396+G398+G400</f>
        <v>0</v>
      </c>
      <c r="H395" s="47">
        <f>+H396+H398+H400</f>
        <v>0</v>
      </c>
      <c r="I395" s="47">
        <f>+I396+I398+I400</f>
        <v>0</v>
      </c>
      <c r="J395" s="47">
        <f>+J396+J398+J400</f>
        <v>0</v>
      </c>
      <c r="K395" s="48">
        <f>+K396+K398+K400</f>
        <v>0</v>
      </c>
    </row>
    <row r="396" spans="1:11" ht="12.75" x14ac:dyDescent="0.2">
      <c r="A396" s="49">
        <v>2</v>
      </c>
      <c r="B396" s="50">
        <v>5</v>
      </c>
      <c r="C396" s="50">
        <v>1</v>
      </c>
      <c r="D396" s="50"/>
      <c r="E396" s="50"/>
      <c r="F396" s="51" t="s">
        <v>422</v>
      </c>
      <c r="G396" s="52">
        <f>+G397</f>
        <v>0</v>
      </c>
      <c r="H396" s="52">
        <f>+H397</f>
        <v>0</v>
      </c>
      <c r="I396" s="52">
        <f>+I397</f>
        <v>0</v>
      </c>
      <c r="J396" s="52">
        <f>+J397</f>
        <v>0</v>
      </c>
      <c r="K396" s="53">
        <f>+K397</f>
        <v>0</v>
      </c>
    </row>
    <row r="397" spans="1:11" ht="12.75" x14ac:dyDescent="0.2">
      <c r="A397" s="81">
        <v>2</v>
      </c>
      <c r="B397" s="82">
        <v>5</v>
      </c>
      <c r="C397" s="82">
        <v>1</v>
      </c>
      <c r="D397" s="82">
        <v>1</v>
      </c>
      <c r="E397" s="82" t="s">
        <v>318</v>
      </c>
      <c r="F397" s="83" t="s">
        <v>423</v>
      </c>
      <c r="G397" s="70"/>
      <c r="H397" s="70"/>
      <c r="I397" s="70"/>
      <c r="J397" s="124">
        <f>SUBTOTAL(9,G397:I397)</f>
        <v>0</v>
      </c>
      <c r="K397" s="125">
        <f>IFERROR(J397/$J$18*100,"0.00")</f>
        <v>0</v>
      </c>
    </row>
    <row r="398" spans="1:11" ht="12.75" x14ac:dyDescent="0.2">
      <c r="A398" s="54">
        <v>2</v>
      </c>
      <c r="B398" s="55">
        <v>5</v>
      </c>
      <c r="C398" s="55">
        <v>1</v>
      </c>
      <c r="D398" s="55">
        <v>2</v>
      </c>
      <c r="E398" s="55"/>
      <c r="F398" s="80" t="s">
        <v>424</v>
      </c>
      <c r="G398" s="73">
        <f>+G399</f>
        <v>0</v>
      </c>
      <c r="H398" s="73">
        <f>+H399</f>
        <v>0</v>
      </c>
      <c r="I398" s="73">
        <f>+I399</f>
        <v>0</v>
      </c>
      <c r="J398" s="73">
        <f>+J399</f>
        <v>0</v>
      </c>
      <c r="K398" s="74">
        <f>+K399</f>
        <v>0</v>
      </c>
    </row>
    <row r="399" spans="1:11" ht="12.75" x14ac:dyDescent="0.2">
      <c r="A399" s="59">
        <v>2</v>
      </c>
      <c r="B399" s="60">
        <v>5</v>
      </c>
      <c r="C399" s="60">
        <v>1</v>
      </c>
      <c r="D399" s="60">
        <v>2</v>
      </c>
      <c r="E399" s="60" t="s">
        <v>318</v>
      </c>
      <c r="F399" s="66" t="s">
        <v>424</v>
      </c>
      <c r="G399" s="70"/>
      <c r="H399" s="70"/>
      <c r="I399" s="70"/>
      <c r="J399" s="124">
        <f>SUBTOTAL(9,G399:I399)</f>
        <v>0</v>
      </c>
      <c r="K399" s="125">
        <f>IFERROR(J399/$J$18*100,"0.00")</f>
        <v>0</v>
      </c>
    </row>
    <row r="400" spans="1:11" ht="12.75" x14ac:dyDescent="0.2">
      <c r="A400" s="54">
        <v>2</v>
      </c>
      <c r="B400" s="55">
        <v>5</v>
      </c>
      <c r="C400" s="55">
        <v>1</v>
      </c>
      <c r="D400" s="55">
        <v>3</v>
      </c>
      <c r="E400" s="55"/>
      <c r="F400" s="80" t="s">
        <v>425</v>
      </c>
      <c r="G400" s="57">
        <f>+G401</f>
        <v>0</v>
      </c>
      <c r="H400" s="57">
        <f>+H401</f>
        <v>0</v>
      </c>
      <c r="I400" s="57">
        <f>+I401</f>
        <v>0</v>
      </c>
      <c r="J400" s="57">
        <f>+J401</f>
        <v>0</v>
      </c>
      <c r="K400" s="58">
        <f>+K401</f>
        <v>0</v>
      </c>
    </row>
    <row r="401" spans="1:11" ht="12.75" x14ac:dyDescent="0.2">
      <c r="A401" s="59">
        <v>2</v>
      </c>
      <c r="B401" s="60">
        <v>5</v>
      </c>
      <c r="C401" s="60">
        <v>1</v>
      </c>
      <c r="D401" s="60">
        <v>3</v>
      </c>
      <c r="E401" s="60" t="s">
        <v>318</v>
      </c>
      <c r="F401" s="66" t="s">
        <v>425</v>
      </c>
      <c r="G401" s="70"/>
      <c r="H401" s="70"/>
      <c r="I401" s="70"/>
      <c r="J401" s="124">
        <f>SUBTOTAL(9,G401:I401)</f>
        <v>0</v>
      </c>
      <c r="K401" s="125">
        <f>IFERROR(J401/$J$18*100,"0.00")</f>
        <v>0</v>
      </c>
    </row>
    <row r="402" spans="1:11" ht="12.75" x14ac:dyDescent="0.2">
      <c r="A402" s="43">
        <v>2</v>
      </c>
      <c r="B402" s="44">
        <v>6</v>
      </c>
      <c r="C402" s="45"/>
      <c r="D402" s="45"/>
      <c r="E402" s="45"/>
      <c r="F402" s="46" t="s">
        <v>258</v>
      </c>
      <c r="G402" s="47">
        <f>+G403+G414+G423+G432+G439+G454+G459+G478</f>
        <v>0</v>
      </c>
      <c r="H402" s="47">
        <f>+H403+H414+H423+H432+H439+H454+H459+H478</f>
        <v>0</v>
      </c>
      <c r="I402" s="47">
        <f>+I403+I414+I423+I432+I439+I454+I459+I478</f>
        <v>11656581.5</v>
      </c>
      <c r="J402" s="47">
        <f>+J403+J414+J423+J432+J439+J454+J459+J478</f>
        <v>11656581.5</v>
      </c>
      <c r="K402" s="48">
        <f>+K403+K414+K423+K432+K439+K454+K459+K478</f>
        <v>1.0734552250120926</v>
      </c>
    </row>
    <row r="403" spans="1:11" ht="12.75" x14ac:dyDescent="0.2">
      <c r="A403" s="49">
        <v>2</v>
      </c>
      <c r="B403" s="50">
        <v>6</v>
      </c>
      <c r="C403" s="50">
        <v>1</v>
      </c>
      <c r="D403" s="50"/>
      <c r="E403" s="50"/>
      <c r="F403" s="51" t="s">
        <v>259</v>
      </c>
      <c r="G403" s="52">
        <f>+G404+G406+G408+G410+G412</f>
        <v>0</v>
      </c>
      <c r="H403" s="52">
        <f>+H404+H406+H408+H410+H412</f>
        <v>0</v>
      </c>
      <c r="I403" s="52">
        <f>+I404+I406+I408+I410+I412</f>
        <v>2553877.5</v>
      </c>
      <c r="J403" s="52">
        <f>+J404+J406+J408+J410+J412</f>
        <v>2553877.5</v>
      </c>
      <c r="K403" s="53">
        <f>+K404+K406+K408+K410+K412</f>
        <v>0.23518671802842198</v>
      </c>
    </row>
    <row r="404" spans="1:11" ht="12.75" x14ac:dyDescent="0.2">
      <c r="A404" s="54">
        <v>2</v>
      </c>
      <c r="B404" s="55">
        <v>6</v>
      </c>
      <c r="C404" s="55">
        <v>1</v>
      </c>
      <c r="D404" s="55">
        <v>1</v>
      </c>
      <c r="E404" s="55"/>
      <c r="F404" s="67" t="s">
        <v>260</v>
      </c>
      <c r="G404" s="73">
        <f>+G405</f>
        <v>0</v>
      </c>
      <c r="H404" s="73">
        <f>+H405</f>
        <v>0</v>
      </c>
      <c r="I404" s="73">
        <f>+I405</f>
        <v>1267300</v>
      </c>
      <c r="J404" s="73">
        <f>+J405</f>
        <v>1267300</v>
      </c>
      <c r="K404" s="74">
        <f>+K405</f>
        <v>0.1167057260019007</v>
      </c>
    </row>
    <row r="405" spans="1:11" ht="12.75" x14ac:dyDescent="0.2">
      <c r="A405" s="59">
        <v>2</v>
      </c>
      <c r="B405" s="60">
        <v>6</v>
      </c>
      <c r="C405" s="60">
        <v>1</v>
      </c>
      <c r="D405" s="60">
        <v>1</v>
      </c>
      <c r="E405" s="60" t="s">
        <v>318</v>
      </c>
      <c r="F405" s="66" t="s">
        <v>260</v>
      </c>
      <c r="G405" s="70"/>
      <c r="H405" s="70"/>
      <c r="I405" s="70">
        <v>1267300</v>
      </c>
      <c r="J405" s="124">
        <f>SUBTOTAL(9,G405:I405)</f>
        <v>1267300</v>
      </c>
      <c r="K405" s="125">
        <f>IFERROR(J405/$J$18*100,"0.00")</f>
        <v>0.1167057260019007</v>
      </c>
    </row>
    <row r="406" spans="1:11" ht="12.75" x14ac:dyDescent="0.2">
      <c r="A406" s="54">
        <v>2</v>
      </c>
      <c r="B406" s="55">
        <v>6</v>
      </c>
      <c r="C406" s="55">
        <v>1</v>
      </c>
      <c r="D406" s="55">
        <v>2</v>
      </c>
      <c r="E406" s="55"/>
      <c r="F406" s="67" t="s">
        <v>426</v>
      </c>
      <c r="G406" s="73">
        <f>+G407</f>
        <v>0</v>
      </c>
      <c r="H406" s="73">
        <f>+H407</f>
        <v>0</v>
      </c>
      <c r="I406" s="73">
        <f>+I407</f>
        <v>0</v>
      </c>
      <c r="J406" s="73">
        <f>+J407</f>
        <v>0</v>
      </c>
      <c r="K406" s="74">
        <f>+K407</f>
        <v>0</v>
      </c>
    </row>
    <row r="407" spans="1:11" ht="12.75" x14ac:dyDescent="0.2">
      <c r="A407" s="59">
        <v>2</v>
      </c>
      <c r="B407" s="60">
        <v>6</v>
      </c>
      <c r="C407" s="60">
        <v>1</v>
      </c>
      <c r="D407" s="60">
        <v>2</v>
      </c>
      <c r="E407" s="60" t="s">
        <v>318</v>
      </c>
      <c r="F407" s="66" t="s">
        <v>426</v>
      </c>
      <c r="G407" s="70"/>
      <c r="H407" s="70"/>
      <c r="I407" s="70"/>
      <c r="J407" s="124">
        <f>SUBTOTAL(9,G407:I407)</f>
        <v>0</v>
      </c>
      <c r="K407" s="125">
        <f>IFERROR(J407/$J$18*100,"0.00")</f>
        <v>0</v>
      </c>
    </row>
    <row r="408" spans="1:11" ht="12.75" x14ac:dyDescent="0.2">
      <c r="A408" s="54">
        <v>2</v>
      </c>
      <c r="B408" s="55">
        <v>6</v>
      </c>
      <c r="C408" s="55">
        <v>1</v>
      </c>
      <c r="D408" s="55">
        <v>3</v>
      </c>
      <c r="E408" s="55"/>
      <c r="F408" s="80" t="s">
        <v>427</v>
      </c>
      <c r="G408" s="73">
        <f>+G409</f>
        <v>0</v>
      </c>
      <c r="H408" s="73">
        <f>+H409</f>
        <v>0</v>
      </c>
      <c r="I408" s="73">
        <f>+I409</f>
        <v>1152737.5</v>
      </c>
      <c r="J408" s="73">
        <f>+J409</f>
        <v>1152737.5</v>
      </c>
      <c r="K408" s="74">
        <f>+K409</f>
        <v>0.1061556591392062</v>
      </c>
    </row>
    <row r="409" spans="1:11" ht="12.75" x14ac:dyDescent="0.2">
      <c r="A409" s="59">
        <v>2</v>
      </c>
      <c r="B409" s="60">
        <v>6</v>
      </c>
      <c r="C409" s="60">
        <v>1</v>
      </c>
      <c r="D409" s="60">
        <v>3</v>
      </c>
      <c r="E409" s="60" t="s">
        <v>318</v>
      </c>
      <c r="F409" s="66" t="s">
        <v>427</v>
      </c>
      <c r="G409" s="70"/>
      <c r="H409" s="70"/>
      <c r="I409" s="70">
        <v>1152737.5</v>
      </c>
      <c r="J409" s="124">
        <f>SUBTOTAL(9,G409:I409)</f>
        <v>1152737.5</v>
      </c>
      <c r="K409" s="125">
        <f>IFERROR(J409/$J$18*100,"0.00")</f>
        <v>0.1061556591392062</v>
      </c>
    </row>
    <row r="410" spans="1:11" ht="12.75" x14ac:dyDescent="0.2">
      <c r="A410" s="54">
        <v>2</v>
      </c>
      <c r="B410" s="55">
        <v>6</v>
      </c>
      <c r="C410" s="55">
        <v>1</v>
      </c>
      <c r="D410" s="55">
        <v>4</v>
      </c>
      <c r="E410" s="55"/>
      <c r="F410" s="67" t="s">
        <v>428</v>
      </c>
      <c r="G410" s="73">
        <f>+G411</f>
        <v>0</v>
      </c>
      <c r="H410" s="73">
        <f>+H411</f>
        <v>0</v>
      </c>
      <c r="I410" s="73">
        <f>+I411</f>
        <v>133840</v>
      </c>
      <c r="J410" s="73">
        <f>+J411</f>
        <v>133840</v>
      </c>
      <c r="K410" s="74">
        <f>+K411</f>
        <v>1.2325332887315072E-2</v>
      </c>
    </row>
    <row r="411" spans="1:11" ht="12.75" x14ac:dyDescent="0.2">
      <c r="A411" s="59">
        <v>2</v>
      </c>
      <c r="B411" s="60">
        <v>6</v>
      </c>
      <c r="C411" s="60">
        <v>1</v>
      </c>
      <c r="D411" s="60">
        <v>4</v>
      </c>
      <c r="E411" s="60" t="s">
        <v>318</v>
      </c>
      <c r="F411" s="66" t="s">
        <v>428</v>
      </c>
      <c r="G411" s="70"/>
      <c r="H411" s="70"/>
      <c r="I411" s="70">
        <v>133840</v>
      </c>
      <c r="J411" s="124">
        <f>SUBTOTAL(9,G411:I411)</f>
        <v>133840</v>
      </c>
      <c r="K411" s="125">
        <f>IFERROR(J411/$J$18*100,"0.00")</f>
        <v>1.2325332887315072E-2</v>
      </c>
    </row>
    <row r="412" spans="1:11" ht="12.75" x14ac:dyDescent="0.2">
      <c r="A412" s="54">
        <v>2</v>
      </c>
      <c r="B412" s="55">
        <v>6</v>
      </c>
      <c r="C412" s="55">
        <v>1</v>
      </c>
      <c r="D412" s="55">
        <v>9</v>
      </c>
      <c r="E412" s="55"/>
      <c r="F412" s="67" t="s">
        <v>261</v>
      </c>
      <c r="G412" s="73">
        <f>+G413</f>
        <v>0</v>
      </c>
      <c r="H412" s="73">
        <f>+H413</f>
        <v>0</v>
      </c>
      <c r="I412" s="73">
        <f>+I413</f>
        <v>0</v>
      </c>
      <c r="J412" s="73">
        <f>+J413</f>
        <v>0</v>
      </c>
      <c r="K412" s="74">
        <f>+K413</f>
        <v>0</v>
      </c>
    </row>
    <row r="413" spans="1:11" ht="12.75" x14ac:dyDescent="0.2">
      <c r="A413" s="59">
        <v>2</v>
      </c>
      <c r="B413" s="60">
        <v>6</v>
      </c>
      <c r="C413" s="60">
        <v>1</v>
      </c>
      <c r="D413" s="60">
        <v>9</v>
      </c>
      <c r="E413" s="60" t="s">
        <v>318</v>
      </c>
      <c r="F413" s="66" t="s">
        <v>261</v>
      </c>
      <c r="G413" s="70"/>
      <c r="H413" s="70"/>
      <c r="I413" s="70"/>
      <c r="J413" s="124">
        <f>SUBTOTAL(9,G413:I413)</f>
        <v>0</v>
      </c>
      <c r="K413" s="125">
        <f>IFERROR(J413/$J$18*100,"0.00")</f>
        <v>0</v>
      </c>
    </row>
    <row r="414" spans="1:11" ht="12.75" x14ac:dyDescent="0.2">
      <c r="A414" s="49">
        <v>2</v>
      </c>
      <c r="B414" s="50">
        <v>6</v>
      </c>
      <c r="C414" s="50">
        <v>2</v>
      </c>
      <c r="D414" s="50"/>
      <c r="E414" s="50"/>
      <c r="F414" s="51" t="s">
        <v>262</v>
      </c>
      <c r="G414" s="52">
        <f>+G415+G417+G419+G421</f>
        <v>0</v>
      </c>
      <c r="H414" s="52">
        <f>+H415+H417+H419+H421</f>
        <v>0</v>
      </c>
      <c r="I414" s="52">
        <f>+I415+I417+I419+I421</f>
        <v>0</v>
      </c>
      <c r="J414" s="52">
        <f>+J415+J417+J419+J421</f>
        <v>0</v>
      </c>
      <c r="K414" s="53">
        <f>+K415+K417+K419+K421</f>
        <v>0</v>
      </c>
    </row>
    <row r="415" spans="1:11" ht="12.75" x14ac:dyDescent="0.2">
      <c r="A415" s="54">
        <v>2</v>
      </c>
      <c r="B415" s="55">
        <v>6</v>
      </c>
      <c r="C415" s="55">
        <v>2</v>
      </c>
      <c r="D415" s="55">
        <v>1</v>
      </c>
      <c r="E415" s="55"/>
      <c r="F415" s="67" t="s">
        <v>429</v>
      </c>
      <c r="G415" s="73">
        <f>+G416</f>
        <v>0</v>
      </c>
      <c r="H415" s="73">
        <f>+H416</f>
        <v>0</v>
      </c>
      <c r="I415" s="73">
        <f>+I416</f>
        <v>0</v>
      </c>
      <c r="J415" s="73">
        <f>+J416</f>
        <v>0</v>
      </c>
      <c r="K415" s="74">
        <f>+K416</f>
        <v>0</v>
      </c>
    </row>
    <row r="416" spans="1:11" ht="12.75" x14ac:dyDescent="0.2">
      <c r="A416" s="68">
        <v>2</v>
      </c>
      <c r="B416" s="60">
        <v>6</v>
      </c>
      <c r="C416" s="60">
        <v>2</v>
      </c>
      <c r="D416" s="60">
        <v>1</v>
      </c>
      <c r="E416" s="60" t="s">
        <v>318</v>
      </c>
      <c r="F416" s="66" t="s">
        <v>429</v>
      </c>
      <c r="G416" s="70"/>
      <c r="H416" s="70"/>
      <c r="I416" s="70"/>
      <c r="J416" s="124">
        <f>SUBTOTAL(9,G416:I416)</f>
        <v>0</v>
      </c>
      <c r="K416" s="125">
        <f>IFERROR(J416/$J$18*100,"0.00")</f>
        <v>0</v>
      </c>
    </row>
    <row r="417" spans="1:11" ht="12.75" x14ac:dyDescent="0.2">
      <c r="A417" s="71">
        <v>2</v>
      </c>
      <c r="B417" s="55">
        <v>6</v>
      </c>
      <c r="C417" s="55">
        <v>2</v>
      </c>
      <c r="D417" s="55">
        <v>2</v>
      </c>
      <c r="E417" s="55"/>
      <c r="F417" s="80" t="s">
        <v>263</v>
      </c>
      <c r="G417" s="57">
        <f>+G418</f>
        <v>0</v>
      </c>
      <c r="H417" s="57">
        <f>+H418</f>
        <v>0</v>
      </c>
      <c r="I417" s="57">
        <f>+I418</f>
        <v>0</v>
      </c>
      <c r="J417" s="57">
        <f>+J418</f>
        <v>0</v>
      </c>
      <c r="K417" s="58">
        <f>+K418</f>
        <v>0</v>
      </c>
    </row>
    <row r="418" spans="1:11" ht="12.75" x14ac:dyDescent="0.2">
      <c r="A418" s="68">
        <v>2</v>
      </c>
      <c r="B418" s="60">
        <v>6</v>
      </c>
      <c r="C418" s="60">
        <v>2</v>
      </c>
      <c r="D418" s="60">
        <v>2</v>
      </c>
      <c r="E418" s="60" t="s">
        <v>318</v>
      </c>
      <c r="F418" s="66" t="s">
        <v>263</v>
      </c>
      <c r="G418" s="70"/>
      <c r="H418" s="70"/>
      <c r="I418" s="70"/>
      <c r="J418" s="124">
        <f>SUBTOTAL(9,G418:I418)</f>
        <v>0</v>
      </c>
      <c r="K418" s="125">
        <f>IFERROR(J418/$J$18*100,"0.00")</f>
        <v>0</v>
      </c>
    </row>
    <row r="419" spans="1:11" ht="12.75" x14ac:dyDescent="0.2">
      <c r="A419" s="54">
        <v>2</v>
      </c>
      <c r="B419" s="55">
        <v>6</v>
      </c>
      <c r="C419" s="55">
        <v>2</v>
      </c>
      <c r="D419" s="55">
        <v>3</v>
      </c>
      <c r="E419" s="55"/>
      <c r="F419" s="67" t="s">
        <v>264</v>
      </c>
      <c r="G419" s="73">
        <f>+G420</f>
        <v>0</v>
      </c>
      <c r="H419" s="73">
        <f>+H420</f>
        <v>0</v>
      </c>
      <c r="I419" s="73">
        <f>+I420</f>
        <v>0</v>
      </c>
      <c r="J419" s="73">
        <f>+J420</f>
        <v>0</v>
      </c>
      <c r="K419" s="74">
        <f>+K420</f>
        <v>0</v>
      </c>
    </row>
    <row r="420" spans="1:11" ht="12.75" x14ac:dyDescent="0.2">
      <c r="A420" s="68">
        <v>2</v>
      </c>
      <c r="B420" s="60">
        <v>6</v>
      </c>
      <c r="C420" s="60">
        <v>2</v>
      </c>
      <c r="D420" s="60">
        <v>3</v>
      </c>
      <c r="E420" s="60" t="s">
        <v>318</v>
      </c>
      <c r="F420" s="66" t="s">
        <v>264</v>
      </c>
      <c r="G420" s="70"/>
      <c r="H420" s="70"/>
      <c r="I420" s="70"/>
      <c r="J420" s="124">
        <f>SUBTOTAL(9,G420:I420)</f>
        <v>0</v>
      </c>
      <c r="K420" s="125">
        <f>IFERROR(J420/$J$18*100,"0.00")</f>
        <v>0</v>
      </c>
    </row>
    <row r="421" spans="1:11" ht="12.75" x14ac:dyDescent="0.2">
      <c r="A421" s="54">
        <v>2</v>
      </c>
      <c r="B421" s="55">
        <v>6</v>
      </c>
      <c r="C421" s="55">
        <v>2</v>
      </c>
      <c r="D421" s="55">
        <v>4</v>
      </c>
      <c r="E421" s="55"/>
      <c r="F421" s="67" t="s">
        <v>265</v>
      </c>
      <c r="G421" s="73">
        <f>+G422</f>
        <v>0</v>
      </c>
      <c r="H421" s="73">
        <f>+H422</f>
        <v>0</v>
      </c>
      <c r="I421" s="73">
        <f>+I422</f>
        <v>0</v>
      </c>
      <c r="J421" s="73">
        <f>+J422</f>
        <v>0</v>
      </c>
      <c r="K421" s="74">
        <f>+K422</f>
        <v>0</v>
      </c>
    </row>
    <row r="422" spans="1:11" ht="12.75" x14ac:dyDescent="0.2">
      <c r="A422" s="68">
        <v>2</v>
      </c>
      <c r="B422" s="60">
        <v>6</v>
      </c>
      <c r="C422" s="60">
        <v>2</v>
      </c>
      <c r="D422" s="60">
        <v>4</v>
      </c>
      <c r="E422" s="60" t="s">
        <v>318</v>
      </c>
      <c r="F422" s="66" t="s">
        <v>265</v>
      </c>
      <c r="G422" s="70"/>
      <c r="H422" s="70"/>
      <c r="I422" s="70"/>
      <c r="J422" s="124">
        <f>SUBTOTAL(9,G422:I422)</f>
        <v>0</v>
      </c>
      <c r="K422" s="125">
        <f>IFERROR(J422/$J$18*100,"0.00")</f>
        <v>0</v>
      </c>
    </row>
    <row r="423" spans="1:11" ht="12.75" x14ac:dyDescent="0.2">
      <c r="A423" s="49">
        <v>2</v>
      </c>
      <c r="B423" s="50">
        <v>6</v>
      </c>
      <c r="C423" s="50">
        <v>3</v>
      </c>
      <c r="D423" s="50"/>
      <c r="E423" s="50"/>
      <c r="F423" s="51" t="s">
        <v>266</v>
      </c>
      <c r="G423" s="52">
        <f>+G424+G426+G428+G430</f>
        <v>0</v>
      </c>
      <c r="H423" s="52">
        <f>+H424+H426+H428+H430</f>
        <v>0</v>
      </c>
      <c r="I423" s="52">
        <f>+I424+I426+I428+I430</f>
        <v>8500414</v>
      </c>
      <c r="J423" s="52">
        <f>+J424+J426+J428+J430</f>
        <v>8500414</v>
      </c>
      <c r="K423" s="53">
        <f>+K424+K426+K428+K430</f>
        <v>0.78280358809020822</v>
      </c>
    </row>
    <row r="424" spans="1:11" ht="12.75" x14ac:dyDescent="0.2">
      <c r="A424" s="71">
        <v>2</v>
      </c>
      <c r="B424" s="55">
        <v>6</v>
      </c>
      <c r="C424" s="55">
        <v>3</v>
      </c>
      <c r="D424" s="55">
        <v>1</v>
      </c>
      <c r="E424" s="55"/>
      <c r="F424" s="80" t="s">
        <v>267</v>
      </c>
      <c r="G424" s="73">
        <f>+G425</f>
        <v>0</v>
      </c>
      <c r="H424" s="73">
        <f>+H425</f>
        <v>0</v>
      </c>
      <c r="I424" s="73">
        <f>+I425</f>
        <v>5775654</v>
      </c>
      <c r="J424" s="73">
        <f>+J425</f>
        <v>5775654</v>
      </c>
      <c r="K424" s="74">
        <f>+K425</f>
        <v>0.53188029133258252</v>
      </c>
    </row>
    <row r="425" spans="1:11" ht="12.75" x14ac:dyDescent="0.2">
      <c r="A425" s="59">
        <v>2</v>
      </c>
      <c r="B425" s="60">
        <v>6</v>
      </c>
      <c r="C425" s="60">
        <v>3</v>
      </c>
      <c r="D425" s="60">
        <v>1</v>
      </c>
      <c r="E425" s="60" t="s">
        <v>318</v>
      </c>
      <c r="F425" s="61" t="s">
        <v>267</v>
      </c>
      <c r="G425" s="70"/>
      <c r="H425" s="70"/>
      <c r="I425" s="70">
        <v>5775654</v>
      </c>
      <c r="J425" s="124">
        <f>SUBTOTAL(9,G425:I425)</f>
        <v>5775654</v>
      </c>
      <c r="K425" s="125">
        <f>IFERROR(J425/$J$18*100,"0.00")</f>
        <v>0.53188029133258252</v>
      </c>
    </row>
    <row r="426" spans="1:11" ht="12.75" x14ac:dyDescent="0.2">
      <c r="A426" s="54">
        <v>2</v>
      </c>
      <c r="B426" s="55">
        <v>6</v>
      </c>
      <c r="C426" s="55">
        <v>3</v>
      </c>
      <c r="D426" s="55">
        <v>2</v>
      </c>
      <c r="E426" s="55"/>
      <c r="F426" s="67" t="s">
        <v>268</v>
      </c>
      <c r="G426" s="73">
        <f>+G427</f>
        <v>0</v>
      </c>
      <c r="H426" s="73">
        <f>+H427</f>
        <v>0</v>
      </c>
      <c r="I426" s="73">
        <f>+I427</f>
        <v>2724760</v>
      </c>
      <c r="J426" s="73">
        <f>+J427</f>
        <v>2724760</v>
      </c>
      <c r="K426" s="74">
        <f>+K427</f>
        <v>0.25092329675762565</v>
      </c>
    </row>
    <row r="427" spans="1:11" ht="12.75" x14ac:dyDescent="0.2">
      <c r="A427" s="68">
        <v>2</v>
      </c>
      <c r="B427" s="60">
        <v>6</v>
      </c>
      <c r="C427" s="60">
        <v>3</v>
      </c>
      <c r="D427" s="60">
        <v>2</v>
      </c>
      <c r="E427" s="60" t="s">
        <v>318</v>
      </c>
      <c r="F427" s="66" t="s">
        <v>268</v>
      </c>
      <c r="G427" s="70"/>
      <c r="H427" s="70"/>
      <c r="I427" s="70">
        <v>2724760</v>
      </c>
      <c r="J427" s="124">
        <f>SUBTOTAL(9,G427:I427)</f>
        <v>2724760</v>
      </c>
      <c r="K427" s="125">
        <f>IFERROR(J427/$J$18*100,"0.00")</f>
        <v>0.25092329675762565</v>
      </c>
    </row>
    <row r="428" spans="1:11" ht="12.75" x14ac:dyDescent="0.2">
      <c r="A428" s="54">
        <v>2</v>
      </c>
      <c r="B428" s="55">
        <v>6</v>
      </c>
      <c r="C428" s="55">
        <v>3</v>
      </c>
      <c r="D428" s="55">
        <v>3</v>
      </c>
      <c r="E428" s="55"/>
      <c r="F428" s="67" t="s">
        <v>269</v>
      </c>
      <c r="G428" s="73">
        <f>+G429</f>
        <v>0</v>
      </c>
      <c r="H428" s="73">
        <f>+H429</f>
        <v>0</v>
      </c>
      <c r="I428" s="73">
        <f>+I429</f>
        <v>0</v>
      </c>
      <c r="J428" s="73">
        <f>+J429</f>
        <v>0</v>
      </c>
      <c r="K428" s="74">
        <f>+K429</f>
        <v>0</v>
      </c>
    </row>
    <row r="429" spans="1:11" ht="12.75" x14ac:dyDescent="0.2">
      <c r="A429" s="68">
        <v>2</v>
      </c>
      <c r="B429" s="60">
        <v>6</v>
      </c>
      <c r="C429" s="60">
        <v>3</v>
      </c>
      <c r="D429" s="60">
        <v>3</v>
      </c>
      <c r="E429" s="60" t="s">
        <v>318</v>
      </c>
      <c r="F429" s="66" t="s">
        <v>269</v>
      </c>
      <c r="G429" s="70"/>
      <c r="H429" s="70"/>
      <c r="I429" s="70"/>
      <c r="J429" s="124">
        <f>SUBTOTAL(9,G429:I429)</f>
        <v>0</v>
      </c>
      <c r="K429" s="125">
        <f>IFERROR(J429/$J$18*100,"0.00")</f>
        <v>0</v>
      </c>
    </row>
    <row r="430" spans="1:11" ht="12.75" x14ac:dyDescent="0.2">
      <c r="A430" s="54">
        <v>2</v>
      </c>
      <c r="B430" s="55">
        <v>6</v>
      </c>
      <c r="C430" s="55">
        <v>3</v>
      </c>
      <c r="D430" s="55">
        <v>4</v>
      </c>
      <c r="E430" s="55"/>
      <c r="F430" s="67" t="s">
        <v>270</v>
      </c>
      <c r="G430" s="73">
        <f>+G431</f>
        <v>0</v>
      </c>
      <c r="H430" s="73">
        <f>+H431</f>
        <v>0</v>
      </c>
      <c r="I430" s="73">
        <f>+I431</f>
        <v>0</v>
      </c>
      <c r="J430" s="73">
        <f>+J431</f>
        <v>0</v>
      </c>
      <c r="K430" s="74">
        <f>+K431</f>
        <v>0</v>
      </c>
    </row>
    <row r="431" spans="1:11" ht="12.75" x14ac:dyDescent="0.2">
      <c r="A431" s="68">
        <v>2</v>
      </c>
      <c r="B431" s="60">
        <v>6</v>
      </c>
      <c r="C431" s="60">
        <v>3</v>
      </c>
      <c r="D431" s="60">
        <v>4</v>
      </c>
      <c r="E431" s="60" t="s">
        <v>318</v>
      </c>
      <c r="F431" s="66" t="s">
        <v>270</v>
      </c>
      <c r="G431" s="70"/>
      <c r="H431" s="70"/>
      <c r="I431" s="70"/>
      <c r="J431" s="124">
        <f>SUBTOTAL(9,G431:I431)</f>
        <v>0</v>
      </c>
      <c r="K431" s="125">
        <f>IFERROR(J431/$J$18*100,"0.00")</f>
        <v>0</v>
      </c>
    </row>
    <row r="432" spans="1:11" ht="12.75" x14ac:dyDescent="0.2">
      <c r="A432" s="49">
        <v>2</v>
      </c>
      <c r="B432" s="50">
        <v>6</v>
      </c>
      <c r="C432" s="50">
        <v>4</v>
      </c>
      <c r="D432" s="50"/>
      <c r="E432" s="50"/>
      <c r="F432" s="51" t="s">
        <v>271</v>
      </c>
      <c r="G432" s="52">
        <f>+G433+G435+G437</f>
        <v>0</v>
      </c>
      <c r="H432" s="52">
        <f>+H433+H435+H437</f>
        <v>0</v>
      </c>
      <c r="I432" s="52">
        <f>+I433+I435+I437</f>
        <v>262500</v>
      </c>
      <c r="J432" s="52">
        <f>+J433+J435+J437</f>
        <v>262500</v>
      </c>
      <c r="K432" s="53">
        <f>+K433+K435+K437</f>
        <v>2.4173639292589706E-2</v>
      </c>
    </row>
    <row r="433" spans="1:11" ht="12.75" x14ac:dyDescent="0.2">
      <c r="A433" s="54">
        <v>2</v>
      </c>
      <c r="B433" s="55">
        <v>6</v>
      </c>
      <c r="C433" s="55">
        <v>4</v>
      </c>
      <c r="D433" s="55">
        <v>1</v>
      </c>
      <c r="E433" s="55"/>
      <c r="F433" s="67" t="s">
        <v>272</v>
      </c>
      <c r="G433" s="73">
        <f>+G434</f>
        <v>0</v>
      </c>
      <c r="H433" s="73">
        <f>+H434</f>
        <v>0</v>
      </c>
      <c r="I433" s="73">
        <f>+I434</f>
        <v>262500</v>
      </c>
      <c r="J433" s="73">
        <f>+J434</f>
        <v>262500</v>
      </c>
      <c r="K433" s="74">
        <f>+K434</f>
        <v>2.4173639292589706E-2</v>
      </c>
    </row>
    <row r="434" spans="1:11" ht="12.75" x14ac:dyDescent="0.2">
      <c r="A434" s="68">
        <v>2</v>
      </c>
      <c r="B434" s="60">
        <v>6</v>
      </c>
      <c r="C434" s="60">
        <v>4</v>
      </c>
      <c r="D434" s="60">
        <v>1</v>
      </c>
      <c r="E434" s="60" t="s">
        <v>318</v>
      </c>
      <c r="F434" s="66" t="s">
        <v>272</v>
      </c>
      <c r="G434" s="70"/>
      <c r="H434" s="70"/>
      <c r="I434" s="70">
        <v>262500</v>
      </c>
      <c r="J434" s="124">
        <f>SUBTOTAL(9,G434:I434)</f>
        <v>262500</v>
      </c>
      <c r="K434" s="125">
        <f>IFERROR(J434/$J$18*100,"0.00")</f>
        <v>2.4173639292589706E-2</v>
      </c>
    </row>
    <row r="435" spans="1:11" ht="12.75" x14ac:dyDescent="0.2">
      <c r="A435" s="54">
        <v>2</v>
      </c>
      <c r="B435" s="55">
        <v>6</v>
      </c>
      <c r="C435" s="55">
        <v>4</v>
      </c>
      <c r="D435" s="55">
        <v>2</v>
      </c>
      <c r="E435" s="55"/>
      <c r="F435" s="67" t="s">
        <v>273</v>
      </c>
      <c r="G435" s="73">
        <f>+G436</f>
        <v>0</v>
      </c>
      <c r="H435" s="73">
        <f>+H436</f>
        <v>0</v>
      </c>
      <c r="I435" s="73">
        <f>+I436</f>
        <v>0</v>
      </c>
      <c r="J435" s="73">
        <f>+J436</f>
        <v>0</v>
      </c>
      <c r="K435" s="74">
        <f>+K436</f>
        <v>0</v>
      </c>
    </row>
    <row r="436" spans="1:11" ht="12.75" x14ac:dyDescent="0.2">
      <c r="A436" s="68">
        <v>2</v>
      </c>
      <c r="B436" s="60">
        <v>6</v>
      </c>
      <c r="C436" s="60">
        <v>4</v>
      </c>
      <c r="D436" s="60">
        <v>2</v>
      </c>
      <c r="E436" s="60" t="s">
        <v>318</v>
      </c>
      <c r="F436" s="66" t="s">
        <v>273</v>
      </c>
      <c r="G436" s="70"/>
      <c r="H436" s="70"/>
      <c r="I436" s="70"/>
      <c r="J436" s="124">
        <f>SUBTOTAL(9,G436:I436)</f>
        <v>0</v>
      </c>
      <c r="K436" s="125">
        <f>IFERROR(J436/$J$18*100,"0.00")</f>
        <v>0</v>
      </c>
    </row>
    <row r="437" spans="1:11" ht="12.75" x14ac:dyDescent="0.2">
      <c r="A437" s="54">
        <v>2</v>
      </c>
      <c r="B437" s="55">
        <v>6</v>
      </c>
      <c r="C437" s="55">
        <v>4</v>
      </c>
      <c r="D437" s="55">
        <v>8</v>
      </c>
      <c r="E437" s="55"/>
      <c r="F437" s="67" t="s">
        <v>274</v>
      </c>
      <c r="G437" s="73">
        <f>+G438</f>
        <v>0</v>
      </c>
      <c r="H437" s="73">
        <f>+H438</f>
        <v>0</v>
      </c>
      <c r="I437" s="73">
        <f>+I438</f>
        <v>0</v>
      </c>
      <c r="J437" s="73">
        <f>+J438</f>
        <v>0</v>
      </c>
      <c r="K437" s="74">
        <f>+K438</f>
        <v>0</v>
      </c>
    </row>
    <row r="438" spans="1:11" ht="12.75" x14ac:dyDescent="0.2">
      <c r="A438" s="68">
        <v>2</v>
      </c>
      <c r="B438" s="60">
        <v>6</v>
      </c>
      <c r="C438" s="60">
        <v>4</v>
      </c>
      <c r="D438" s="60">
        <v>8</v>
      </c>
      <c r="E438" s="60" t="s">
        <v>318</v>
      </c>
      <c r="F438" s="66" t="s">
        <v>274</v>
      </c>
      <c r="G438" s="70"/>
      <c r="H438" s="70"/>
      <c r="I438" s="70"/>
      <c r="J438" s="124">
        <f>SUBTOTAL(9,G438:I438)</f>
        <v>0</v>
      </c>
      <c r="K438" s="125">
        <f>IFERROR(J438/$J$18*100,"0.00")</f>
        <v>0</v>
      </c>
    </row>
    <row r="439" spans="1:11" ht="12.75" x14ac:dyDescent="0.2">
      <c r="A439" s="49">
        <v>2</v>
      </c>
      <c r="B439" s="50">
        <v>6</v>
      </c>
      <c r="C439" s="50">
        <v>5</v>
      </c>
      <c r="D439" s="50"/>
      <c r="E439" s="50"/>
      <c r="F439" s="51" t="s">
        <v>275</v>
      </c>
      <c r="G439" s="52">
        <f>+G440+G442+G444+G446+G448+G450+G452</f>
        <v>0</v>
      </c>
      <c r="H439" s="52">
        <f>+H440+H442+H444+H446+H448+H450+H452</f>
        <v>0</v>
      </c>
      <c r="I439" s="52">
        <f>+I440+I442+I444+I446+I448+I450+I452</f>
        <v>339790</v>
      </c>
      <c r="J439" s="52">
        <f>+J440+J442+J444+J446+J448+J450+J452</f>
        <v>339790</v>
      </c>
      <c r="K439" s="53">
        <f>+K440+K442+K444+K446+K448+K450+K452</f>
        <v>3.1291279600872593E-2</v>
      </c>
    </row>
    <row r="440" spans="1:11" ht="12.75" x14ac:dyDescent="0.2">
      <c r="A440" s="54">
        <v>2</v>
      </c>
      <c r="B440" s="55">
        <v>6</v>
      </c>
      <c r="C440" s="55">
        <v>5</v>
      </c>
      <c r="D440" s="55">
        <v>2</v>
      </c>
      <c r="E440" s="55"/>
      <c r="F440" s="67" t="s">
        <v>276</v>
      </c>
      <c r="G440" s="73">
        <f>+G441</f>
        <v>0</v>
      </c>
      <c r="H440" s="73">
        <f>+H441</f>
        <v>0</v>
      </c>
      <c r="I440" s="73">
        <f>+I441</f>
        <v>0</v>
      </c>
      <c r="J440" s="73">
        <f>+J441</f>
        <v>0</v>
      </c>
      <c r="K440" s="74">
        <f>+K441</f>
        <v>0</v>
      </c>
    </row>
    <row r="441" spans="1:11" ht="12.75" x14ac:dyDescent="0.2">
      <c r="A441" s="59">
        <v>2</v>
      </c>
      <c r="B441" s="60">
        <v>6</v>
      </c>
      <c r="C441" s="60">
        <v>5</v>
      </c>
      <c r="D441" s="60">
        <v>2</v>
      </c>
      <c r="E441" s="60" t="s">
        <v>318</v>
      </c>
      <c r="F441" s="66" t="s">
        <v>276</v>
      </c>
      <c r="G441" s="70"/>
      <c r="H441" s="70"/>
      <c r="I441" s="70"/>
      <c r="J441" s="124">
        <f>SUBTOTAL(9,G441:I441)</f>
        <v>0</v>
      </c>
      <c r="K441" s="125">
        <f>IFERROR(J441/$J$18*100,"0.00")</f>
        <v>0</v>
      </c>
    </row>
    <row r="442" spans="1:11" ht="12.75" x14ac:dyDescent="0.2">
      <c r="A442" s="54">
        <v>2</v>
      </c>
      <c r="B442" s="55">
        <v>6</v>
      </c>
      <c r="C442" s="55">
        <v>5</v>
      </c>
      <c r="D442" s="55">
        <v>3</v>
      </c>
      <c r="E442" s="55"/>
      <c r="F442" s="67" t="s">
        <v>277</v>
      </c>
      <c r="G442" s="73">
        <f>+G443</f>
        <v>0</v>
      </c>
      <c r="H442" s="73">
        <f>+H443</f>
        <v>0</v>
      </c>
      <c r="I442" s="73">
        <f>+I443</f>
        <v>0</v>
      </c>
      <c r="J442" s="73">
        <f>+J443</f>
        <v>0</v>
      </c>
      <c r="K442" s="74">
        <f>+K443</f>
        <v>0</v>
      </c>
    </row>
    <row r="443" spans="1:11" ht="12.75" x14ac:dyDescent="0.2">
      <c r="A443" s="59">
        <v>2</v>
      </c>
      <c r="B443" s="60">
        <v>6</v>
      </c>
      <c r="C443" s="60">
        <v>5</v>
      </c>
      <c r="D443" s="60">
        <v>3</v>
      </c>
      <c r="E443" s="60" t="s">
        <v>318</v>
      </c>
      <c r="F443" s="66" t="s">
        <v>277</v>
      </c>
      <c r="G443" s="70"/>
      <c r="H443" s="70"/>
      <c r="I443" s="70"/>
      <c r="J443" s="124">
        <f>SUBTOTAL(9,G443:I443)</f>
        <v>0</v>
      </c>
      <c r="K443" s="125">
        <f>IFERROR(J443/$J$18*100,"0.00")</f>
        <v>0</v>
      </c>
    </row>
    <row r="444" spans="1:11" ht="12.75" x14ac:dyDescent="0.2">
      <c r="A444" s="54">
        <v>2</v>
      </c>
      <c r="B444" s="55">
        <v>6</v>
      </c>
      <c r="C444" s="55">
        <v>5</v>
      </c>
      <c r="D444" s="55">
        <v>4</v>
      </c>
      <c r="E444" s="55"/>
      <c r="F444" s="67" t="s">
        <v>278</v>
      </c>
      <c r="G444" s="73">
        <f>+G445</f>
        <v>0</v>
      </c>
      <c r="H444" s="73">
        <f>+H445</f>
        <v>0</v>
      </c>
      <c r="I444" s="73">
        <f>+I445</f>
        <v>95640</v>
      </c>
      <c r="J444" s="73">
        <f>+J445</f>
        <v>95640</v>
      </c>
      <c r="K444" s="74">
        <f>+K445</f>
        <v>8.8074928074029692E-3</v>
      </c>
    </row>
    <row r="445" spans="1:11" ht="12.75" x14ac:dyDescent="0.2">
      <c r="A445" s="59">
        <v>2</v>
      </c>
      <c r="B445" s="60">
        <v>6</v>
      </c>
      <c r="C445" s="60">
        <v>5</v>
      </c>
      <c r="D445" s="60">
        <v>4</v>
      </c>
      <c r="E445" s="60" t="s">
        <v>318</v>
      </c>
      <c r="F445" s="66" t="s">
        <v>278</v>
      </c>
      <c r="G445" s="70"/>
      <c r="H445" s="70"/>
      <c r="I445" s="70">
        <v>95640</v>
      </c>
      <c r="J445" s="124">
        <f>SUBTOTAL(9,G445:I445)</f>
        <v>95640</v>
      </c>
      <c r="K445" s="125">
        <f>IFERROR(J445/$J$18*100,"0.00")</f>
        <v>8.8074928074029692E-3</v>
      </c>
    </row>
    <row r="446" spans="1:11" ht="12.75" x14ac:dyDescent="0.2">
      <c r="A446" s="54">
        <v>2</v>
      </c>
      <c r="B446" s="55">
        <v>6</v>
      </c>
      <c r="C446" s="55">
        <v>5</v>
      </c>
      <c r="D446" s="55">
        <v>5</v>
      </c>
      <c r="E446" s="55"/>
      <c r="F446" s="67" t="s">
        <v>279</v>
      </c>
      <c r="G446" s="73">
        <f>+G447</f>
        <v>0</v>
      </c>
      <c r="H446" s="73">
        <f>+H447</f>
        <v>0</v>
      </c>
      <c r="I446" s="73">
        <f>+I447</f>
        <v>0</v>
      </c>
      <c r="J446" s="73">
        <f>+J447</f>
        <v>0</v>
      </c>
      <c r="K446" s="74">
        <f>+K447</f>
        <v>0</v>
      </c>
    </row>
    <row r="447" spans="1:11" ht="12.75" x14ac:dyDescent="0.2">
      <c r="A447" s="59">
        <v>2</v>
      </c>
      <c r="B447" s="60">
        <v>6</v>
      </c>
      <c r="C447" s="60">
        <v>5</v>
      </c>
      <c r="D447" s="60">
        <v>5</v>
      </c>
      <c r="E447" s="60" t="s">
        <v>318</v>
      </c>
      <c r="F447" s="66" t="s">
        <v>279</v>
      </c>
      <c r="G447" s="70"/>
      <c r="H447" s="70"/>
      <c r="I447" s="70"/>
      <c r="J447" s="124">
        <f>SUBTOTAL(9,G447:I447)</f>
        <v>0</v>
      </c>
      <c r="K447" s="125">
        <f>IFERROR(J447/$J$18*100,"0.00")</f>
        <v>0</v>
      </c>
    </row>
    <row r="448" spans="1:11" ht="12.75" x14ac:dyDescent="0.2">
      <c r="A448" s="54">
        <v>2</v>
      </c>
      <c r="B448" s="55">
        <v>6</v>
      </c>
      <c r="C448" s="55">
        <v>5</v>
      </c>
      <c r="D448" s="55">
        <v>6</v>
      </c>
      <c r="E448" s="55"/>
      <c r="F448" s="67" t="s">
        <v>280</v>
      </c>
      <c r="G448" s="73">
        <f>+G449</f>
        <v>0</v>
      </c>
      <c r="H448" s="73">
        <f>+H449</f>
        <v>0</v>
      </c>
      <c r="I448" s="73">
        <f>+I449</f>
        <v>160000</v>
      </c>
      <c r="J448" s="73">
        <f>+J449</f>
        <v>160000</v>
      </c>
      <c r="K448" s="74">
        <f>+K449</f>
        <v>1.4734408711673726E-2</v>
      </c>
    </row>
    <row r="449" spans="1:11" ht="12.75" x14ac:dyDescent="0.2">
      <c r="A449" s="59">
        <v>2</v>
      </c>
      <c r="B449" s="60">
        <v>6</v>
      </c>
      <c r="C449" s="60">
        <v>5</v>
      </c>
      <c r="D449" s="60">
        <v>6</v>
      </c>
      <c r="E449" s="60" t="s">
        <v>318</v>
      </c>
      <c r="F449" s="66" t="s">
        <v>280</v>
      </c>
      <c r="G449" s="70"/>
      <c r="H449" s="70"/>
      <c r="I449" s="70">
        <v>160000</v>
      </c>
      <c r="J449" s="124">
        <f>SUBTOTAL(9,G449:I449)</f>
        <v>160000</v>
      </c>
      <c r="K449" s="125">
        <f>IFERROR(J449/$J$18*100,"0.00")</f>
        <v>1.4734408711673726E-2</v>
      </c>
    </row>
    <row r="450" spans="1:11" ht="12.75" x14ac:dyDescent="0.2">
      <c r="A450" s="54">
        <v>2</v>
      </c>
      <c r="B450" s="55">
        <v>6</v>
      </c>
      <c r="C450" s="55">
        <v>5</v>
      </c>
      <c r="D450" s="55">
        <v>7</v>
      </c>
      <c r="E450" s="55"/>
      <c r="F450" s="67" t="s">
        <v>281</v>
      </c>
      <c r="G450" s="73">
        <f>+G451</f>
        <v>0</v>
      </c>
      <c r="H450" s="73">
        <f>+H451</f>
        <v>0</v>
      </c>
      <c r="I450" s="73">
        <f>+I451</f>
        <v>20000</v>
      </c>
      <c r="J450" s="73">
        <f>+J451</f>
        <v>20000</v>
      </c>
      <c r="K450" s="74">
        <f>+K451</f>
        <v>1.8418010889592158E-3</v>
      </c>
    </row>
    <row r="451" spans="1:11" ht="12.75" x14ac:dyDescent="0.2">
      <c r="A451" s="59">
        <v>2</v>
      </c>
      <c r="B451" s="60">
        <v>6</v>
      </c>
      <c r="C451" s="60">
        <v>5</v>
      </c>
      <c r="D451" s="60">
        <v>7</v>
      </c>
      <c r="E451" s="60" t="s">
        <v>318</v>
      </c>
      <c r="F451" s="66" t="s">
        <v>281</v>
      </c>
      <c r="G451" s="70"/>
      <c r="H451" s="70"/>
      <c r="I451" s="70">
        <v>20000</v>
      </c>
      <c r="J451" s="124">
        <f>SUBTOTAL(9,G451:I451)</f>
        <v>20000</v>
      </c>
      <c r="K451" s="125">
        <f>IFERROR(J451/$J$18*100,"0.00")</f>
        <v>1.8418010889592158E-3</v>
      </c>
    </row>
    <row r="452" spans="1:11" ht="12.75" x14ac:dyDescent="0.2">
      <c r="A452" s="54">
        <v>2</v>
      </c>
      <c r="B452" s="55">
        <v>6</v>
      </c>
      <c r="C452" s="55">
        <v>5</v>
      </c>
      <c r="D452" s="55">
        <v>8</v>
      </c>
      <c r="E452" s="55"/>
      <c r="F452" s="67" t="s">
        <v>282</v>
      </c>
      <c r="G452" s="73">
        <f>+G453</f>
        <v>0</v>
      </c>
      <c r="H452" s="73">
        <f>+H453</f>
        <v>0</v>
      </c>
      <c r="I452" s="73">
        <f>+I453</f>
        <v>64150</v>
      </c>
      <c r="J452" s="73">
        <f>+J453</f>
        <v>64150</v>
      </c>
      <c r="K452" s="74">
        <f>+K453</f>
        <v>5.9075769928366838E-3</v>
      </c>
    </row>
    <row r="453" spans="1:11" ht="12.75" x14ac:dyDescent="0.2">
      <c r="A453" s="59">
        <v>2</v>
      </c>
      <c r="B453" s="60">
        <v>6</v>
      </c>
      <c r="C453" s="60">
        <v>5</v>
      </c>
      <c r="D453" s="60">
        <v>8</v>
      </c>
      <c r="E453" s="60" t="s">
        <v>318</v>
      </c>
      <c r="F453" s="66" t="s">
        <v>282</v>
      </c>
      <c r="G453" s="70"/>
      <c r="H453" s="70"/>
      <c r="I453" s="70">
        <v>64150</v>
      </c>
      <c r="J453" s="124">
        <f>SUBTOTAL(9,G453:I453)</f>
        <v>64150</v>
      </c>
      <c r="K453" s="125">
        <f>IFERROR(J453/$J$18*100,"0.00")</f>
        <v>5.9075769928366838E-3</v>
      </c>
    </row>
    <row r="454" spans="1:11" ht="12.75" x14ac:dyDescent="0.2">
      <c r="A454" s="49">
        <v>2</v>
      </c>
      <c r="B454" s="50">
        <v>6</v>
      </c>
      <c r="C454" s="50">
        <v>6</v>
      </c>
      <c r="D454" s="50"/>
      <c r="E454" s="50"/>
      <c r="F454" s="51" t="s">
        <v>430</v>
      </c>
      <c r="G454" s="52">
        <f>+G455+G457</f>
        <v>0</v>
      </c>
      <c r="H454" s="52">
        <f>+H455+H457</f>
        <v>0</v>
      </c>
      <c r="I454" s="52">
        <f>+I455+I457</f>
        <v>0</v>
      </c>
      <c r="J454" s="52">
        <f>+J455+J457</f>
        <v>0</v>
      </c>
      <c r="K454" s="53">
        <f>+K455+K457</f>
        <v>0</v>
      </c>
    </row>
    <row r="455" spans="1:11" ht="12.75" x14ac:dyDescent="0.2">
      <c r="A455" s="54">
        <v>2</v>
      </c>
      <c r="B455" s="55">
        <v>6</v>
      </c>
      <c r="C455" s="55">
        <v>6</v>
      </c>
      <c r="D455" s="55">
        <v>1</v>
      </c>
      <c r="E455" s="55"/>
      <c r="F455" s="80" t="s">
        <v>431</v>
      </c>
      <c r="G455" s="57">
        <f>+G456</f>
        <v>0</v>
      </c>
      <c r="H455" s="57">
        <f>+H456</f>
        <v>0</v>
      </c>
      <c r="I455" s="57">
        <f>+I456</f>
        <v>0</v>
      </c>
      <c r="J455" s="57">
        <f>+J456</f>
        <v>0</v>
      </c>
      <c r="K455" s="58">
        <f>+K456</f>
        <v>0</v>
      </c>
    </row>
    <row r="456" spans="1:11" ht="12.75" x14ac:dyDescent="0.2">
      <c r="A456" s="59">
        <v>2</v>
      </c>
      <c r="B456" s="60">
        <v>6</v>
      </c>
      <c r="C456" s="60">
        <v>6</v>
      </c>
      <c r="D456" s="60">
        <v>1</v>
      </c>
      <c r="E456" s="60" t="s">
        <v>318</v>
      </c>
      <c r="F456" s="66" t="s">
        <v>431</v>
      </c>
      <c r="G456" s="70"/>
      <c r="H456" s="70"/>
      <c r="I456" s="70"/>
      <c r="J456" s="124">
        <f>SUBTOTAL(9,G456:I456)</f>
        <v>0</v>
      </c>
      <c r="K456" s="125">
        <f>IFERROR(J456/$J$18*100,"0.00")</f>
        <v>0</v>
      </c>
    </row>
    <row r="457" spans="1:11" ht="12.75" x14ac:dyDescent="0.2">
      <c r="A457" s="54">
        <v>2</v>
      </c>
      <c r="B457" s="55">
        <v>6</v>
      </c>
      <c r="C457" s="55">
        <v>6</v>
      </c>
      <c r="D457" s="55">
        <v>2</v>
      </c>
      <c r="E457" s="55"/>
      <c r="F457" s="80" t="s">
        <v>432</v>
      </c>
      <c r="G457" s="73">
        <f>+G458</f>
        <v>0</v>
      </c>
      <c r="H457" s="73">
        <f>+H458</f>
        <v>0</v>
      </c>
      <c r="I457" s="73">
        <f>+I458</f>
        <v>0</v>
      </c>
      <c r="J457" s="73">
        <f>+J458</f>
        <v>0</v>
      </c>
      <c r="K457" s="74">
        <f>+K458</f>
        <v>0</v>
      </c>
    </row>
    <row r="458" spans="1:11" ht="12.75" x14ac:dyDescent="0.2">
      <c r="A458" s="59">
        <v>2</v>
      </c>
      <c r="B458" s="60">
        <v>6</v>
      </c>
      <c r="C458" s="60">
        <v>6</v>
      </c>
      <c r="D458" s="60">
        <v>2</v>
      </c>
      <c r="E458" s="60" t="s">
        <v>318</v>
      </c>
      <c r="F458" s="66" t="s">
        <v>432</v>
      </c>
      <c r="G458" s="70"/>
      <c r="H458" s="70"/>
      <c r="I458" s="70"/>
      <c r="J458" s="124">
        <f>SUBTOTAL(9,G458:I458)</f>
        <v>0</v>
      </c>
      <c r="K458" s="125">
        <f>IFERROR(J458/$J$18*100,"0.00")</f>
        <v>0</v>
      </c>
    </row>
    <row r="459" spans="1:11" ht="12.75" x14ac:dyDescent="0.2">
      <c r="A459" s="49">
        <v>2</v>
      </c>
      <c r="B459" s="50">
        <v>6</v>
      </c>
      <c r="C459" s="50">
        <v>8</v>
      </c>
      <c r="D459" s="50"/>
      <c r="E459" s="50"/>
      <c r="F459" s="51" t="s">
        <v>283</v>
      </c>
      <c r="G459" s="52">
        <f>+G460+G462+G465+G467+G469+G471+G476</f>
        <v>0</v>
      </c>
      <c r="H459" s="52">
        <f>+H460+H462+H465+H467+H469+H471+H476</f>
        <v>0</v>
      </c>
      <c r="I459" s="52">
        <f>+I460+I462+I465+I467+I469+I471+I476</f>
        <v>0</v>
      </c>
      <c r="J459" s="52">
        <f>+J460+J462+J465+J467+J469+J471+J476</f>
        <v>0</v>
      </c>
      <c r="K459" s="53">
        <f>+K460+K462+K465+K467+K469+K471+K476</f>
        <v>0</v>
      </c>
    </row>
    <row r="460" spans="1:11" ht="12.75" x14ac:dyDescent="0.2">
      <c r="A460" s="54">
        <v>2</v>
      </c>
      <c r="B460" s="55">
        <v>6</v>
      </c>
      <c r="C460" s="55">
        <v>8</v>
      </c>
      <c r="D460" s="55">
        <v>1</v>
      </c>
      <c r="E460" s="55"/>
      <c r="F460" s="67" t="s">
        <v>284</v>
      </c>
      <c r="G460" s="73">
        <f>+G461</f>
        <v>0</v>
      </c>
      <c r="H460" s="73">
        <f>+H461</f>
        <v>0</v>
      </c>
      <c r="I460" s="73">
        <f>+I461</f>
        <v>0</v>
      </c>
      <c r="J460" s="73">
        <f>+J461</f>
        <v>0</v>
      </c>
      <c r="K460" s="74">
        <f>+K461</f>
        <v>0</v>
      </c>
    </row>
    <row r="461" spans="1:11" ht="12.75" x14ac:dyDescent="0.2">
      <c r="A461" s="59">
        <v>2</v>
      </c>
      <c r="B461" s="60">
        <v>6</v>
      </c>
      <c r="C461" s="60">
        <v>8</v>
      </c>
      <c r="D461" s="60">
        <v>1</v>
      </c>
      <c r="E461" s="60" t="s">
        <v>318</v>
      </c>
      <c r="F461" s="66" t="s">
        <v>284</v>
      </c>
      <c r="G461" s="70"/>
      <c r="H461" s="70"/>
      <c r="I461" s="70"/>
      <c r="J461" s="124">
        <f>SUBTOTAL(9,G461:I461)</f>
        <v>0</v>
      </c>
      <c r="K461" s="125">
        <f>IFERROR(J461/$J$18*100,"0.00")</f>
        <v>0</v>
      </c>
    </row>
    <row r="462" spans="1:11" ht="12.75" x14ac:dyDescent="0.2">
      <c r="A462" s="54">
        <v>2</v>
      </c>
      <c r="B462" s="55">
        <v>6</v>
      </c>
      <c r="C462" s="55">
        <v>8</v>
      </c>
      <c r="D462" s="55">
        <v>3</v>
      </c>
      <c r="E462" s="55"/>
      <c r="F462" s="67" t="s">
        <v>285</v>
      </c>
      <c r="G462" s="73">
        <f>+G463+G464</f>
        <v>0</v>
      </c>
      <c r="H462" s="73">
        <f>+H463+H464</f>
        <v>0</v>
      </c>
      <c r="I462" s="73">
        <f>+I463+I464</f>
        <v>0</v>
      </c>
      <c r="J462" s="73">
        <f>+J463+J464</f>
        <v>0</v>
      </c>
      <c r="K462" s="74">
        <f>+K463+K464</f>
        <v>0</v>
      </c>
    </row>
    <row r="463" spans="1:11" ht="12.75" x14ac:dyDescent="0.2">
      <c r="A463" s="68">
        <v>2</v>
      </c>
      <c r="B463" s="60">
        <v>6</v>
      </c>
      <c r="C463" s="60">
        <v>8</v>
      </c>
      <c r="D463" s="60">
        <v>3</v>
      </c>
      <c r="E463" s="60" t="s">
        <v>318</v>
      </c>
      <c r="F463" s="66" t="s">
        <v>286</v>
      </c>
      <c r="G463" s="62"/>
      <c r="H463" s="62"/>
      <c r="I463" s="62"/>
      <c r="J463" s="124">
        <f>SUBTOTAL(9,G463:I463)</f>
        <v>0</v>
      </c>
      <c r="K463" s="125">
        <f>IFERROR(J463/$J$18*100,"0.00")</f>
        <v>0</v>
      </c>
    </row>
    <row r="464" spans="1:11" ht="12.75" x14ac:dyDescent="0.2">
      <c r="A464" s="68">
        <v>2</v>
      </c>
      <c r="B464" s="60">
        <v>6</v>
      </c>
      <c r="C464" s="60">
        <v>8</v>
      </c>
      <c r="D464" s="60">
        <v>3</v>
      </c>
      <c r="E464" s="60" t="s">
        <v>319</v>
      </c>
      <c r="F464" s="66" t="s">
        <v>287</v>
      </c>
      <c r="G464" s="70"/>
      <c r="H464" s="70"/>
      <c r="I464" s="70"/>
      <c r="J464" s="124">
        <f>SUBTOTAL(9,G464:I464)</f>
        <v>0</v>
      </c>
      <c r="K464" s="125">
        <f>IFERROR(J464/$J$18*100,"0.00")</f>
        <v>0</v>
      </c>
    </row>
    <row r="465" spans="1:11" ht="12.75" x14ac:dyDescent="0.2">
      <c r="A465" s="54">
        <v>2</v>
      </c>
      <c r="B465" s="55">
        <v>6</v>
      </c>
      <c r="C465" s="55">
        <v>8</v>
      </c>
      <c r="D465" s="55">
        <v>5</v>
      </c>
      <c r="E465" s="55"/>
      <c r="F465" s="67" t="s">
        <v>288</v>
      </c>
      <c r="G465" s="73">
        <f>+G466</f>
        <v>0</v>
      </c>
      <c r="H465" s="73">
        <f>+H466</f>
        <v>0</v>
      </c>
      <c r="I465" s="73">
        <f>+I466</f>
        <v>0</v>
      </c>
      <c r="J465" s="73">
        <f>+J466</f>
        <v>0</v>
      </c>
      <c r="K465" s="74">
        <f>+K466</f>
        <v>0</v>
      </c>
    </row>
    <row r="466" spans="1:11" ht="12.75" x14ac:dyDescent="0.2">
      <c r="A466" s="68">
        <v>2</v>
      </c>
      <c r="B466" s="60">
        <v>6</v>
      </c>
      <c r="C466" s="60">
        <v>8</v>
      </c>
      <c r="D466" s="60">
        <v>5</v>
      </c>
      <c r="E466" s="60" t="s">
        <v>318</v>
      </c>
      <c r="F466" s="66" t="s">
        <v>288</v>
      </c>
      <c r="G466" s="70"/>
      <c r="H466" s="70"/>
      <c r="I466" s="70"/>
      <c r="J466" s="124">
        <f>SUBTOTAL(9,G466:I466)</f>
        <v>0</v>
      </c>
      <c r="K466" s="125">
        <f>IFERROR(J466/$J$18*100,"0.00")</f>
        <v>0</v>
      </c>
    </row>
    <row r="467" spans="1:11" ht="12.75" x14ac:dyDescent="0.2">
      <c r="A467" s="54">
        <v>2</v>
      </c>
      <c r="B467" s="55">
        <v>6</v>
      </c>
      <c r="C467" s="55">
        <v>8</v>
      </c>
      <c r="D467" s="55">
        <v>6</v>
      </c>
      <c r="E467" s="55"/>
      <c r="F467" s="67" t="s">
        <v>289</v>
      </c>
      <c r="G467" s="73">
        <f>+G468</f>
        <v>0</v>
      </c>
      <c r="H467" s="73">
        <f>+H468</f>
        <v>0</v>
      </c>
      <c r="I467" s="73">
        <f>+I468</f>
        <v>0</v>
      </c>
      <c r="J467" s="73">
        <f>+J468</f>
        <v>0</v>
      </c>
      <c r="K467" s="74">
        <f>+K468</f>
        <v>0</v>
      </c>
    </row>
    <row r="468" spans="1:11" ht="12.75" x14ac:dyDescent="0.2">
      <c r="A468" s="68">
        <v>2</v>
      </c>
      <c r="B468" s="60">
        <v>6</v>
      </c>
      <c r="C468" s="60">
        <v>8</v>
      </c>
      <c r="D468" s="60">
        <v>6</v>
      </c>
      <c r="E468" s="60" t="s">
        <v>318</v>
      </c>
      <c r="F468" s="66" t="s">
        <v>289</v>
      </c>
      <c r="G468" s="70"/>
      <c r="H468" s="70"/>
      <c r="I468" s="70"/>
      <c r="J468" s="124">
        <f>SUBTOTAL(9,G468:I468)</f>
        <v>0</v>
      </c>
      <c r="K468" s="125">
        <f>IFERROR(J468/$J$18*100,"0.00")</f>
        <v>0</v>
      </c>
    </row>
    <row r="469" spans="1:11" ht="12.75" x14ac:dyDescent="0.2">
      <c r="A469" s="71">
        <v>2</v>
      </c>
      <c r="B469" s="55">
        <v>6</v>
      </c>
      <c r="C469" s="55">
        <v>8</v>
      </c>
      <c r="D469" s="55">
        <v>7</v>
      </c>
      <c r="E469" s="55"/>
      <c r="F469" s="80" t="s">
        <v>290</v>
      </c>
      <c r="G469" s="73">
        <f>+G470</f>
        <v>0</v>
      </c>
      <c r="H469" s="73">
        <f>+H470</f>
        <v>0</v>
      </c>
      <c r="I469" s="73">
        <f>+I470</f>
        <v>0</v>
      </c>
      <c r="J469" s="73">
        <f>+J470</f>
        <v>0</v>
      </c>
      <c r="K469" s="74">
        <f>+K470</f>
        <v>0</v>
      </c>
    </row>
    <row r="470" spans="1:11" ht="12.75" x14ac:dyDescent="0.2">
      <c r="A470" s="68">
        <v>2</v>
      </c>
      <c r="B470" s="60">
        <v>6</v>
      </c>
      <c r="C470" s="60">
        <v>8</v>
      </c>
      <c r="D470" s="60">
        <v>7</v>
      </c>
      <c r="E470" s="60" t="s">
        <v>318</v>
      </c>
      <c r="F470" s="66" t="s">
        <v>290</v>
      </c>
      <c r="G470" s="70"/>
      <c r="H470" s="70"/>
      <c r="I470" s="70"/>
      <c r="J470" s="124">
        <f>SUBTOTAL(9,G470:I470)</f>
        <v>0</v>
      </c>
      <c r="K470" s="125">
        <f>IFERROR(J470/$J$18*100,"0.00")</f>
        <v>0</v>
      </c>
    </row>
    <row r="471" spans="1:11" ht="12.75" x14ac:dyDescent="0.2">
      <c r="A471" s="54">
        <v>2</v>
      </c>
      <c r="B471" s="55">
        <v>6</v>
      </c>
      <c r="C471" s="55">
        <v>8</v>
      </c>
      <c r="D471" s="55">
        <v>8</v>
      </c>
      <c r="E471" s="55"/>
      <c r="F471" s="80" t="s">
        <v>291</v>
      </c>
      <c r="G471" s="73">
        <f>+G472+G473+G474+G475</f>
        <v>0</v>
      </c>
      <c r="H471" s="73">
        <f>+H472+H473+H474+H475</f>
        <v>0</v>
      </c>
      <c r="I471" s="73">
        <f>+I472+I473+I474+I475</f>
        <v>0</v>
      </c>
      <c r="J471" s="73">
        <f>+J472+J473+J474+J475</f>
        <v>0</v>
      </c>
      <c r="K471" s="74">
        <f>+K472+K473+K474+K475</f>
        <v>0</v>
      </c>
    </row>
    <row r="472" spans="1:11" ht="12.75" x14ac:dyDescent="0.2">
      <c r="A472" s="68">
        <v>2</v>
      </c>
      <c r="B472" s="60">
        <v>6</v>
      </c>
      <c r="C472" s="60">
        <v>8</v>
      </c>
      <c r="D472" s="60">
        <v>8</v>
      </c>
      <c r="E472" s="60" t="s">
        <v>318</v>
      </c>
      <c r="F472" s="66" t="s">
        <v>292</v>
      </c>
      <c r="G472" s="62"/>
      <c r="H472" s="62"/>
      <c r="I472" s="62"/>
      <c r="J472" s="124">
        <f>SUBTOTAL(9,G472:I472)</f>
        <v>0</v>
      </c>
      <c r="K472" s="125">
        <f>IFERROR(J472/$J$18*100,"0.00")</f>
        <v>0</v>
      </c>
    </row>
    <row r="473" spans="1:11" ht="12.75" x14ac:dyDescent="0.2">
      <c r="A473" s="68">
        <v>2</v>
      </c>
      <c r="B473" s="60">
        <v>6</v>
      </c>
      <c r="C473" s="60">
        <v>8</v>
      </c>
      <c r="D473" s="60">
        <v>8</v>
      </c>
      <c r="E473" s="60" t="s">
        <v>319</v>
      </c>
      <c r="F473" s="66" t="s">
        <v>293</v>
      </c>
      <c r="G473" s="62"/>
      <c r="H473" s="62"/>
      <c r="I473" s="62"/>
      <c r="J473" s="124">
        <f>SUBTOTAL(9,G473:I473)</f>
        <v>0</v>
      </c>
      <c r="K473" s="125">
        <f>IFERROR(J473/$J$18*100,"0.00")</f>
        <v>0</v>
      </c>
    </row>
    <row r="474" spans="1:11" ht="12.75" x14ac:dyDescent="0.2">
      <c r="A474" s="68">
        <v>2</v>
      </c>
      <c r="B474" s="60">
        <v>6</v>
      </c>
      <c r="C474" s="60">
        <v>8</v>
      </c>
      <c r="D474" s="60">
        <v>8</v>
      </c>
      <c r="E474" s="60" t="s">
        <v>320</v>
      </c>
      <c r="F474" s="66" t="s">
        <v>294</v>
      </c>
      <c r="G474" s="62"/>
      <c r="H474" s="62"/>
      <c r="I474" s="62"/>
      <c r="J474" s="124">
        <f>SUBTOTAL(9,G474:I474)</f>
        <v>0</v>
      </c>
      <c r="K474" s="125">
        <f>IFERROR(J474/$J$18*100,"0.00")</f>
        <v>0</v>
      </c>
    </row>
    <row r="475" spans="1:11" ht="12.75" x14ac:dyDescent="0.2">
      <c r="A475" s="68">
        <v>2</v>
      </c>
      <c r="B475" s="60">
        <v>6</v>
      </c>
      <c r="C475" s="60">
        <v>8</v>
      </c>
      <c r="D475" s="60">
        <v>8</v>
      </c>
      <c r="E475" s="60" t="s">
        <v>321</v>
      </c>
      <c r="F475" s="66" t="s">
        <v>295</v>
      </c>
      <c r="G475" s="70"/>
      <c r="H475" s="70"/>
      <c r="I475" s="70"/>
      <c r="J475" s="124">
        <f>SUBTOTAL(9,G475:I475)</f>
        <v>0</v>
      </c>
      <c r="K475" s="125">
        <f>IFERROR(J475/$J$18*100,"0.00")</f>
        <v>0</v>
      </c>
    </row>
    <row r="476" spans="1:11" ht="12.75" x14ac:dyDescent="0.2">
      <c r="A476" s="54">
        <v>2</v>
      </c>
      <c r="B476" s="55">
        <v>6</v>
      </c>
      <c r="C476" s="55">
        <v>8</v>
      </c>
      <c r="D476" s="55">
        <v>9</v>
      </c>
      <c r="E476" s="55"/>
      <c r="F476" s="80" t="s">
        <v>296</v>
      </c>
      <c r="G476" s="73">
        <f>+G477</f>
        <v>0</v>
      </c>
      <c r="H476" s="73">
        <f>+H477</f>
        <v>0</v>
      </c>
      <c r="I476" s="73">
        <f>+I477</f>
        <v>0</v>
      </c>
      <c r="J476" s="73">
        <f>+J477</f>
        <v>0</v>
      </c>
      <c r="K476" s="74">
        <f>+K477</f>
        <v>0</v>
      </c>
    </row>
    <row r="477" spans="1:11" ht="12.75" x14ac:dyDescent="0.2">
      <c r="A477" s="68">
        <v>2</v>
      </c>
      <c r="B477" s="60">
        <v>6</v>
      </c>
      <c r="C477" s="60">
        <v>8</v>
      </c>
      <c r="D477" s="60">
        <v>9</v>
      </c>
      <c r="E477" s="60" t="s">
        <v>318</v>
      </c>
      <c r="F477" s="66" t="s">
        <v>296</v>
      </c>
      <c r="G477" s="70"/>
      <c r="H477" s="70"/>
      <c r="I477" s="70"/>
      <c r="J477" s="124">
        <f>SUBTOTAL(9,G477:I477)</f>
        <v>0</v>
      </c>
      <c r="K477" s="125">
        <f>IFERROR(J477/$J$18*100,"0.00")</f>
        <v>0</v>
      </c>
    </row>
    <row r="478" spans="1:11" ht="12.75" x14ac:dyDescent="0.2">
      <c r="A478" s="49">
        <v>2</v>
      </c>
      <c r="B478" s="50">
        <v>6</v>
      </c>
      <c r="C478" s="50">
        <v>9</v>
      </c>
      <c r="D478" s="50"/>
      <c r="E478" s="50"/>
      <c r="F478" s="51" t="s">
        <v>433</v>
      </c>
      <c r="G478" s="52">
        <f>+G479+G481+G483</f>
        <v>0</v>
      </c>
      <c r="H478" s="52">
        <f>+H479+H481+H483</f>
        <v>0</v>
      </c>
      <c r="I478" s="52">
        <f>+I479+I481+I483</f>
        <v>0</v>
      </c>
      <c r="J478" s="52">
        <f>+J479+J481+J483</f>
        <v>0</v>
      </c>
      <c r="K478" s="53">
        <f>+K479+K481+K483</f>
        <v>0</v>
      </c>
    </row>
    <row r="479" spans="1:11" ht="12.75" x14ac:dyDescent="0.2">
      <c r="A479" s="71">
        <v>2</v>
      </c>
      <c r="B479" s="55">
        <v>6</v>
      </c>
      <c r="C479" s="55">
        <v>9</v>
      </c>
      <c r="D479" s="55">
        <v>1</v>
      </c>
      <c r="E479" s="55"/>
      <c r="F479" s="80" t="s">
        <v>434</v>
      </c>
      <c r="G479" s="57">
        <f>+G480</f>
        <v>0</v>
      </c>
      <c r="H479" s="57">
        <f>+H480</f>
        <v>0</v>
      </c>
      <c r="I479" s="57">
        <f>+I480</f>
        <v>0</v>
      </c>
      <c r="J479" s="57">
        <f>+J480</f>
        <v>0</v>
      </c>
      <c r="K479" s="58">
        <f>+K480</f>
        <v>0</v>
      </c>
    </row>
    <row r="480" spans="1:11" ht="12.75" x14ac:dyDescent="0.2">
      <c r="A480" s="68">
        <v>2</v>
      </c>
      <c r="B480" s="60">
        <v>6</v>
      </c>
      <c r="C480" s="60">
        <v>9</v>
      </c>
      <c r="D480" s="60">
        <v>1</v>
      </c>
      <c r="E480" s="60" t="s">
        <v>318</v>
      </c>
      <c r="F480" s="66" t="s">
        <v>434</v>
      </c>
      <c r="G480" s="70"/>
      <c r="H480" s="70"/>
      <c r="I480" s="70"/>
      <c r="J480" s="124">
        <f>SUBTOTAL(9,G480:I480)</f>
        <v>0</v>
      </c>
      <c r="K480" s="125">
        <f>IFERROR(J480/$J$18*100,"0.00")</f>
        <v>0</v>
      </c>
    </row>
    <row r="481" spans="1:11" ht="12.75" x14ac:dyDescent="0.2">
      <c r="A481" s="71">
        <v>2</v>
      </c>
      <c r="B481" s="55">
        <v>6</v>
      </c>
      <c r="C481" s="55">
        <v>9</v>
      </c>
      <c r="D481" s="55">
        <v>2</v>
      </c>
      <c r="E481" s="55"/>
      <c r="F481" s="80" t="s">
        <v>435</v>
      </c>
      <c r="G481" s="57">
        <f>+G482</f>
        <v>0</v>
      </c>
      <c r="H481" s="57">
        <f>+H482</f>
        <v>0</v>
      </c>
      <c r="I481" s="57">
        <f>+I482</f>
        <v>0</v>
      </c>
      <c r="J481" s="57">
        <f>+J482</f>
        <v>0</v>
      </c>
      <c r="K481" s="58">
        <f>+K482</f>
        <v>0</v>
      </c>
    </row>
    <row r="482" spans="1:11" ht="12.75" x14ac:dyDescent="0.2">
      <c r="A482" s="68">
        <v>2</v>
      </c>
      <c r="B482" s="60">
        <v>6</v>
      </c>
      <c r="C482" s="60">
        <v>9</v>
      </c>
      <c r="D482" s="60">
        <v>2</v>
      </c>
      <c r="E482" s="60" t="s">
        <v>318</v>
      </c>
      <c r="F482" s="66" t="s">
        <v>435</v>
      </c>
      <c r="G482" s="70"/>
      <c r="H482" s="70"/>
      <c r="I482" s="70"/>
      <c r="J482" s="124">
        <f>SUBTOTAL(9,G482:I482)</f>
        <v>0</v>
      </c>
      <c r="K482" s="125">
        <f>IFERROR(J482/$J$18*100,"0.00")</f>
        <v>0</v>
      </c>
    </row>
    <row r="483" spans="1:11" ht="12.75" x14ac:dyDescent="0.2">
      <c r="A483" s="71">
        <v>2</v>
      </c>
      <c r="B483" s="55">
        <v>6</v>
      </c>
      <c r="C483" s="55">
        <v>9</v>
      </c>
      <c r="D483" s="55">
        <v>9</v>
      </c>
      <c r="E483" s="55"/>
      <c r="F483" s="80" t="s">
        <v>436</v>
      </c>
      <c r="G483" s="57">
        <f>+G484</f>
        <v>0</v>
      </c>
      <c r="H483" s="57">
        <f>+H484</f>
        <v>0</v>
      </c>
      <c r="I483" s="57">
        <f>+I484</f>
        <v>0</v>
      </c>
      <c r="J483" s="57">
        <f>+J484</f>
        <v>0</v>
      </c>
      <c r="K483" s="58">
        <f>+K484</f>
        <v>0</v>
      </c>
    </row>
    <row r="484" spans="1:11" ht="12.75" x14ac:dyDescent="0.2">
      <c r="A484" s="68">
        <v>2</v>
      </c>
      <c r="B484" s="60">
        <v>6</v>
      </c>
      <c r="C484" s="60">
        <v>9</v>
      </c>
      <c r="D484" s="60">
        <v>9</v>
      </c>
      <c r="E484" s="60" t="s">
        <v>318</v>
      </c>
      <c r="F484" s="66" t="s">
        <v>436</v>
      </c>
      <c r="G484" s="70"/>
      <c r="H484" s="70"/>
      <c r="I484" s="70"/>
      <c r="J484" s="124">
        <f>SUBTOTAL(9,G484:I484)</f>
        <v>0</v>
      </c>
      <c r="K484" s="125">
        <f>IFERROR(J484/$J$18*100,"0.00")</f>
        <v>0</v>
      </c>
    </row>
    <row r="485" spans="1:11" ht="12.75" x14ac:dyDescent="0.2">
      <c r="A485" s="43">
        <v>2</v>
      </c>
      <c r="B485" s="44">
        <v>7</v>
      </c>
      <c r="C485" s="45"/>
      <c r="D485" s="45"/>
      <c r="E485" s="45"/>
      <c r="F485" s="46" t="s">
        <v>297</v>
      </c>
      <c r="G485" s="47">
        <f>+G486+G497+G510</f>
        <v>0</v>
      </c>
      <c r="H485" s="47">
        <f>+H486+H497+H510</f>
        <v>0</v>
      </c>
      <c r="I485" s="47">
        <f>+I486+I497+I510</f>
        <v>15000000</v>
      </c>
      <c r="J485" s="47">
        <f>+J486+J497+J510</f>
        <v>15000000</v>
      </c>
      <c r="K485" s="48">
        <f>+K486+K497+K510</f>
        <v>1.3813508167194117</v>
      </c>
    </row>
    <row r="486" spans="1:11" ht="12.75" x14ac:dyDescent="0.2">
      <c r="A486" s="49">
        <v>2</v>
      </c>
      <c r="B486" s="50">
        <v>7</v>
      </c>
      <c r="C486" s="50">
        <v>1</v>
      </c>
      <c r="D486" s="50"/>
      <c r="E486" s="50"/>
      <c r="F486" s="51" t="s">
        <v>298</v>
      </c>
      <c r="G486" s="52">
        <f>+G487+G489+G491+G493+G495</f>
        <v>0</v>
      </c>
      <c r="H486" s="52">
        <f>+H487+H489+H491+H493+H495</f>
        <v>0</v>
      </c>
      <c r="I486" s="52">
        <f>+I487+I489+I491+I493+I495</f>
        <v>0</v>
      </c>
      <c r="J486" s="52">
        <f>+J487+J489+J491+J493+J495</f>
        <v>0</v>
      </c>
      <c r="K486" s="53">
        <f>+K487+K489+K491+K493+K495</f>
        <v>0</v>
      </c>
    </row>
    <row r="487" spans="1:11" ht="12.75" x14ac:dyDescent="0.2">
      <c r="A487" s="54">
        <v>2</v>
      </c>
      <c r="B487" s="55">
        <v>7</v>
      </c>
      <c r="C487" s="55">
        <v>1</v>
      </c>
      <c r="D487" s="55">
        <v>1</v>
      </c>
      <c r="E487" s="55"/>
      <c r="F487" s="67" t="s">
        <v>299</v>
      </c>
      <c r="G487" s="73">
        <f>+G488</f>
        <v>0</v>
      </c>
      <c r="H487" s="73">
        <f>+H488</f>
        <v>0</v>
      </c>
      <c r="I487" s="73">
        <f>+I488</f>
        <v>0</v>
      </c>
      <c r="J487" s="73">
        <f>+J488</f>
        <v>0</v>
      </c>
      <c r="K487" s="74">
        <f>+K488</f>
        <v>0</v>
      </c>
    </row>
    <row r="488" spans="1:11" ht="12.75" x14ac:dyDescent="0.2">
      <c r="A488" s="68">
        <v>2</v>
      </c>
      <c r="B488" s="60">
        <v>7</v>
      </c>
      <c r="C488" s="60">
        <v>1</v>
      </c>
      <c r="D488" s="60">
        <v>1</v>
      </c>
      <c r="E488" s="60" t="s">
        <v>318</v>
      </c>
      <c r="F488" s="66" t="s">
        <v>299</v>
      </c>
      <c r="G488" s="70"/>
      <c r="H488" s="70"/>
      <c r="I488" s="70"/>
      <c r="J488" s="124">
        <f>SUBTOTAL(9,G488:I488)</f>
        <v>0</v>
      </c>
      <c r="K488" s="125">
        <f>IFERROR(J488/$J$18*100,"0.00")</f>
        <v>0</v>
      </c>
    </row>
    <row r="489" spans="1:11" ht="12.75" x14ac:dyDescent="0.2">
      <c r="A489" s="54">
        <v>2</v>
      </c>
      <c r="B489" s="55">
        <v>7</v>
      </c>
      <c r="C489" s="55">
        <v>1</v>
      </c>
      <c r="D489" s="55">
        <v>2</v>
      </c>
      <c r="E489" s="55"/>
      <c r="F489" s="67" t="s">
        <v>300</v>
      </c>
      <c r="G489" s="73">
        <f>+G490</f>
        <v>0</v>
      </c>
      <c r="H489" s="73">
        <f>+H490</f>
        <v>0</v>
      </c>
      <c r="I489" s="73">
        <f>+I490</f>
        <v>0</v>
      </c>
      <c r="J489" s="73">
        <f>+J490</f>
        <v>0</v>
      </c>
      <c r="K489" s="74">
        <f>+K490</f>
        <v>0</v>
      </c>
    </row>
    <row r="490" spans="1:11" ht="12.75" x14ac:dyDescent="0.2">
      <c r="A490" s="68">
        <v>2</v>
      </c>
      <c r="B490" s="60">
        <v>7</v>
      </c>
      <c r="C490" s="60">
        <v>1</v>
      </c>
      <c r="D490" s="60">
        <v>2</v>
      </c>
      <c r="E490" s="60" t="s">
        <v>318</v>
      </c>
      <c r="F490" s="66" t="s">
        <v>300</v>
      </c>
      <c r="G490" s="70"/>
      <c r="H490" s="70"/>
      <c r="I490" s="70"/>
      <c r="J490" s="124">
        <f>SUBTOTAL(9,G490:I490)</f>
        <v>0</v>
      </c>
      <c r="K490" s="125">
        <f>IFERROR(J490/$J$18*100,"0.00")</f>
        <v>0</v>
      </c>
    </row>
    <row r="491" spans="1:11" ht="12.75" x14ac:dyDescent="0.2">
      <c r="A491" s="54">
        <v>2</v>
      </c>
      <c r="B491" s="55">
        <v>7</v>
      </c>
      <c r="C491" s="55">
        <v>1</v>
      </c>
      <c r="D491" s="55">
        <v>3</v>
      </c>
      <c r="E491" s="55"/>
      <c r="F491" s="67" t="s">
        <v>301</v>
      </c>
      <c r="G491" s="73">
        <f>+G492</f>
        <v>0</v>
      </c>
      <c r="H491" s="73">
        <f>+H492</f>
        <v>0</v>
      </c>
      <c r="I491" s="73">
        <f>+I492</f>
        <v>0</v>
      </c>
      <c r="J491" s="73">
        <f>+J492</f>
        <v>0</v>
      </c>
      <c r="K491" s="74">
        <f>+K492</f>
        <v>0</v>
      </c>
    </row>
    <row r="492" spans="1:11" ht="12.75" x14ac:dyDescent="0.2">
      <c r="A492" s="68">
        <v>2</v>
      </c>
      <c r="B492" s="60">
        <v>7</v>
      </c>
      <c r="C492" s="60">
        <v>1</v>
      </c>
      <c r="D492" s="60">
        <v>3</v>
      </c>
      <c r="E492" s="60" t="s">
        <v>318</v>
      </c>
      <c r="F492" s="66" t="s">
        <v>301</v>
      </c>
      <c r="G492" s="70"/>
      <c r="H492" s="70"/>
      <c r="I492" s="70"/>
      <c r="J492" s="124">
        <f>SUBTOTAL(9,G492:I492)</f>
        <v>0</v>
      </c>
      <c r="K492" s="125">
        <f>IFERROR(J492/$J$18*100,"0.00")</f>
        <v>0</v>
      </c>
    </row>
    <row r="493" spans="1:11" ht="12.75" x14ac:dyDescent="0.2">
      <c r="A493" s="54">
        <v>2</v>
      </c>
      <c r="B493" s="55">
        <v>7</v>
      </c>
      <c r="C493" s="55">
        <v>1</v>
      </c>
      <c r="D493" s="55">
        <v>4</v>
      </c>
      <c r="E493" s="55"/>
      <c r="F493" s="67" t="s">
        <v>302</v>
      </c>
      <c r="G493" s="73">
        <f>+G494</f>
        <v>0</v>
      </c>
      <c r="H493" s="73">
        <f>+H494</f>
        <v>0</v>
      </c>
      <c r="I493" s="73">
        <f>+I494</f>
        <v>0</v>
      </c>
      <c r="J493" s="73">
        <f>+J494</f>
        <v>0</v>
      </c>
      <c r="K493" s="74">
        <f>+K494</f>
        <v>0</v>
      </c>
    </row>
    <row r="494" spans="1:11" ht="12.75" x14ac:dyDescent="0.2">
      <c r="A494" s="68">
        <v>2</v>
      </c>
      <c r="B494" s="60">
        <v>7</v>
      </c>
      <c r="C494" s="60">
        <v>1</v>
      </c>
      <c r="D494" s="60">
        <v>4</v>
      </c>
      <c r="E494" s="60" t="s">
        <v>318</v>
      </c>
      <c r="F494" s="66" t="s">
        <v>302</v>
      </c>
      <c r="G494" s="70"/>
      <c r="H494" s="70"/>
      <c r="I494" s="70"/>
      <c r="J494" s="124">
        <f>SUBTOTAL(9,G494:I494)</f>
        <v>0</v>
      </c>
      <c r="K494" s="125">
        <f>IFERROR(J494/$J$18*100,"0.00")</f>
        <v>0</v>
      </c>
    </row>
    <row r="495" spans="1:11" ht="12.75" x14ac:dyDescent="0.2">
      <c r="A495" s="71">
        <v>2</v>
      </c>
      <c r="B495" s="55">
        <v>7</v>
      </c>
      <c r="C495" s="55">
        <v>1</v>
      </c>
      <c r="D495" s="55">
        <v>5</v>
      </c>
      <c r="E495" s="55"/>
      <c r="F495" s="80" t="s">
        <v>437</v>
      </c>
      <c r="G495" s="73">
        <f>+G496</f>
        <v>0</v>
      </c>
      <c r="H495" s="73">
        <f>+H496</f>
        <v>0</v>
      </c>
      <c r="I495" s="73">
        <f>+I496</f>
        <v>0</v>
      </c>
      <c r="J495" s="73">
        <f>+J496</f>
        <v>0</v>
      </c>
      <c r="K495" s="74">
        <f>+K496</f>
        <v>0</v>
      </c>
    </row>
    <row r="496" spans="1:11" ht="12.75" x14ac:dyDescent="0.2">
      <c r="A496" s="68">
        <v>2</v>
      </c>
      <c r="B496" s="60">
        <v>7</v>
      </c>
      <c r="C496" s="60">
        <v>1</v>
      </c>
      <c r="D496" s="60">
        <v>5</v>
      </c>
      <c r="E496" s="60" t="s">
        <v>318</v>
      </c>
      <c r="F496" s="66" t="s">
        <v>437</v>
      </c>
      <c r="G496" s="70"/>
      <c r="H496" s="70"/>
      <c r="I496" s="70"/>
      <c r="J496" s="124">
        <f>SUBTOTAL(9,G496:I496)</f>
        <v>0</v>
      </c>
      <c r="K496" s="125">
        <f>IFERROR(J496/$J$18*100,"0.00")</f>
        <v>0</v>
      </c>
    </row>
    <row r="497" spans="1:11" ht="12.75" x14ac:dyDescent="0.2">
      <c r="A497" s="49">
        <v>2</v>
      </c>
      <c r="B497" s="50">
        <v>7</v>
      </c>
      <c r="C497" s="50">
        <v>2</v>
      </c>
      <c r="D497" s="50"/>
      <c r="E497" s="50"/>
      <c r="F497" s="51" t="s">
        <v>303</v>
      </c>
      <c r="G497" s="52">
        <f>+G498+G500+G502+G504+G506+G508</f>
        <v>0</v>
      </c>
      <c r="H497" s="52">
        <f>+H498+H500+H502+H504+H506+H508</f>
        <v>0</v>
      </c>
      <c r="I497" s="52">
        <f>+I498+I500+I502+I504+I506+I508</f>
        <v>0</v>
      </c>
      <c r="J497" s="52">
        <f>+J498+J500+J502+J504+J506+J508</f>
        <v>0</v>
      </c>
      <c r="K497" s="53">
        <f>+K498+K500+K502+K504+K506+K508</f>
        <v>0</v>
      </c>
    </row>
    <row r="498" spans="1:11" ht="12.75" x14ac:dyDescent="0.2">
      <c r="A498" s="54">
        <v>2</v>
      </c>
      <c r="B498" s="55">
        <v>7</v>
      </c>
      <c r="C498" s="55">
        <v>2</v>
      </c>
      <c r="D498" s="55">
        <v>1</v>
      </c>
      <c r="E498" s="55"/>
      <c r="F498" s="67" t="s">
        <v>304</v>
      </c>
      <c r="G498" s="73">
        <f>+G499</f>
        <v>0</v>
      </c>
      <c r="H498" s="73">
        <f>+H499</f>
        <v>0</v>
      </c>
      <c r="I498" s="73">
        <f>+I499</f>
        <v>0</v>
      </c>
      <c r="J498" s="73">
        <f>+J499</f>
        <v>0</v>
      </c>
      <c r="K498" s="74">
        <f>+K499</f>
        <v>0</v>
      </c>
    </row>
    <row r="499" spans="1:11" ht="12.75" x14ac:dyDescent="0.2">
      <c r="A499" s="68">
        <v>2</v>
      </c>
      <c r="B499" s="60">
        <v>7</v>
      </c>
      <c r="C499" s="60">
        <v>2</v>
      </c>
      <c r="D499" s="60">
        <v>1</v>
      </c>
      <c r="E499" s="60" t="s">
        <v>318</v>
      </c>
      <c r="F499" s="66" t="s">
        <v>304</v>
      </c>
      <c r="G499" s="70"/>
      <c r="H499" s="70"/>
      <c r="I499" s="70"/>
      <c r="J499" s="124">
        <f>SUBTOTAL(9,G499:I499)</f>
        <v>0</v>
      </c>
      <c r="K499" s="125">
        <f>IFERROR(J499/$J$18*100,"0.00")</f>
        <v>0</v>
      </c>
    </row>
    <row r="500" spans="1:11" ht="12.75" x14ac:dyDescent="0.2">
      <c r="A500" s="54">
        <v>2</v>
      </c>
      <c r="B500" s="55">
        <v>7</v>
      </c>
      <c r="C500" s="55">
        <v>2</v>
      </c>
      <c r="D500" s="55">
        <v>2</v>
      </c>
      <c r="E500" s="55"/>
      <c r="F500" s="67" t="s">
        <v>305</v>
      </c>
      <c r="G500" s="73">
        <f>+G501</f>
        <v>0</v>
      </c>
      <c r="H500" s="73">
        <f>+H501</f>
        <v>0</v>
      </c>
      <c r="I500" s="73">
        <f>+I501</f>
        <v>0</v>
      </c>
      <c r="J500" s="73">
        <f>+J501</f>
        <v>0</v>
      </c>
      <c r="K500" s="74">
        <f>+K501</f>
        <v>0</v>
      </c>
    </row>
    <row r="501" spans="1:11" ht="12.75" x14ac:dyDescent="0.2">
      <c r="A501" s="68">
        <v>2</v>
      </c>
      <c r="B501" s="60">
        <v>7</v>
      </c>
      <c r="C501" s="60">
        <v>2</v>
      </c>
      <c r="D501" s="60">
        <v>2</v>
      </c>
      <c r="E501" s="60" t="s">
        <v>318</v>
      </c>
      <c r="F501" s="66" t="s">
        <v>305</v>
      </c>
      <c r="G501" s="70"/>
      <c r="H501" s="70"/>
      <c r="I501" s="70"/>
      <c r="J501" s="124">
        <f>SUBTOTAL(9,G501:I501)</f>
        <v>0</v>
      </c>
      <c r="K501" s="125">
        <f>IFERROR(J501/$J$18*100,"0.00")</f>
        <v>0</v>
      </c>
    </row>
    <row r="502" spans="1:11" ht="12.75" x14ac:dyDescent="0.2">
      <c r="A502" s="54">
        <v>2</v>
      </c>
      <c r="B502" s="55">
        <v>7</v>
      </c>
      <c r="C502" s="55">
        <v>2</v>
      </c>
      <c r="D502" s="55">
        <v>3</v>
      </c>
      <c r="E502" s="55"/>
      <c r="F502" s="67" t="s">
        <v>306</v>
      </c>
      <c r="G502" s="73">
        <f>+G503</f>
        <v>0</v>
      </c>
      <c r="H502" s="73">
        <f>+H503</f>
        <v>0</v>
      </c>
      <c r="I502" s="73">
        <f>+I503</f>
        <v>0</v>
      </c>
      <c r="J502" s="73">
        <f>+J503</f>
        <v>0</v>
      </c>
      <c r="K502" s="74">
        <f>+K503</f>
        <v>0</v>
      </c>
    </row>
    <row r="503" spans="1:11" ht="12.75" x14ac:dyDescent="0.2">
      <c r="A503" s="68">
        <v>2</v>
      </c>
      <c r="B503" s="60">
        <v>7</v>
      </c>
      <c r="C503" s="60">
        <v>2</v>
      </c>
      <c r="D503" s="60">
        <v>3</v>
      </c>
      <c r="E503" s="60" t="s">
        <v>318</v>
      </c>
      <c r="F503" s="66" t="s">
        <v>306</v>
      </c>
      <c r="G503" s="70"/>
      <c r="H503" s="70"/>
      <c r="I503" s="70"/>
      <c r="J503" s="124">
        <f>SUBTOTAL(9,G503:I503)</f>
        <v>0</v>
      </c>
      <c r="K503" s="125">
        <f>IFERROR(J503/$J$18*100,"0.00")</f>
        <v>0</v>
      </c>
    </row>
    <row r="504" spans="1:11" ht="12.75" x14ac:dyDescent="0.2">
      <c r="A504" s="54">
        <v>2</v>
      </c>
      <c r="B504" s="55">
        <v>7</v>
      </c>
      <c r="C504" s="55">
        <v>2</v>
      </c>
      <c r="D504" s="55">
        <v>4</v>
      </c>
      <c r="E504" s="55"/>
      <c r="F504" s="67" t="s">
        <v>307</v>
      </c>
      <c r="G504" s="73">
        <f>+G505</f>
        <v>0</v>
      </c>
      <c r="H504" s="73">
        <f>+H505</f>
        <v>0</v>
      </c>
      <c r="I504" s="73">
        <f>+I505</f>
        <v>0</v>
      </c>
      <c r="J504" s="73">
        <f>+J505</f>
        <v>0</v>
      </c>
      <c r="K504" s="74">
        <f>+K505</f>
        <v>0</v>
      </c>
    </row>
    <row r="505" spans="1:11" ht="12.75" x14ac:dyDescent="0.2">
      <c r="A505" s="68">
        <v>2</v>
      </c>
      <c r="B505" s="60">
        <v>7</v>
      </c>
      <c r="C505" s="60">
        <v>2</v>
      </c>
      <c r="D505" s="60">
        <v>4</v>
      </c>
      <c r="E505" s="60" t="s">
        <v>318</v>
      </c>
      <c r="F505" s="66" t="s">
        <v>307</v>
      </c>
      <c r="G505" s="70"/>
      <c r="H505" s="70"/>
      <c r="I505" s="70"/>
      <c r="J505" s="124">
        <f>SUBTOTAL(9,G505:I505)</f>
        <v>0</v>
      </c>
      <c r="K505" s="125">
        <f>IFERROR(J505/$J$18*100,"0.00")</f>
        <v>0</v>
      </c>
    </row>
    <row r="506" spans="1:11" ht="12.75" x14ac:dyDescent="0.2">
      <c r="A506" s="54">
        <v>2</v>
      </c>
      <c r="B506" s="55">
        <v>7</v>
      </c>
      <c r="C506" s="55">
        <v>2</v>
      </c>
      <c r="D506" s="55">
        <v>7</v>
      </c>
      <c r="E506" s="55"/>
      <c r="F506" s="67" t="s">
        <v>308</v>
      </c>
      <c r="G506" s="73">
        <f>+G507</f>
        <v>0</v>
      </c>
      <c r="H506" s="73">
        <f>+H507</f>
        <v>0</v>
      </c>
      <c r="I506" s="73">
        <f>+I507</f>
        <v>0</v>
      </c>
      <c r="J506" s="73">
        <f>+J507</f>
        <v>0</v>
      </c>
      <c r="K506" s="74">
        <f>+K507</f>
        <v>0</v>
      </c>
    </row>
    <row r="507" spans="1:11" ht="12.75" x14ac:dyDescent="0.2">
      <c r="A507" s="68">
        <v>2</v>
      </c>
      <c r="B507" s="60">
        <v>7</v>
      </c>
      <c r="C507" s="60">
        <v>2</v>
      </c>
      <c r="D507" s="60">
        <v>7</v>
      </c>
      <c r="E507" s="60" t="s">
        <v>318</v>
      </c>
      <c r="F507" s="66" t="s">
        <v>308</v>
      </c>
      <c r="G507" s="70"/>
      <c r="H507" s="70"/>
      <c r="I507" s="70"/>
      <c r="J507" s="124">
        <f>SUBTOTAL(9,G507:I507)</f>
        <v>0</v>
      </c>
      <c r="K507" s="125">
        <f>IFERROR(J507/$J$18*100,"0.00")</f>
        <v>0</v>
      </c>
    </row>
    <row r="508" spans="1:11" ht="12.75" x14ac:dyDescent="0.2">
      <c r="A508" s="54">
        <v>2</v>
      </c>
      <c r="B508" s="55">
        <v>7</v>
      </c>
      <c r="C508" s="55">
        <v>2</v>
      </c>
      <c r="D508" s="55">
        <v>8</v>
      </c>
      <c r="E508" s="55"/>
      <c r="F508" s="67" t="s">
        <v>309</v>
      </c>
      <c r="G508" s="73">
        <f>+G509</f>
        <v>0</v>
      </c>
      <c r="H508" s="73">
        <f>+H509</f>
        <v>0</v>
      </c>
      <c r="I508" s="73">
        <f>+I509</f>
        <v>0</v>
      </c>
      <c r="J508" s="73">
        <f>+J509</f>
        <v>0</v>
      </c>
      <c r="K508" s="74">
        <f>+K509</f>
        <v>0</v>
      </c>
    </row>
    <row r="509" spans="1:11" ht="12.75" x14ac:dyDescent="0.2">
      <c r="A509" s="68">
        <v>2</v>
      </c>
      <c r="B509" s="60">
        <v>7</v>
      </c>
      <c r="C509" s="60">
        <v>2</v>
      </c>
      <c r="D509" s="60">
        <v>8</v>
      </c>
      <c r="E509" s="60" t="s">
        <v>318</v>
      </c>
      <c r="F509" s="66" t="s">
        <v>309</v>
      </c>
      <c r="G509" s="70"/>
      <c r="H509" s="70"/>
      <c r="I509" s="70"/>
      <c r="J509" s="124">
        <f>SUBTOTAL(9,G509:I509)</f>
        <v>0</v>
      </c>
      <c r="K509" s="125">
        <f>IFERROR(J509/$J$18*100,"0.00")</f>
        <v>0</v>
      </c>
    </row>
    <row r="510" spans="1:11" ht="12.75" x14ac:dyDescent="0.2">
      <c r="A510" s="49">
        <v>2</v>
      </c>
      <c r="B510" s="50">
        <v>7</v>
      </c>
      <c r="C510" s="50">
        <v>3</v>
      </c>
      <c r="D510" s="50"/>
      <c r="E510" s="50"/>
      <c r="F510" s="51" t="s">
        <v>310</v>
      </c>
      <c r="G510" s="52">
        <f>+G511+G513</f>
        <v>0</v>
      </c>
      <c r="H510" s="52">
        <f>+H511+H513</f>
        <v>0</v>
      </c>
      <c r="I510" s="52">
        <f>+I511+I513</f>
        <v>15000000</v>
      </c>
      <c r="J510" s="52">
        <f>+J511+J513</f>
        <v>15000000</v>
      </c>
      <c r="K510" s="53">
        <f>+K511+K513</f>
        <v>1.3813508167194117</v>
      </c>
    </row>
    <row r="511" spans="1:11" ht="12.75" x14ac:dyDescent="0.2">
      <c r="A511" s="54">
        <v>2</v>
      </c>
      <c r="B511" s="55">
        <v>7</v>
      </c>
      <c r="C511" s="55">
        <v>3</v>
      </c>
      <c r="D511" s="55">
        <v>1</v>
      </c>
      <c r="E511" s="55"/>
      <c r="F511" s="67" t="s">
        <v>311</v>
      </c>
      <c r="G511" s="73">
        <f>+G512</f>
        <v>0</v>
      </c>
      <c r="H511" s="73">
        <f>+H512</f>
        <v>0</v>
      </c>
      <c r="I511" s="73">
        <f>+I512</f>
        <v>15000000</v>
      </c>
      <c r="J511" s="73">
        <f>+J512</f>
        <v>15000000</v>
      </c>
      <c r="K511" s="74">
        <f>+K512</f>
        <v>1.3813508167194117</v>
      </c>
    </row>
    <row r="512" spans="1:11" ht="12.75" x14ac:dyDescent="0.2">
      <c r="A512" s="68">
        <v>2</v>
      </c>
      <c r="B512" s="60">
        <v>7</v>
      </c>
      <c r="C512" s="60">
        <v>3</v>
      </c>
      <c r="D512" s="60">
        <v>1</v>
      </c>
      <c r="E512" s="60" t="s">
        <v>318</v>
      </c>
      <c r="F512" s="66" t="s">
        <v>311</v>
      </c>
      <c r="G512" s="70"/>
      <c r="H512" s="70"/>
      <c r="I512" s="70">
        <v>15000000</v>
      </c>
      <c r="J512" s="124">
        <f>SUBTOTAL(9,G512:I512)</f>
        <v>15000000</v>
      </c>
      <c r="K512" s="125">
        <f>IFERROR(J512/$J$18*100,"0.00")</f>
        <v>1.3813508167194117</v>
      </c>
    </row>
    <row r="513" spans="1:11" ht="12.75" x14ac:dyDescent="0.2">
      <c r="A513" s="54">
        <v>2</v>
      </c>
      <c r="B513" s="55">
        <v>7</v>
      </c>
      <c r="C513" s="55">
        <v>3</v>
      </c>
      <c r="D513" s="55">
        <v>2</v>
      </c>
      <c r="E513" s="55"/>
      <c r="F513" s="67" t="s">
        <v>312</v>
      </c>
      <c r="G513" s="73">
        <f>+G514</f>
        <v>0</v>
      </c>
      <c r="H513" s="73">
        <f>+H514</f>
        <v>0</v>
      </c>
      <c r="I513" s="73">
        <f>+I514</f>
        <v>0</v>
      </c>
      <c r="J513" s="73">
        <f>+J514</f>
        <v>0</v>
      </c>
      <c r="K513" s="74">
        <f>+K514</f>
        <v>0</v>
      </c>
    </row>
    <row r="514" spans="1:11" ht="12.75" x14ac:dyDescent="0.2">
      <c r="A514" s="84">
        <v>2</v>
      </c>
      <c r="B514" s="85">
        <v>7</v>
      </c>
      <c r="C514" s="85">
        <v>3</v>
      </c>
      <c r="D514" s="85">
        <v>2</v>
      </c>
      <c r="E514" s="85" t="s">
        <v>318</v>
      </c>
      <c r="F514" s="86" t="s">
        <v>312</v>
      </c>
      <c r="G514" s="87"/>
      <c r="H514" s="87"/>
      <c r="I514" s="87"/>
      <c r="J514" s="126">
        <f>SUBTOTAL(9,G514:I514)</f>
        <v>0</v>
      </c>
      <c r="K514" s="127">
        <f>IFERROR(J514/$J$18*100,"0.00")</f>
        <v>0</v>
      </c>
    </row>
  </sheetData>
  <sheetProtection sheet="1" objects="1" scenarios="1"/>
  <mergeCells count="9">
    <mergeCell ref="G16:I16"/>
    <mergeCell ref="J16:J17"/>
    <mergeCell ref="K16:K17"/>
    <mergeCell ref="A16:A17"/>
    <mergeCell ref="B16:B17"/>
    <mergeCell ref="C16:C17"/>
    <mergeCell ref="D16:D17"/>
    <mergeCell ref="E16:E17"/>
    <mergeCell ref="F16:F17"/>
  </mergeCells>
  <pageMargins left="1.6535433070866143" right="0.11811023622047245" top="0.27559055118110237" bottom="0.23622047244094491" header="0" footer="0"/>
  <pageSetup paperSize="9" scale="65" orientation="landscape" verticalDpi="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zoomScale="80" zoomScaleNormal="80" workbookViewId="0">
      <pane xSplit="4" ySplit="3" topLeftCell="E4" activePane="bottomRight" state="frozen"/>
      <selection activeCell="S524" sqref="S524"/>
      <selection pane="topRight" activeCell="S524" sqref="S524"/>
      <selection pane="bottomLeft" activeCell="S524" sqref="S524"/>
      <selection pane="bottomRight" activeCell="A16" sqref="A16"/>
    </sheetView>
  </sheetViews>
  <sheetFormatPr baseColWidth="10" defaultRowHeight="15" x14ac:dyDescent="0.25"/>
  <cols>
    <col min="1" max="1" width="53.5703125" style="2" customWidth="1"/>
    <col min="2" max="2" width="12" style="175" bestFit="1" customWidth="1"/>
    <col min="3" max="3" width="11.42578125" style="175"/>
    <col min="4" max="4" width="27.28515625" style="2" customWidth="1"/>
    <col min="5" max="5" width="28.5703125" style="2" customWidth="1"/>
    <col min="6" max="16384" width="11.42578125" style="2"/>
  </cols>
  <sheetData>
    <row r="2" spans="1:9" s="383" customFormat="1" ht="14.25" x14ac:dyDescent="0.2">
      <c r="A2" s="583" t="s">
        <v>1213</v>
      </c>
      <c r="B2" s="583" t="s">
        <v>1214</v>
      </c>
      <c r="C2" s="583" t="s">
        <v>1215</v>
      </c>
      <c r="D2" s="583" t="s">
        <v>1216</v>
      </c>
      <c r="E2" s="583" t="s">
        <v>1217</v>
      </c>
      <c r="F2" s="580" t="s">
        <v>1218</v>
      </c>
      <c r="G2" s="581"/>
      <c r="H2" s="581"/>
      <c r="I2" s="582"/>
    </row>
    <row r="3" spans="1:9" s="373" customFormat="1" ht="14.25" x14ac:dyDescent="0.2">
      <c r="A3" s="584"/>
      <c r="B3" s="584"/>
      <c r="C3" s="584"/>
      <c r="D3" s="584"/>
      <c r="E3" s="584"/>
      <c r="F3" s="382" t="s">
        <v>1222</v>
      </c>
      <c r="G3" s="382" t="s">
        <v>1219</v>
      </c>
      <c r="H3" s="382" t="s">
        <v>1220</v>
      </c>
      <c r="I3" s="382" t="s">
        <v>1221</v>
      </c>
    </row>
    <row r="4" spans="1:9" s="373" customFormat="1" ht="14.25" x14ac:dyDescent="0.2">
      <c r="A4" s="382"/>
      <c r="B4" s="382"/>
      <c r="C4" s="382"/>
      <c r="D4" s="382"/>
      <c r="E4" s="382"/>
      <c r="F4" s="382"/>
      <c r="G4" s="382"/>
      <c r="H4" s="382"/>
      <c r="I4" s="382"/>
    </row>
    <row r="5" spans="1:9" x14ac:dyDescent="0.25">
      <c r="A5" s="374"/>
      <c r="B5" s="375"/>
      <c r="C5" s="375"/>
      <c r="D5" s="374"/>
      <c r="E5" s="374"/>
      <c r="F5" s="379"/>
      <c r="G5" s="379"/>
      <c r="H5" s="379"/>
      <c r="I5" s="379"/>
    </row>
    <row r="6" spans="1:9" x14ac:dyDescent="0.25">
      <c r="A6" s="376"/>
      <c r="B6" s="377"/>
      <c r="C6" s="378"/>
      <c r="D6" s="384"/>
      <c r="E6" s="384"/>
      <c r="F6" s="377"/>
      <c r="G6" s="377"/>
      <c r="H6" s="377"/>
      <c r="I6" s="377"/>
    </row>
    <row r="7" spans="1:9" x14ac:dyDescent="0.25">
      <c r="A7" s="374"/>
      <c r="B7" s="379"/>
      <c r="C7" s="379"/>
      <c r="D7" s="385"/>
      <c r="E7" s="385"/>
      <c r="F7" s="379"/>
      <c r="G7" s="379"/>
      <c r="H7" s="379"/>
      <c r="I7" s="379"/>
    </row>
    <row r="8" spans="1:9" x14ac:dyDescent="0.25">
      <c r="A8" s="376"/>
      <c r="B8" s="377"/>
      <c r="C8" s="377"/>
      <c r="D8" s="386"/>
      <c r="E8" s="386"/>
      <c r="F8" s="377"/>
      <c r="G8" s="377"/>
      <c r="H8" s="377"/>
      <c r="I8" s="377"/>
    </row>
    <row r="9" spans="1:9" x14ac:dyDescent="0.25">
      <c r="A9" s="374"/>
      <c r="B9" s="375"/>
      <c r="C9" s="379"/>
      <c r="D9" s="385"/>
      <c r="E9" s="385"/>
      <c r="F9" s="379"/>
      <c r="G9" s="379"/>
      <c r="H9" s="379"/>
      <c r="I9" s="379"/>
    </row>
    <row r="10" spans="1:9" x14ac:dyDescent="0.25">
      <c r="A10" s="376"/>
      <c r="B10" s="377"/>
      <c r="C10" s="377"/>
      <c r="D10" s="386"/>
      <c r="E10" s="386"/>
      <c r="F10" s="377"/>
      <c r="G10" s="377"/>
      <c r="H10" s="377"/>
      <c r="I10" s="377"/>
    </row>
    <row r="11" spans="1:9" x14ac:dyDescent="0.25">
      <c r="A11" s="374"/>
      <c r="B11" s="379"/>
      <c r="C11" s="379"/>
      <c r="D11" s="385"/>
      <c r="E11" s="385"/>
      <c r="F11" s="379"/>
      <c r="G11" s="379"/>
      <c r="H11" s="379"/>
      <c r="I11" s="379"/>
    </row>
    <row r="12" spans="1:9" x14ac:dyDescent="0.25">
      <c r="A12" s="376"/>
      <c r="B12" s="377"/>
      <c r="C12" s="377"/>
      <c r="D12" s="386"/>
      <c r="E12" s="386"/>
      <c r="F12" s="377"/>
      <c r="G12" s="377"/>
      <c r="H12" s="377"/>
      <c r="I12" s="377"/>
    </row>
    <row r="13" spans="1:9" x14ac:dyDescent="0.25">
      <c r="A13" s="374"/>
      <c r="B13" s="375"/>
      <c r="C13" s="379"/>
      <c r="D13" s="385"/>
      <c r="E13" s="385"/>
      <c r="F13" s="379"/>
      <c r="G13" s="379"/>
      <c r="H13" s="379"/>
      <c r="I13" s="379"/>
    </row>
    <row r="14" spans="1:9" x14ac:dyDescent="0.25">
      <c r="A14" s="376"/>
      <c r="B14" s="380"/>
      <c r="C14" s="377"/>
      <c r="D14" s="386"/>
      <c r="E14" s="386"/>
      <c r="F14" s="377"/>
      <c r="G14" s="377"/>
      <c r="H14" s="377"/>
      <c r="I14" s="377"/>
    </row>
    <row r="15" spans="1:9" x14ac:dyDescent="0.25">
      <c r="A15" s="374"/>
      <c r="B15" s="375"/>
      <c r="C15" s="379"/>
      <c r="D15" s="385"/>
      <c r="E15" s="385"/>
      <c r="F15" s="379"/>
      <c r="G15" s="379"/>
      <c r="H15" s="379"/>
      <c r="I15" s="379"/>
    </row>
    <row r="16" spans="1:9" x14ac:dyDescent="0.25">
      <c r="A16" s="376"/>
      <c r="B16" s="377"/>
      <c r="C16" s="377"/>
      <c r="D16" s="386"/>
      <c r="E16" s="386"/>
      <c r="F16" s="377"/>
      <c r="G16" s="377"/>
      <c r="H16" s="377"/>
      <c r="I16" s="377"/>
    </row>
    <row r="17" spans="1:9" x14ac:dyDescent="0.25">
      <c r="A17" s="374"/>
      <c r="B17" s="375"/>
      <c r="C17" s="379"/>
      <c r="D17" s="385"/>
      <c r="E17" s="385"/>
      <c r="F17" s="379"/>
      <c r="G17" s="379"/>
      <c r="H17" s="379"/>
      <c r="I17" s="379"/>
    </row>
    <row r="18" spans="1:9" x14ac:dyDescent="0.25">
      <c r="A18" s="376"/>
      <c r="B18" s="380"/>
      <c r="C18" s="377"/>
      <c r="D18" s="386"/>
      <c r="E18" s="386"/>
      <c r="F18" s="377"/>
      <c r="G18" s="377"/>
      <c r="H18" s="377"/>
      <c r="I18" s="377"/>
    </row>
    <row r="19" spans="1:9" x14ac:dyDescent="0.25">
      <c r="A19" s="374"/>
      <c r="B19" s="375"/>
      <c r="C19" s="375"/>
      <c r="D19" s="374"/>
      <c r="E19" s="374"/>
      <c r="F19" s="375"/>
      <c r="G19" s="375"/>
      <c r="H19" s="375"/>
      <c r="I19" s="375"/>
    </row>
    <row r="20" spans="1:9" x14ac:dyDescent="0.25">
      <c r="A20" s="376"/>
      <c r="B20" s="377"/>
      <c r="C20" s="377"/>
      <c r="D20" s="386"/>
      <c r="E20" s="386"/>
      <c r="F20" s="377"/>
      <c r="G20" s="377"/>
      <c r="H20" s="377"/>
      <c r="I20" s="377"/>
    </row>
    <row r="21" spans="1:9" x14ac:dyDescent="0.25">
      <c r="A21" s="374"/>
      <c r="B21" s="375"/>
      <c r="C21" s="379"/>
      <c r="D21" s="385"/>
      <c r="E21" s="385"/>
      <c r="F21" s="379"/>
      <c r="G21" s="379"/>
      <c r="H21" s="379"/>
      <c r="I21" s="379"/>
    </row>
    <row r="22" spans="1:9" x14ac:dyDescent="0.25">
      <c r="A22" s="376"/>
      <c r="B22" s="377"/>
      <c r="C22" s="377"/>
      <c r="D22" s="386"/>
      <c r="E22" s="386"/>
      <c r="F22" s="377"/>
      <c r="G22" s="377"/>
      <c r="H22" s="377"/>
      <c r="I22" s="377"/>
    </row>
    <row r="23" spans="1:9" x14ac:dyDescent="0.25">
      <c r="A23" s="374"/>
      <c r="B23" s="375"/>
      <c r="C23" s="379"/>
      <c r="D23" s="385"/>
      <c r="E23" s="385"/>
      <c r="F23" s="379"/>
      <c r="G23" s="379"/>
      <c r="H23" s="379"/>
      <c r="I23" s="379"/>
    </row>
    <row r="24" spans="1:9" x14ac:dyDescent="0.25">
      <c r="A24" s="376"/>
      <c r="B24" s="380"/>
      <c r="C24" s="377"/>
      <c r="D24" s="386"/>
      <c r="E24" s="386"/>
      <c r="F24" s="377"/>
      <c r="G24" s="377"/>
      <c r="H24" s="377"/>
      <c r="I24" s="377"/>
    </row>
    <row r="25" spans="1:9" x14ac:dyDescent="0.25">
      <c r="A25" s="374"/>
      <c r="B25" s="375"/>
      <c r="C25" s="379"/>
      <c r="D25" s="385"/>
      <c r="E25" s="385"/>
      <c r="F25" s="379"/>
      <c r="G25" s="379"/>
      <c r="H25" s="379"/>
      <c r="I25" s="379"/>
    </row>
    <row r="26" spans="1:9" x14ac:dyDescent="0.25">
      <c r="A26" s="376"/>
      <c r="B26" s="380"/>
      <c r="C26" s="377"/>
      <c r="D26" s="386"/>
      <c r="E26" s="386"/>
      <c r="F26" s="377"/>
      <c r="G26" s="377"/>
      <c r="H26" s="377"/>
      <c r="I26" s="377"/>
    </row>
    <row r="27" spans="1:9" x14ac:dyDescent="0.25">
      <c r="A27" s="374"/>
      <c r="B27" s="379"/>
      <c r="C27" s="379"/>
      <c r="D27" s="385"/>
      <c r="E27" s="385"/>
      <c r="F27" s="379"/>
      <c r="G27" s="379"/>
      <c r="H27" s="379"/>
      <c r="I27" s="379"/>
    </row>
    <row r="28" spans="1:9" x14ac:dyDescent="0.25">
      <c r="A28" s="376"/>
      <c r="B28" s="377"/>
      <c r="C28" s="377"/>
      <c r="D28" s="386"/>
      <c r="E28" s="386"/>
      <c r="F28" s="377"/>
      <c r="G28" s="377"/>
      <c r="H28" s="377"/>
      <c r="I28" s="377"/>
    </row>
    <row r="29" spans="1:9" x14ac:dyDescent="0.25">
      <c r="A29" s="374"/>
      <c r="B29" s="375"/>
      <c r="C29" s="379"/>
      <c r="D29" s="385"/>
      <c r="E29" s="385"/>
      <c r="F29" s="379"/>
      <c r="G29" s="379"/>
      <c r="H29" s="379"/>
      <c r="I29" s="379"/>
    </row>
    <row r="30" spans="1:9" x14ac:dyDescent="0.25">
      <c r="A30" s="376"/>
      <c r="B30" s="380"/>
      <c r="C30" s="377"/>
      <c r="D30" s="386"/>
      <c r="E30" s="386"/>
      <c r="F30" s="377"/>
      <c r="G30" s="377"/>
      <c r="H30" s="377"/>
      <c r="I30" s="377"/>
    </row>
    <row r="31" spans="1:9" x14ac:dyDescent="0.25">
      <c r="A31" s="374"/>
      <c r="B31" s="375"/>
      <c r="C31" s="379"/>
      <c r="D31" s="385"/>
      <c r="E31" s="385"/>
      <c r="F31" s="379"/>
      <c r="G31" s="379"/>
      <c r="H31" s="379"/>
      <c r="I31" s="379"/>
    </row>
    <row r="32" spans="1:9" x14ac:dyDescent="0.25">
      <c r="A32" s="376"/>
      <c r="B32" s="380"/>
      <c r="C32" s="380"/>
      <c r="D32" s="376"/>
      <c r="E32" s="376"/>
      <c r="F32" s="380"/>
      <c r="G32" s="380"/>
      <c r="H32" s="380"/>
      <c r="I32" s="380"/>
    </row>
    <row r="33" spans="1:9" x14ac:dyDescent="0.25">
      <c r="A33" s="374"/>
      <c r="B33" s="375"/>
      <c r="C33" s="375"/>
      <c r="D33" s="374"/>
      <c r="E33" s="374"/>
      <c r="F33" s="375"/>
      <c r="G33" s="375"/>
      <c r="H33" s="375"/>
      <c r="I33" s="375"/>
    </row>
    <row r="34" spans="1:9" x14ac:dyDescent="0.25">
      <c r="A34" s="376"/>
      <c r="B34" s="380"/>
      <c r="C34" s="377"/>
      <c r="D34" s="386"/>
      <c r="E34" s="386"/>
      <c r="F34" s="377"/>
      <c r="G34" s="377"/>
      <c r="H34" s="377"/>
      <c r="I34" s="377"/>
    </row>
    <row r="35" spans="1:9" x14ac:dyDescent="0.25">
      <c r="A35" s="374"/>
      <c r="B35" s="375"/>
      <c r="C35" s="379"/>
      <c r="D35" s="385"/>
      <c r="E35" s="385"/>
      <c r="F35" s="379"/>
      <c r="G35" s="379"/>
      <c r="H35" s="379"/>
      <c r="I35" s="379"/>
    </row>
    <row r="36" spans="1:9" x14ac:dyDescent="0.25">
      <c r="A36" s="376"/>
      <c r="B36" s="381"/>
      <c r="C36" s="377"/>
      <c r="D36" s="386"/>
      <c r="E36" s="386"/>
      <c r="F36" s="377"/>
      <c r="G36" s="377"/>
      <c r="H36" s="377"/>
      <c r="I36" s="377"/>
    </row>
    <row r="37" spans="1:9" x14ac:dyDescent="0.25">
      <c r="A37" s="374"/>
      <c r="B37" s="375"/>
      <c r="C37" s="379"/>
      <c r="D37" s="385"/>
      <c r="E37" s="385"/>
      <c r="F37" s="379"/>
      <c r="G37" s="379"/>
      <c r="H37" s="379"/>
      <c r="I37" s="379"/>
    </row>
    <row r="38" spans="1:9" x14ac:dyDescent="0.25">
      <c r="A38" s="376"/>
      <c r="B38" s="380"/>
      <c r="C38" s="377"/>
      <c r="D38" s="386"/>
      <c r="E38" s="386"/>
      <c r="F38" s="377"/>
      <c r="G38" s="377"/>
      <c r="H38" s="377"/>
      <c r="I38" s="377"/>
    </row>
    <row r="39" spans="1:9" x14ac:dyDescent="0.25">
      <c r="A39" s="374"/>
      <c r="B39" s="375"/>
      <c r="C39" s="379"/>
      <c r="D39" s="385"/>
      <c r="E39" s="385"/>
      <c r="F39" s="379"/>
      <c r="G39" s="379"/>
      <c r="H39" s="379"/>
      <c r="I39" s="379"/>
    </row>
    <row r="40" spans="1:9" x14ac:dyDescent="0.25">
      <c r="A40" s="376"/>
      <c r="B40" s="380"/>
      <c r="C40" s="377"/>
      <c r="D40" s="386"/>
      <c r="E40" s="386"/>
      <c r="F40" s="377"/>
      <c r="G40" s="377"/>
      <c r="H40" s="377"/>
      <c r="I40" s="377"/>
    </row>
    <row r="41" spans="1:9" x14ac:dyDescent="0.25">
      <c r="A41" s="374"/>
      <c r="B41" s="375"/>
      <c r="C41" s="379"/>
      <c r="D41" s="385"/>
      <c r="E41" s="385"/>
      <c r="F41" s="379"/>
      <c r="G41" s="379"/>
      <c r="H41" s="379"/>
      <c r="I41" s="379"/>
    </row>
    <row r="42" spans="1:9" x14ac:dyDescent="0.25">
      <c r="A42" s="376"/>
      <c r="B42" s="380"/>
      <c r="C42" s="377"/>
      <c r="D42" s="386"/>
      <c r="E42" s="386"/>
      <c r="F42" s="377"/>
      <c r="G42" s="377"/>
      <c r="H42" s="377"/>
      <c r="I42" s="377"/>
    </row>
    <row r="43" spans="1:9" x14ac:dyDescent="0.25">
      <c r="A43" s="374"/>
      <c r="B43" s="375"/>
      <c r="C43" s="379"/>
      <c r="D43" s="385"/>
      <c r="E43" s="385"/>
      <c r="F43" s="379"/>
      <c r="G43" s="379"/>
      <c r="H43" s="379"/>
      <c r="I43" s="379"/>
    </row>
    <row r="44" spans="1:9" x14ac:dyDescent="0.25">
      <c r="A44" s="376"/>
      <c r="B44" s="377"/>
      <c r="C44" s="377"/>
      <c r="D44" s="386"/>
      <c r="E44" s="386"/>
      <c r="F44" s="377"/>
      <c r="G44" s="377"/>
      <c r="H44" s="377"/>
      <c r="I44" s="377"/>
    </row>
    <row r="45" spans="1:9" x14ac:dyDescent="0.25">
      <c r="A45" s="374"/>
      <c r="B45" s="375"/>
      <c r="C45" s="379"/>
      <c r="D45" s="385"/>
      <c r="E45" s="385"/>
      <c r="F45" s="379"/>
      <c r="G45" s="379"/>
      <c r="H45" s="379"/>
      <c r="I45" s="379"/>
    </row>
    <row r="46" spans="1:9" x14ac:dyDescent="0.25">
      <c r="A46" s="376"/>
      <c r="B46" s="380"/>
      <c r="C46" s="380"/>
      <c r="D46" s="376"/>
      <c r="E46" s="376"/>
      <c r="F46" s="380"/>
      <c r="G46" s="380"/>
      <c r="H46" s="380"/>
      <c r="I46" s="380"/>
    </row>
    <row r="47" spans="1:9" x14ac:dyDescent="0.25">
      <c r="A47" s="374"/>
      <c r="B47" s="375"/>
      <c r="C47" s="379"/>
      <c r="D47" s="385"/>
      <c r="E47" s="385"/>
      <c r="F47" s="379"/>
      <c r="G47" s="379"/>
      <c r="H47" s="379"/>
      <c r="I47" s="379"/>
    </row>
    <row r="48" spans="1:9" x14ac:dyDescent="0.25">
      <c r="A48" s="376"/>
      <c r="B48" s="380"/>
      <c r="C48" s="377"/>
      <c r="D48" s="386"/>
      <c r="E48" s="386"/>
      <c r="F48" s="377"/>
      <c r="G48" s="377"/>
      <c r="H48" s="377"/>
      <c r="I48" s="377"/>
    </row>
    <row r="49" spans="1:9" x14ac:dyDescent="0.25">
      <c r="A49" s="374"/>
      <c r="B49" s="375"/>
      <c r="C49" s="379"/>
      <c r="D49" s="385"/>
      <c r="E49" s="385"/>
      <c r="F49" s="379"/>
      <c r="G49" s="379"/>
      <c r="H49" s="379"/>
      <c r="I49" s="379"/>
    </row>
    <row r="50" spans="1:9" x14ac:dyDescent="0.25">
      <c r="A50" s="376"/>
      <c r="B50" s="380"/>
      <c r="C50" s="377"/>
      <c r="D50" s="386"/>
      <c r="E50" s="386"/>
      <c r="F50" s="377"/>
      <c r="G50" s="377"/>
      <c r="H50" s="377"/>
      <c r="I50" s="377"/>
    </row>
    <row r="51" spans="1:9" x14ac:dyDescent="0.25">
      <c r="A51" s="374"/>
      <c r="B51" s="375"/>
      <c r="C51" s="379"/>
      <c r="D51" s="385"/>
      <c r="E51" s="385"/>
      <c r="F51" s="379"/>
      <c r="G51" s="379"/>
      <c r="H51" s="379"/>
      <c r="I51" s="379"/>
    </row>
    <row r="52" spans="1:9" x14ac:dyDescent="0.25">
      <c r="A52" s="376"/>
      <c r="B52" s="380"/>
      <c r="C52" s="377"/>
      <c r="D52" s="386"/>
      <c r="E52" s="386"/>
      <c r="F52" s="377"/>
      <c r="G52" s="377"/>
      <c r="H52" s="377"/>
      <c r="I52" s="377"/>
    </row>
    <row r="53" spans="1:9" x14ac:dyDescent="0.25">
      <c r="A53" s="374"/>
      <c r="B53" s="375"/>
      <c r="C53" s="379"/>
      <c r="D53" s="385"/>
      <c r="E53" s="385"/>
      <c r="F53" s="379"/>
      <c r="G53" s="379"/>
      <c r="H53" s="379"/>
      <c r="I53" s="379"/>
    </row>
    <row r="54" spans="1:9" x14ac:dyDescent="0.25">
      <c r="A54" s="376"/>
      <c r="B54" s="380"/>
      <c r="C54" s="377"/>
      <c r="D54" s="386"/>
      <c r="E54" s="386"/>
      <c r="F54" s="377"/>
      <c r="G54" s="377"/>
      <c r="H54" s="377"/>
      <c r="I54" s="377"/>
    </row>
    <row r="55" spans="1:9" x14ac:dyDescent="0.25">
      <c r="A55" s="374"/>
      <c r="B55" s="375"/>
      <c r="C55" s="379"/>
      <c r="D55" s="385"/>
      <c r="E55" s="385"/>
      <c r="F55" s="379"/>
      <c r="G55" s="379"/>
      <c r="H55" s="379"/>
      <c r="I55" s="379"/>
    </row>
    <row r="56" spans="1:9" x14ac:dyDescent="0.25">
      <c r="A56" s="376"/>
      <c r="B56" s="380"/>
      <c r="C56" s="377"/>
      <c r="D56" s="386"/>
      <c r="E56" s="386"/>
      <c r="F56" s="377"/>
      <c r="G56" s="377"/>
      <c r="H56" s="377"/>
      <c r="I56" s="377"/>
    </row>
    <row r="57" spans="1:9" x14ac:dyDescent="0.25">
      <c r="A57" s="374"/>
      <c r="B57" s="379"/>
      <c r="C57" s="379"/>
      <c r="D57" s="385"/>
      <c r="E57" s="385"/>
      <c r="F57" s="379"/>
      <c r="G57" s="379"/>
      <c r="H57" s="379"/>
      <c r="I57" s="379"/>
    </row>
    <row r="58" spans="1:9" x14ac:dyDescent="0.25">
      <c r="A58" s="376"/>
      <c r="B58" s="377"/>
      <c r="C58" s="377"/>
      <c r="D58" s="386"/>
      <c r="E58" s="386"/>
      <c r="F58" s="377"/>
      <c r="G58" s="377"/>
      <c r="H58" s="377"/>
      <c r="I58" s="377"/>
    </row>
    <row r="59" spans="1:9" x14ac:dyDescent="0.25">
      <c r="A59" s="374"/>
      <c r="B59" s="375"/>
      <c r="C59" s="375"/>
      <c r="D59" s="374"/>
      <c r="E59" s="374"/>
      <c r="F59" s="375"/>
      <c r="G59" s="375"/>
      <c r="H59" s="375"/>
      <c r="I59" s="375"/>
    </row>
  </sheetData>
  <mergeCells count="6">
    <mergeCell ref="F2:I2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Y197"/>
  <sheetViews>
    <sheetView topLeftCell="A130" zoomScaleNormal="100" workbookViewId="0">
      <selection activeCell="B9" sqref="B9:C156"/>
    </sheetView>
  </sheetViews>
  <sheetFormatPr baseColWidth="10" defaultRowHeight="15" x14ac:dyDescent="0.25"/>
  <cols>
    <col min="1" max="2" width="24.140625" style="5" customWidth="1"/>
    <col min="3" max="3" width="13.85546875" style="5" bestFit="1" customWidth="1"/>
    <col min="4" max="4" width="13.85546875" style="5" customWidth="1"/>
    <col min="5" max="5" width="22.140625" style="5" customWidth="1"/>
    <col min="6" max="6" width="20.5703125" style="5" customWidth="1"/>
    <col min="7" max="7" width="16.85546875" style="5" customWidth="1"/>
    <col min="8" max="8" width="15.28515625" style="5" customWidth="1"/>
    <col min="9" max="9" width="16.140625" style="5" customWidth="1"/>
    <col min="10" max="10" width="18.85546875" style="5" customWidth="1"/>
    <col min="11" max="11" width="18.7109375" style="5" customWidth="1"/>
    <col min="12" max="13" width="11.42578125" style="118"/>
    <col min="14" max="14" width="19.140625" style="118" bestFit="1" customWidth="1"/>
    <col min="15" max="15" width="24.140625" style="118" bestFit="1" customWidth="1"/>
    <col min="16" max="16" width="11.42578125" style="118"/>
    <col min="17" max="24" width="11.42578125" style="116"/>
    <col min="26" max="16384" width="11.42578125" style="3"/>
  </cols>
  <sheetData>
    <row r="1" spans="1:25" s="293" customFormat="1" x14ac:dyDescent="0.25">
      <c r="A1" s="290" t="s">
        <v>1007</v>
      </c>
      <c r="B1" s="290"/>
      <c r="C1" s="290" t="s">
        <v>1008</v>
      </c>
      <c r="D1" s="290"/>
      <c r="E1" s="290" t="s">
        <v>1124</v>
      </c>
      <c r="F1" s="290" t="s">
        <v>1007</v>
      </c>
      <c r="G1" s="291"/>
      <c r="H1" s="291"/>
      <c r="I1" s="292"/>
      <c r="J1" s="292"/>
      <c r="K1" s="292"/>
      <c r="Q1" s="116"/>
      <c r="R1" s="116"/>
      <c r="S1" s="116"/>
      <c r="T1" s="116"/>
      <c r="U1" s="116"/>
      <c r="V1" s="116"/>
      <c r="W1" s="116"/>
      <c r="X1" s="116"/>
      <c r="Y1" s="116"/>
    </row>
    <row r="2" spans="1:25" s="293" customFormat="1" x14ac:dyDescent="0.25">
      <c r="A2" s="118" t="s">
        <v>1131</v>
      </c>
      <c r="B2" s="118" t="s">
        <v>1183</v>
      </c>
      <c r="C2" s="118" t="s">
        <v>1006</v>
      </c>
      <c r="D2" s="118"/>
      <c r="E2" s="291" t="s">
        <v>481</v>
      </c>
      <c r="F2" s="118" t="s">
        <v>1131</v>
      </c>
      <c r="G2" s="291"/>
      <c r="H2" s="291"/>
      <c r="I2" s="292"/>
      <c r="J2" s="292"/>
      <c r="K2" s="292"/>
      <c r="Q2" s="116"/>
      <c r="R2" s="116"/>
      <c r="S2" s="116"/>
      <c r="T2" s="116"/>
      <c r="U2" s="116"/>
      <c r="V2" s="116"/>
      <c r="W2" s="116"/>
      <c r="X2" s="116"/>
      <c r="Y2" s="116"/>
    </row>
    <row r="3" spans="1:25" s="293" customFormat="1" x14ac:dyDescent="0.25">
      <c r="A3" s="118" t="s">
        <v>1148</v>
      </c>
      <c r="B3" s="118" t="s">
        <v>995</v>
      </c>
      <c r="C3" s="118" t="s">
        <v>1005</v>
      </c>
      <c r="D3" s="118"/>
      <c r="E3" s="291" t="s">
        <v>481</v>
      </c>
      <c r="F3" s="118" t="s">
        <v>1132</v>
      </c>
      <c r="G3" s="291"/>
      <c r="H3" s="291"/>
      <c r="I3" s="292"/>
      <c r="J3" s="292"/>
      <c r="K3" s="292"/>
      <c r="Q3" s="116"/>
      <c r="R3" s="116"/>
      <c r="S3" s="116"/>
      <c r="T3" s="116"/>
      <c r="U3" s="116"/>
      <c r="V3" s="116"/>
      <c r="W3" s="116"/>
      <c r="X3" s="116"/>
      <c r="Y3" s="116"/>
    </row>
    <row r="4" spans="1:25" s="293" customFormat="1" x14ac:dyDescent="0.25">
      <c r="A4" s="118" t="s">
        <v>1148</v>
      </c>
      <c r="B4" s="118" t="s">
        <v>995</v>
      </c>
      <c r="C4" s="118" t="s">
        <v>1004</v>
      </c>
      <c r="D4" s="118"/>
      <c r="E4" s="291" t="s">
        <v>481</v>
      </c>
      <c r="F4" s="118" t="s">
        <v>1133</v>
      </c>
      <c r="G4" s="291"/>
      <c r="H4" s="291"/>
      <c r="I4" s="292"/>
      <c r="J4" s="292"/>
      <c r="K4" s="292"/>
      <c r="Q4" s="116"/>
      <c r="R4" s="116"/>
      <c r="S4" s="116"/>
      <c r="T4" s="116"/>
      <c r="U4" s="116"/>
      <c r="V4" s="116"/>
      <c r="W4" s="116"/>
      <c r="X4" s="116"/>
      <c r="Y4" s="116"/>
    </row>
    <row r="5" spans="1:25" s="293" customFormat="1" x14ac:dyDescent="0.25">
      <c r="A5" s="118" t="s">
        <v>1148</v>
      </c>
      <c r="B5" s="118" t="s">
        <v>995</v>
      </c>
      <c r="C5" s="118" t="s">
        <v>1003</v>
      </c>
      <c r="D5" s="118"/>
      <c r="E5" s="291" t="s">
        <v>482</v>
      </c>
      <c r="F5" s="118" t="s">
        <v>1134</v>
      </c>
      <c r="G5" s="291"/>
      <c r="H5" s="291"/>
      <c r="I5" s="292"/>
      <c r="J5" s="292"/>
      <c r="K5" s="292"/>
      <c r="Q5" s="116"/>
      <c r="R5" s="116"/>
      <c r="S5" s="116"/>
      <c r="T5" s="116"/>
      <c r="U5" s="116"/>
      <c r="V5" s="116"/>
      <c r="W5" s="116"/>
      <c r="X5" s="116"/>
      <c r="Y5" s="116"/>
    </row>
    <row r="6" spans="1:25" s="293" customFormat="1" x14ac:dyDescent="0.25">
      <c r="A6" s="118" t="s">
        <v>1148</v>
      </c>
      <c r="B6" s="118" t="s">
        <v>995</v>
      </c>
      <c r="C6" s="118" t="s">
        <v>1002</v>
      </c>
      <c r="D6" s="118"/>
      <c r="E6" s="291" t="s">
        <v>482</v>
      </c>
      <c r="F6" s="118" t="s">
        <v>1158</v>
      </c>
      <c r="G6" s="291"/>
      <c r="H6" s="291"/>
      <c r="I6" s="292"/>
      <c r="J6" s="292"/>
      <c r="K6" s="292"/>
      <c r="Q6" s="116"/>
      <c r="R6" s="116"/>
      <c r="S6" s="116"/>
      <c r="T6" s="116"/>
      <c r="U6" s="116"/>
      <c r="V6" s="116"/>
      <c r="W6" s="116"/>
      <c r="X6" s="116"/>
      <c r="Y6" s="116"/>
    </row>
    <row r="7" spans="1:25" s="293" customFormat="1" x14ac:dyDescent="0.25">
      <c r="A7" s="118" t="s">
        <v>1148</v>
      </c>
      <c r="B7" s="118" t="s">
        <v>995</v>
      </c>
      <c r="C7" s="118" t="s">
        <v>1001</v>
      </c>
      <c r="D7" s="118"/>
      <c r="E7" s="291" t="s">
        <v>482</v>
      </c>
      <c r="F7" s="118" t="s">
        <v>1159</v>
      </c>
      <c r="G7" s="291"/>
      <c r="H7" s="291"/>
      <c r="I7" s="292"/>
      <c r="J7" s="292"/>
      <c r="K7" s="292"/>
      <c r="Q7" s="116"/>
      <c r="R7" s="116"/>
      <c r="S7" s="116"/>
      <c r="T7" s="116"/>
      <c r="U7" s="116"/>
      <c r="V7" s="116"/>
      <c r="W7" s="116"/>
      <c r="X7" s="116"/>
      <c r="Y7" s="116"/>
    </row>
    <row r="8" spans="1:25" s="293" customFormat="1" x14ac:dyDescent="0.25">
      <c r="A8" s="118" t="s">
        <v>1148</v>
      </c>
      <c r="B8" s="118" t="s">
        <v>995</v>
      </c>
      <c r="C8" s="118" t="s">
        <v>1000</v>
      </c>
      <c r="D8" s="118"/>
      <c r="E8" s="291" t="s">
        <v>483</v>
      </c>
      <c r="F8" s="118" t="s">
        <v>1135</v>
      </c>
      <c r="G8" s="291"/>
      <c r="H8" s="291"/>
      <c r="I8" s="292"/>
      <c r="J8" s="292"/>
      <c r="K8" s="292"/>
      <c r="Q8" s="116"/>
      <c r="R8" s="116"/>
      <c r="S8" s="116"/>
      <c r="T8" s="116"/>
      <c r="U8" s="116"/>
      <c r="V8" s="116"/>
      <c r="W8" s="116"/>
      <c r="X8" s="116"/>
      <c r="Y8" s="116"/>
    </row>
    <row r="9" spans="1:25" s="293" customFormat="1" x14ac:dyDescent="0.25">
      <c r="A9" s="118" t="s">
        <v>1148</v>
      </c>
      <c r="B9" s="118" t="s">
        <v>995</v>
      </c>
      <c r="C9" s="118" t="s">
        <v>999</v>
      </c>
      <c r="D9" s="118"/>
      <c r="E9" s="291" t="s">
        <v>483</v>
      </c>
      <c r="F9" s="118" t="s">
        <v>1136</v>
      </c>
      <c r="G9" s="291"/>
      <c r="H9" s="291"/>
      <c r="I9" s="292"/>
      <c r="J9" s="292"/>
      <c r="K9" s="292"/>
      <c r="Q9" s="116"/>
      <c r="R9" s="116"/>
      <c r="S9" s="116"/>
      <c r="T9" s="116"/>
      <c r="U9" s="116"/>
      <c r="V9" s="116"/>
      <c r="W9" s="116"/>
      <c r="X9" s="116"/>
      <c r="Y9" s="116"/>
    </row>
    <row r="10" spans="1:25" s="293" customFormat="1" x14ac:dyDescent="0.25">
      <c r="A10" s="118" t="s">
        <v>1148</v>
      </c>
      <c r="B10" s="118" t="s">
        <v>995</v>
      </c>
      <c r="C10" s="118" t="s">
        <v>998</v>
      </c>
      <c r="D10" s="118"/>
      <c r="E10" s="291" t="s">
        <v>483</v>
      </c>
      <c r="F10" s="118" t="s">
        <v>1137</v>
      </c>
      <c r="G10" s="291"/>
      <c r="H10" s="291"/>
      <c r="I10" s="292"/>
      <c r="J10" s="292"/>
      <c r="K10" s="292"/>
      <c r="Q10" s="116"/>
      <c r="R10" s="116"/>
      <c r="S10" s="116"/>
      <c r="T10" s="116"/>
      <c r="U10" s="116"/>
      <c r="V10" s="116"/>
      <c r="W10" s="116"/>
      <c r="X10" s="116"/>
      <c r="Y10" s="116"/>
    </row>
    <row r="11" spans="1:25" s="293" customFormat="1" x14ac:dyDescent="0.25">
      <c r="A11" s="118" t="s">
        <v>1148</v>
      </c>
      <c r="B11" s="118" t="s">
        <v>995</v>
      </c>
      <c r="C11" s="118" t="s">
        <v>996</v>
      </c>
      <c r="D11" s="118"/>
      <c r="E11" s="291" t="s">
        <v>484</v>
      </c>
      <c r="F11" s="118" t="s">
        <v>1138</v>
      </c>
      <c r="G11" s="291"/>
      <c r="H11" s="291"/>
      <c r="I11" s="292"/>
      <c r="J11" s="292"/>
      <c r="K11" s="292"/>
      <c r="Q11" s="116"/>
      <c r="R11" s="116"/>
      <c r="S11" s="116"/>
      <c r="T11" s="116"/>
      <c r="U11" s="116"/>
      <c r="V11" s="116"/>
      <c r="W11" s="116"/>
      <c r="X11" s="116"/>
      <c r="Y11" s="116"/>
    </row>
    <row r="12" spans="1:25" s="293" customFormat="1" x14ac:dyDescent="0.25">
      <c r="A12" s="118" t="s">
        <v>1148</v>
      </c>
      <c r="B12" s="118" t="s">
        <v>995</v>
      </c>
      <c r="C12" s="118" t="s">
        <v>994</v>
      </c>
      <c r="D12" s="118"/>
      <c r="E12" s="291" t="s">
        <v>484</v>
      </c>
      <c r="F12" s="118" t="s">
        <v>1139</v>
      </c>
      <c r="G12" s="291"/>
      <c r="H12" s="292"/>
      <c r="I12" s="292"/>
      <c r="J12" s="292"/>
      <c r="K12" s="292"/>
      <c r="Q12" s="116"/>
      <c r="R12" s="116"/>
      <c r="S12" s="116"/>
      <c r="T12" s="116"/>
      <c r="U12" s="116"/>
      <c r="V12" s="116"/>
      <c r="W12" s="116"/>
      <c r="X12" s="116"/>
      <c r="Y12" s="116"/>
    </row>
    <row r="13" spans="1:25" s="293" customFormat="1" x14ac:dyDescent="0.25">
      <c r="A13" s="118" t="s">
        <v>1140</v>
      </c>
      <c r="B13" s="118" t="s">
        <v>988</v>
      </c>
      <c r="C13" s="118" t="s">
        <v>993</v>
      </c>
      <c r="D13" s="118"/>
      <c r="E13" s="291" t="s">
        <v>484</v>
      </c>
      <c r="F13" s="118" t="s">
        <v>1156</v>
      </c>
      <c r="G13" s="291"/>
      <c r="H13" s="292"/>
      <c r="I13" s="292"/>
      <c r="J13" s="292"/>
      <c r="K13" s="292"/>
      <c r="Q13" s="116"/>
      <c r="R13" s="116"/>
      <c r="S13" s="116"/>
      <c r="T13" s="116"/>
      <c r="U13" s="116"/>
      <c r="V13" s="116"/>
      <c r="W13" s="116"/>
      <c r="X13" s="116"/>
      <c r="Y13" s="116"/>
    </row>
    <row r="14" spans="1:25" s="293" customFormat="1" x14ac:dyDescent="0.25">
      <c r="A14" s="118" t="s">
        <v>1140</v>
      </c>
      <c r="B14" s="118" t="s">
        <v>988</v>
      </c>
      <c r="C14" s="118" t="s">
        <v>991</v>
      </c>
      <c r="D14" s="118"/>
      <c r="E14" s="291" t="s">
        <v>484</v>
      </c>
      <c r="F14" s="118" t="s">
        <v>1157</v>
      </c>
      <c r="G14" s="291"/>
      <c r="H14" s="292"/>
      <c r="I14" s="292"/>
      <c r="J14" s="292"/>
      <c r="K14" s="292"/>
      <c r="Q14" s="116"/>
      <c r="R14" s="116"/>
      <c r="S14" s="116"/>
      <c r="T14" s="116"/>
      <c r="U14" s="116"/>
      <c r="V14" s="116"/>
      <c r="W14" s="116"/>
      <c r="X14" s="116"/>
      <c r="Y14" s="116"/>
    </row>
    <row r="15" spans="1:25" s="293" customFormat="1" x14ac:dyDescent="0.25">
      <c r="A15" s="118" t="s">
        <v>1140</v>
      </c>
      <c r="B15" s="118" t="s">
        <v>988</v>
      </c>
      <c r="C15" s="118" t="s">
        <v>990</v>
      </c>
      <c r="D15" s="118"/>
      <c r="E15" s="291" t="s">
        <v>485</v>
      </c>
      <c r="F15" s="118" t="s">
        <v>1140</v>
      </c>
      <c r="G15" s="291"/>
      <c r="H15" s="292"/>
      <c r="I15" s="292"/>
      <c r="J15" s="292"/>
      <c r="K15" s="292"/>
      <c r="Q15" s="116"/>
      <c r="R15" s="116"/>
      <c r="S15" s="116"/>
      <c r="T15" s="116"/>
      <c r="U15" s="116"/>
      <c r="V15" s="116"/>
      <c r="W15" s="116"/>
      <c r="X15" s="116"/>
      <c r="Y15" s="116"/>
    </row>
    <row r="16" spans="1:25" s="293" customFormat="1" x14ac:dyDescent="0.25">
      <c r="A16" s="118" t="s">
        <v>1140</v>
      </c>
      <c r="B16" s="118" t="s">
        <v>988</v>
      </c>
      <c r="C16" s="118" t="s">
        <v>989</v>
      </c>
      <c r="D16" s="118"/>
      <c r="E16" s="291" t="s">
        <v>485</v>
      </c>
      <c r="F16" s="118" t="s">
        <v>1141</v>
      </c>
      <c r="G16" s="291"/>
      <c r="H16" s="292"/>
      <c r="I16" s="292"/>
      <c r="J16" s="292"/>
      <c r="K16" s="292"/>
      <c r="Q16" s="116"/>
      <c r="R16" s="116"/>
      <c r="S16" s="116"/>
      <c r="T16" s="116"/>
      <c r="U16" s="116"/>
      <c r="V16" s="116"/>
      <c r="W16" s="116"/>
      <c r="X16" s="116"/>
      <c r="Y16" s="116"/>
    </row>
    <row r="17" spans="1:25" s="293" customFormat="1" x14ac:dyDescent="0.25">
      <c r="A17" s="118" t="s">
        <v>1140</v>
      </c>
      <c r="B17" s="118" t="s">
        <v>988</v>
      </c>
      <c r="C17" s="118" t="s">
        <v>987</v>
      </c>
      <c r="D17" s="118"/>
      <c r="E17" s="291" t="s">
        <v>485</v>
      </c>
      <c r="F17" s="118" t="s">
        <v>1142</v>
      </c>
      <c r="G17" s="291"/>
      <c r="H17" s="292"/>
      <c r="I17" s="292"/>
      <c r="J17" s="292"/>
      <c r="K17" s="292"/>
      <c r="Q17" s="116"/>
      <c r="R17" s="116"/>
      <c r="S17" s="116"/>
      <c r="T17" s="116"/>
      <c r="U17" s="116"/>
      <c r="V17" s="116"/>
      <c r="W17" s="116"/>
      <c r="X17" s="116"/>
      <c r="Y17" s="116"/>
    </row>
    <row r="18" spans="1:25" s="293" customFormat="1" x14ac:dyDescent="0.25">
      <c r="A18" s="118" t="s">
        <v>1141</v>
      </c>
      <c r="B18" s="118" t="s">
        <v>973</v>
      </c>
      <c r="C18" s="118" t="s">
        <v>986</v>
      </c>
      <c r="D18" s="118"/>
      <c r="E18" s="291" t="s">
        <v>485</v>
      </c>
      <c r="F18" s="118" t="s">
        <v>1143</v>
      </c>
      <c r="G18" s="291"/>
      <c r="H18" s="292"/>
      <c r="I18" s="292"/>
      <c r="J18" s="292"/>
      <c r="K18" s="292"/>
      <c r="Q18" s="116"/>
      <c r="R18" s="116"/>
      <c r="S18" s="116"/>
      <c r="T18" s="116"/>
      <c r="U18" s="116"/>
      <c r="V18" s="116"/>
      <c r="W18" s="116"/>
      <c r="X18" s="116"/>
      <c r="Y18" s="116"/>
    </row>
    <row r="19" spans="1:25" s="293" customFormat="1" x14ac:dyDescent="0.25">
      <c r="A19" s="118" t="s">
        <v>1141</v>
      </c>
      <c r="B19" s="118" t="s">
        <v>973</v>
      </c>
      <c r="C19" s="118" t="s">
        <v>985</v>
      </c>
      <c r="D19" s="118"/>
      <c r="E19" s="291" t="s">
        <v>486</v>
      </c>
      <c r="F19" s="118" t="s">
        <v>1144</v>
      </c>
      <c r="G19" s="291"/>
      <c r="H19" s="292"/>
      <c r="I19" s="292"/>
      <c r="J19" s="292"/>
      <c r="K19" s="292"/>
      <c r="Q19" s="116"/>
      <c r="R19" s="116"/>
      <c r="S19" s="116"/>
      <c r="T19" s="116"/>
      <c r="U19" s="116"/>
      <c r="V19" s="116"/>
      <c r="W19" s="116"/>
      <c r="X19" s="116"/>
      <c r="Y19" s="116"/>
    </row>
    <row r="20" spans="1:25" s="293" customFormat="1" x14ac:dyDescent="0.25">
      <c r="A20" s="118" t="s">
        <v>1141</v>
      </c>
      <c r="B20" s="118" t="s">
        <v>973</v>
      </c>
      <c r="C20" s="118" t="s">
        <v>983</v>
      </c>
      <c r="D20" s="118"/>
      <c r="E20" s="291" t="s">
        <v>486</v>
      </c>
      <c r="F20" s="118" t="s">
        <v>1145</v>
      </c>
      <c r="G20" s="291"/>
      <c r="H20" s="292"/>
      <c r="I20" s="292"/>
      <c r="J20" s="292"/>
      <c r="K20" s="292"/>
      <c r="Q20" s="116"/>
      <c r="R20" s="116"/>
      <c r="S20" s="116"/>
      <c r="T20" s="116"/>
      <c r="U20" s="116"/>
      <c r="V20" s="116"/>
      <c r="W20" s="116"/>
      <c r="X20" s="116"/>
      <c r="Y20" s="116"/>
    </row>
    <row r="21" spans="1:25" s="293" customFormat="1" x14ac:dyDescent="0.25">
      <c r="A21" s="118" t="s">
        <v>1141</v>
      </c>
      <c r="B21" s="118" t="s">
        <v>973</v>
      </c>
      <c r="C21" s="118" t="s">
        <v>982</v>
      </c>
      <c r="D21" s="118"/>
      <c r="E21" s="291" t="s">
        <v>486</v>
      </c>
      <c r="F21" s="118" t="s">
        <v>1146</v>
      </c>
      <c r="G21" s="291"/>
      <c r="H21" s="292"/>
      <c r="I21" s="292"/>
      <c r="J21" s="292"/>
      <c r="K21" s="292"/>
      <c r="Q21" s="116"/>
      <c r="R21" s="116"/>
      <c r="S21" s="116"/>
      <c r="T21" s="116"/>
      <c r="U21" s="116"/>
      <c r="V21" s="116"/>
      <c r="W21" s="116"/>
      <c r="X21" s="116"/>
      <c r="Y21" s="116"/>
    </row>
    <row r="22" spans="1:25" s="293" customFormat="1" x14ac:dyDescent="0.25">
      <c r="A22" s="118" t="s">
        <v>1141</v>
      </c>
      <c r="B22" s="118" t="s">
        <v>973</v>
      </c>
      <c r="C22" s="118" t="s">
        <v>980</v>
      </c>
      <c r="D22" s="118"/>
      <c r="E22" s="291" t="s">
        <v>486</v>
      </c>
      <c r="F22" s="118" t="s">
        <v>1147</v>
      </c>
      <c r="G22" s="291"/>
      <c r="H22" s="292"/>
      <c r="I22" s="292"/>
      <c r="J22" s="292"/>
      <c r="K22" s="292"/>
      <c r="Q22" s="116"/>
      <c r="R22" s="116"/>
      <c r="S22" s="116"/>
      <c r="T22" s="116"/>
      <c r="U22" s="116"/>
      <c r="V22" s="116"/>
      <c r="W22" s="116"/>
      <c r="X22" s="116"/>
      <c r="Y22" s="116"/>
    </row>
    <row r="23" spans="1:25" s="293" customFormat="1" x14ac:dyDescent="0.25">
      <c r="A23" s="118" t="s">
        <v>1141</v>
      </c>
      <c r="B23" s="118" t="s">
        <v>973</v>
      </c>
      <c r="C23" s="118" t="s">
        <v>978</v>
      </c>
      <c r="D23" s="118"/>
      <c r="E23" s="291" t="s">
        <v>486</v>
      </c>
      <c r="F23" s="118" t="s">
        <v>1160</v>
      </c>
      <c r="G23" s="291"/>
      <c r="H23" s="292"/>
      <c r="I23" s="292"/>
      <c r="J23" s="292"/>
      <c r="K23" s="292"/>
      <c r="Q23" s="116"/>
      <c r="R23" s="116"/>
      <c r="S23" s="116"/>
      <c r="T23" s="116"/>
      <c r="U23" s="116"/>
      <c r="V23" s="116"/>
      <c r="W23" s="116"/>
      <c r="X23" s="116"/>
      <c r="Y23" s="116"/>
    </row>
    <row r="24" spans="1:25" s="293" customFormat="1" x14ac:dyDescent="0.25">
      <c r="A24" s="118" t="s">
        <v>1141</v>
      </c>
      <c r="B24" s="118" t="s">
        <v>973</v>
      </c>
      <c r="C24" s="118" t="s">
        <v>977</v>
      </c>
      <c r="D24" s="118"/>
      <c r="E24" s="291" t="s">
        <v>487</v>
      </c>
      <c r="F24" s="118" t="s">
        <v>1148</v>
      </c>
      <c r="G24" s="291"/>
      <c r="H24" s="292"/>
      <c r="I24" s="292"/>
      <c r="J24" s="292"/>
      <c r="K24" s="292"/>
      <c r="Q24" s="116"/>
      <c r="R24" s="116"/>
      <c r="S24" s="116"/>
      <c r="T24" s="116"/>
      <c r="U24" s="116"/>
      <c r="V24" s="116"/>
      <c r="W24" s="116"/>
      <c r="X24" s="116"/>
      <c r="Y24" s="116"/>
    </row>
    <row r="25" spans="1:25" s="293" customFormat="1" x14ac:dyDescent="0.25">
      <c r="A25" s="118" t="s">
        <v>1141</v>
      </c>
      <c r="B25" s="118" t="s">
        <v>973</v>
      </c>
      <c r="C25" s="118" t="s">
        <v>976</v>
      </c>
      <c r="D25" s="118"/>
      <c r="E25" s="291" t="s">
        <v>487</v>
      </c>
      <c r="F25" s="118" t="s">
        <v>1155</v>
      </c>
      <c r="G25" s="291"/>
      <c r="H25" s="292"/>
      <c r="I25" s="292"/>
      <c r="J25" s="292"/>
      <c r="K25" s="292"/>
      <c r="Q25" s="116"/>
      <c r="R25" s="116"/>
      <c r="S25" s="116"/>
      <c r="T25" s="116"/>
      <c r="U25" s="116"/>
      <c r="V25" s="116"/>
      <c r="W25" s="116"/>
      <c r="X25" s="116"/>
      <c r="Y25" s="116"/>
    </row>
    <row r="26" spans="1:25" s="293" customFormat="1" x14ac:dyDescent="0.25">
      <c r="A26" s="118" t="s">
        <v>1141</v>
      </c>
      <c r="B26" s="118" t="s">
        <v>973</v>
      </c>
      <c r="C26" s="118" t="s">
        <v>975</v>
      </c>
      <c r="D26" s="118"/>
      <c r="E26" s="291" t="s">
        <v>487</v>
      </c>
      <c r="F26" s="118" t="s">
        <v>1149</v>
      </c>
      <c r="G26" s="291"/>
      <c r="H26" s="292"/>
      <c r="I26" s="292"/>
      <c r="J26" s="292"/>
      <c r="K26" s="292"/>
      <c r="Q26" s="116"/>
      <c r="R26" s="116"/>
      <c r="S26" s="116"/>
      <c r="T26" s="116"/>
      <c r="U26" s="116"/>
      <c r="V26" s="116"/>
      <c r="W26" s="116"/>
      <c r="X26" s="116"/>
      <c r="Y26" s="116"/>
    </row>
    <row r="27" spans="1:25" s="293" customFormat="1" x14ac:dyDescent="0.25">
      <c r="A27" s="118" t="s">
        <v>1141</v>
      </c>
      <c r="B27" s="118" t="s">
        <v>973</v>
      </c>
      <c r="C27" s="118" t="s">
        <v>974</v>
      </c>
      <c r="D27" s="118"/>
      <c r="E27" s="291" t="s">
        <v>488</v>
      </c>
      <c r="F27" s="118" t="s">
        <v>1154</v>
      </c>
      <c r="G27" s="291"/>
      <c r="H27" s="292"/>
      <c r="I27" s="292"/>
      <c r="J27" s="292"/>
      <c r="K27" s="292"/>
      <c r="Q27" s="116"/>
      <c r="R27" s="116"/>
      <c r="S27" s="116"/>
      <c r="T27" s="116"/>
      <c r="U27" s="116"/>
      <c r="V27" s="116"/>
      <c r="W27" s="116"/>
      <c r="X27" s="116"/>
      <c r="Y27" s="116"/>
    </row>
    <row r="28" spans="1:25" s="293" customFormat="1" x14ac:dyDescent="0.25">
      <c r="A28" s="118" t="s">
        <v>1141</v>
      </c>
      <c r="B28" s="118" t="s">
        <v>973</v>
      </c>
      <c r="C28" s="118" t="s">
        <v>972</v>
      </c>
      <c r="D28" s="118"/>
      <c r="E28" s="291" t="s">
        <v>488</v>
      </c>
      <c r="F28" s="118" t="s">
        <v>1150</v>
      </c>
      <c r="G28" s="291"/>
      <c r="H28" s="292"/>
      <c r="I28" s="292"/>
      <c r="J28" s="292"/>
      <c r="K28" s="292"/>
      <c r="Q28" s="116"/>
      <c r="R28" s="116"/>
      <c r="S28" s="116"/>
      <c r="T28" s="116"/>
      <c r="U28" s="116"/>
      <c r="V28" s="116"/>
      <c r="W28" s="116"/>
      <c r="X28" s="116"/>
      <c r="Y28" s="116"/>
    </row>
    <row r="29" spans="1:25" s="293" customFormat="1" x14ac:dyDescent="0.25">
      <c r="A29" s="118" t="s">
        <v>1154</v>
      </c>
      <c r="B29" s="118" t="s">
        <v>1163</v>
      </c>
      <c r="C29" s="118" t="s">
        <v>971</v>
      </c>
      <c r="D29" s="118"/>
      <c r="E29" s="291" t="s">
        <v>488</v>
      </c>
      <c r="F29" s="118" t="s">
        <v>1162</v>
      </c>
      <c r="G29" s="291"/>
      <c r="H29" s="292"/>
      <c r="I29" s="292"/>
      <c r="J29" s="292"/>
      <c r="K29" s="292"/>
      <c r="Q29" s="116"/>
      <c r="R29" s="116"/>
      <c r="S29" s="116"/>
      <c r="T29" s="116"/>
      <c r="U29" s="116"/>
      <c r="V29" s="116"/>
      <c r="W29" s="116"/>
      <c r="X29" s="116"/>
      <c r="Y29" s="116"/>
    </row>
    <row r="30" spans="1:25" s="293" customFormat="1" x14ac:dyDescent="0.25">
      <c r="A30" s="118" t="s">
        <v>1154</v>
      </c>
      <c r="B30" s="118" t="s">
        <v>1163</v>
      </c>
      <c r="C30" s="118" t="s">
        <v>970</v>
      </c>
      <c r="D30" s="118"/>
      <c r="E30" s="291" t="s">
        <v>488</v>
      </c>
      <c r="F30" s="118" t="s">
        <v>1151</v>
      </c>
      <c r="G30" s="291"/>
      <c r="H30" s="292"/>
      <c r="I30" s="292"/>
      <c r="J30" s="292"/>
      <c r="K30" s="292"/>
      <c r="Q30" s="116"/>
      <c r="R30" s="116"/>
      <c r="S30" s="116"/>
      <c r="T30" s="116"/>
      <c r="U30" s="116"/>
      <c r="V30" s="116"/>
      <c r="W30" s="116"/>
      <c r="X30" s="116"/>
      <c r="Y30" s="116"/>
    </row>
    <row r="31" spans="1:25" s="293" customFormat="1" x14ac:dyDescent="0.25">
      <c r="A31" s="118" t="s">
        <v>1154</v>
      </c>
      <c r="B31" s="118" t="s">
        <v>1163</v>
      </c>
      <c r="C31" s="118" t="s">
        <v>968</v>
      </c>
      <c r="D31" s="118"/>
      <c r="E31" s="291" t="s">
        <v>489</v>
      </c>
      <c r="F31" s="118" t="s">
        <v>1152</v>
      </c>
      <c r="G31" s="291"/>
      <c r="H31" s="292"/>
      <c r="I31" s="292"/>
      <c r="J31" s="292"/>
      <c r="K31" s="292"/>
      <c r="Q31" s="116"/>
      <c r="R31" s="116"/>
      <c r="S31" s="116"/>
      <c r="T31" s="116"/>
      <c r="U31" s="116"/>
      <c r="V31" s="116"/>
      <c r="W31" s="116"/>
      <c r="X31" s="116"/>
      <c r="Y31" s="116"/>
    </row>
    <row r="32" spans="1:25" s="293" customFormat="1" x14ac:dyDescent="0.25">
      <c r="A32" s="118" t="s">
        <v>1154</v>
      </c>
      <c r="B32" s="118" t="s">
        <v>1163</v>
      </c>
      <c r="C32" s="118" t="s">
        <v>967</v>
      </c>
      <c r="D32" s="118"/>
      <c r="E32" s="291" t="s">
        <v>489</v>
      </c>
      <c r="F32" s="118" t="s">
        <v>1153</v>
      </c>
      <c r="G32" s="291"/>
      <c r="H32" s="292"/>
      <c r="I32" s="292"/>
      <c r="J32" s="292"/>
      <c r="K32" s="292"/>
      <c r="Q32" s="116"/>
      <c r="R32" s="116"/>
      <c r="S32" s="116"/>
      <c r="T32" s="116"/>
      <c r="U32" s="116"/>
      <c r="V32" s="116"/>
      <c r="W32" s="116"/>
      <c r="X32" s="116"/>
      <c r="Y32" s="116"/>
    </row>
    <row r="33" spans="1:25" s="293" customFormat="1" x14ac:dyDescent="0.25">
      <c r="A33" s="118" t="s">
        <v>1154</v>
      </c>
      <c r="B33" s="118" t="s">
        <v>1163</v>
      </c>
      <c r="C33" s="118" t="s">
        <v>966</v>
      </c>
      <c r="D33" s="118"/>
      <c r="E33" s="291" t="s">
        <v>489</v>
      </c>
      <c r="F33" s="118" t="s">
        <v>1161</v>
      </c>
      <c r="G33" s="291"/>
      <c r="H33" s="292"/>
      <c r="I33" s="292"/>
      <c r="J33" s="292"/>
      <c r="K33" s="292"/>
      <c r="Q33" s="116"/>
      <c r="R33" s="116"/>
      <c r="S33" s="116"/>
      <c r="T33" s="116"/>
      <c r="U33" s="116"/>
      <c r="V33" s="116"/>
      <c r="W33" s="116"/>
      <c r="X33" s="116"/>
      <c r="Y33" s="116"/>
    </row>
    <row r="34" spans="1:25" s="293" customFormat="1" x14ac:dyDescent="0.25">
      <c r="A34" s="118" t="s">
        <v>1138</v>
      </c>
      <c r="B34" s="118" t="s">
        <v>958</v>
      </c>
      <c r="C34" s="118" t="s">
        <v>964</v>
      </c>
      <c r="D34" s="118"/>
      <c r="E34" s="118"/>
      <c r="F34" s="118"/>
      <c r="G34" s="291"/>
      <c r="H34" s="292"/>
      <c r="I34" s="292"/>
      <c r="J34" s="292"/>
      <c r="K34" s="292"/>
      <c r="Q34" s="116"/>
      <c r="R34" s="116"/>
      <c r="S34" s="116"/>
      <c r="T34" s="116"/>
      <c r="U34" s="116"/>
      <c r="V34" s="116"/>
      <c r="W34" s="116"/>
      <c r="X34" s="116"/>
      <c r="Y34" s="116"/>
    </row>
    <row r="35" spans="1:25" s="293" customFormat="1" x14ac:dyDescent="0.25">
      <c r="A35" s="118" t="s">
        <v>1138</v>
      </c>
      <c r="B35" s="118" t="s">
        <v>958</v>
      </c>
      <c r="C35" s="118" t="s">
        <v>963</v>
      </c>
      <c r="D35" s="118"/>
      <c r="E35" s="118"/>
      <c r="F35" s="118"/>
      <c r="G35" s="291"/>
      <c r="H35" s="292"/>
      <c r="I35" s="292"/>
      <c r="J35" s="292"/>
      <c r="K35" s="292"/>
      <c r="Q35" s="116"/>
      <c r="R35" s="116"/>
      <c r="S35" s="116"/>
      <c r="T35" s="116"/>
      <c r="U35" s="116"/>
      <c r="V35" s="116"/>
      <c r="W35" s="116"/>
      <c r="X35" s="116"/>
      <c r="Y35" s="116"/>
    </row>
    <row r="36" spans="1:25" s="293" customFormat="1" x14ac:dyDescent="0.25">
      <c r="A36" s="118" t="s">
        <v>1138</v>
      </c>
      <c r="B36" s="118" t="s">
        <v>958</v>
      </c>
      <c r="C36" s="118" t="s">
        <v>962</v>
      </c>
      <c r="D36" s="118"/>
      <c r="E36" s="118"/>
      <c r="F36" s="118"/>
      <c r="G36" s="291"/>
      <c r="H36" s="292"/>
      <c r="I36" s="292"/>
      <c r="J36" s="292"/>
      <c r="K36" s="292"/>
      <c r="Q36" s="116"/>
      <c r="R36" s="116"/>
      <c r="S36" s="116"/>
      <c r="T36" s="116"/>
      <c r="U36" s="116"/>
      <c r="V36" s="116"/>
      <c r="W36" s="116"/>
      <c r="X36" s="116"/>
      <c r="Y36" s="116"/>
    </row>
    <row r="37" spans="1:25" s="293" customFormat="1" x14ac:dyDescent="0.25">
      <c r="A37" s="118" t="s">
        <v>1138</v>
      </c>
      <c r="B37" s="118" t="s">
        <v>958</v>
      </c>
      <c r="C37" s="118" t="s">
        <v>961</v>
      </c>
      <c r="D37" s="118"/>
      <c r="E37" s="118"/>
      <c r="F37" s="118"/>
      <c r="G37" s="291"/>
      <c r="H37" s="292"/>
      <c r="I37" s="292"/>
      <c r="J37" s="292"/>
      <c r="K37" s="292"/>
      <c r="Q37" s="116"/>
      <c r="R37" s="116"/>
      <c r="S37" s="116"/>
      <c r="T37" s="116"/>
      <c r="U37" s="116"/>
      <c r="V37" s="116"/>
      <c r="W37" s="116"/>
      <c r="X37" s="116"/>
      <c r="Y37" s="116"/>
    </row>
    <row r="38" spans="1:25" s="293" customFormat="1" x14ac:dyDescent="0.25">
      <c r="A38" s="118" t="s">
        <v>1138</v>
      </c>
      <c r="B38" s="118" t="s">
        <v>958</v>
      </c>
      <c r="C38" s="118" t="s">
        <v>960</v>
      </c>
      <c r="D38" s="118"/>
      <c r="E38" s="118"/>
      <c r="F38" s="118"/>
      <c r="G38" s="291"/>
      <c r="H38" s="292"/>
      <c r="I38" s="292"/>
      <c r="J38" s="292"/>
      <c r="K38" s="292"/>
      <c r="Q38" s="116"/>
      <c r="R38" s="116"/>
      <c r="S38" s="116"/>
      <c r="T38" s="116"/>
      <c r="U38" s="116"/>
      <c r="V38" s="116"/>
      <c r="W38" s="116"/>
      <c r="X38" s="116"/>
      <c r="Y38" s="116"/>
    </row>
    <row r="39" spans="1:25" s="293" customFormat="1" x14ac:dyDescent="0.25">
      <c r="A39" s="118" t="s">
        <v>1138</v>
      </c>
      <c r="B39" s="118" t="s">
        <v>958</v>
      </c>
      <c r="C39" s="118" t="s">
        <v>959</v>
      </c>
      <c r="D39" s="118"/>
      <c r="E39" s="118"/>
      <c r="F39" s="118"/>
      <c r="G39" s="291"/>
      <c r="H39" s="292"/>
      <c r="I39" s="292"/>
      <c r="J39" s="292"/>
      <c r="K39" s="292"/>
      <c r="Q39" s="116"/>
      <c r="R39" s="116"/>
      <c r="S39" s="116"/>
      <c r="T39" s="116"/>
      <c r="U39" s="116"/>
      <c r="V39" s="116"/>
      <c r="W39" s="116"/>
      <c r="X39" s="116"/>
      <c r="Y39" s="116"/>
    </row>
    <row r="40" spans="1:25" s="293" customFormat="1" x14ac:dyDescent="0.25">
      <c r="A40" s="118" t="s">
        <v>1138</v>
      </c>
      <c r="B40" s="118" t="s">
        <v>958</v>
      </c>
      <c r="C40" s="118" t="s">
        <v>957</v>
      </c>
      <c r="D40" s="118"/>
      <c r="E40" s="118"/>
      <c r="F40" s="118"/>
      <c r="G40" s="291"/>
      <c r="H40" s="292"/>
      <c r="I40" s="292"/>
      <c r="J40" s="292"/>
      <c r="K40" s="292"/>
      <c r="Q40" s="116"/>
      <c r="R40" s="116"/>
      <c r="S40" s="116"/>
      <c r="T40" s="116"/>
      <c r="U40" s="116"/>
      <c r="V40" s="116"/>
      <c r="W40" s="116"/>
      <c r="X40" s="116"/>
      <c r="Y40" s="116"/>
    </row>
    <row r="41" spans="1:25" s="293" customFormat="1" x14ac:dyDescent="0.25">
      <c r="A41" s="118" t="s">
        <v>1144</v>
      </c>
      <c r="B41" s="118" t="s">
        <v>1164</v>
      </c>
      <c r="C41" s="118" t="s">
        <v>956</v>
      </c>
      <c r="D41" s="118"/>
      <c r="E41" s="118"/>
      <c r="F41" s="118"/>
      <c r="G41" s="291"/>
      <c r="H41" s="292"/>
      <c r="I41" s="292"/>
      <c r="J41" s="292"/>
      <c r="K41" s="292"/>
      <c r="Q41" s="116"/>
      <c r="R41" s="116"/>
      <c r="S41" s="116"/>
      <c r="T41" s="116"/>
      <c r="U41" s="116"/>
      <c r="V41" s="116"/>
      <c r="W41" s="116"/>
      <c r="X41" s="116"/>
      <c r="Y41" s="116"/>
    </row>
    <row r="42" spans="1:25" s="293" customFormat="1" x14ac:dyDescent="0.25">
      <c r="A42" s="118" t="s">
        <v>1144</v>
      </c>
      <c r="B42" s="118" t="s">
        <v>1164</v>
      </c>
      <c r="C42" s="118" t="s">
        <v>1009</v>
      </c>
      <c r="D42" s="118"/>
      <c r="E42" s="118"/>
      <c r="F42" s="118"/>
      <c r="G42" s="291"/>
      <c r="H42" s="292"/>
      <c r="I42" s="292"/>
      <c r="J42" s="292"/>
      <c r="K42" s="292"/>
      <c r="Q42" s="116"/>
      <c r="R42" s="116"/>
      <c r="S42" s="116"/>
      <c r="T42" s="116"/>
      <c r="U42" s="116"/>
      <c r="V42" s="116"/>
      <c r="W42" s="116"/>
      <c r="X42" s="116"/>
      <c r="Y42" s="116"/>
    </row>
    <row r="43" spans="1:25" s="293" customFormat="1" x14ac:dyDescent="0.25">
      <c r="A43" s="118" t="s">
        <v>1155</v>
      </c>
      <c r="B43" s="118" t="s">
        <v>1165</v>
      </c>
      <c r="C43" s="118" t="s">
        <v>1010</v>
      </c>
      <c r="D43" s="118"/>
      <c r="E43" s="118"/>
      <c r="F43" s="118"/>
      <c r="G43" s="291"/>
      <c r="H43" s="292"/>
      <c r="I43" s="292"/>
      <c r="J43" s="292"/>
      <c r="K43" s="292"/>
      <c r="Q43" s="116"/>
      <c r="R43" s="116"/>
      <c r="S43" s="116"/>
      <c r="T43" s="116"/>
      <c r="U43" s="116"/>
      <c r="V43" s="116"/>
      <c r="W43" s="116"/>
      <c r="X43" s="116"/>
      <c r="Y43" s="116"/>
    </row>
    <row r="44" spans="1:25" s="293" customFormat="1" x14ac:dyDescent="0.25">
      <c r="A44" s="118" t="s">
        <v>1155</v>
      </c>
      <c r="B44" s="118" t="s">
        <v>1165</v>
      </c>
      <c r="C44" s="118" t="s">
        <v>1011</v>
      </c>
      <c r="D44" s="118"/>
      <c r="E44" s="118"/>
      <c r="F44" s="118"/>
      <c r="G44" s="291"/>
      <c r="H44" s="292"/>
      <c r="I44" s="292"/>
      <c r="J44" s="292"/>
      <c r="K44" s="292"/>
      <c r="Q44" s="116"/>
      <c r="R44" s="116"/>
      <c r="S44" s="116"/>
      <c r="T44" s="116"/>
      <c r="U44" s="116"/>
      <c r="V44" s="116"/>
      <c r="W44" s="116"/>
      <c r="X44" s="116"/>
      <c r="Y44" s="116"/>
    </row>
    <row r="45" spans="1:25" s="293" customFormat="1" x14ac:dyDescent="0.25">
      <c r="A45" s="118" t="s">
        <v>1155</v>
      </c>
      <c r="B45" s="118" t="s">
        <v>1165</v>
      </c>
      <c r="C45" s="118" t="s">
        <v>1012</v>
      </c>
      <c r="D45" s="118"/>
      <c r="E45" s="118"/>
      <c r="F45" s="118"/>
      <c r="G45" s="291"/>
      <c r="H45" s="292"/>
      <c r="I45" s="292"/>
      <c r="J45" s="292"/>
      <c r="K45" s="292"/>
      <c r="Q45" s="116"/>
      <c r="R45" s="116"/>
      <c r="S45" s="116"/>
      <c r="T45" s="116"/>
      <c r="U45" s="116"/>
      <c r="V45" s="116"/>
      <c r="W45" s="116"/>
      <c r="X45" s="116"/>
      <c r="Y45" s="116"/>
    </row>
    <row r="46" spans="1:25" s="293" customFormat="1" x14ac:dyDescent="0.25">
      <c r="A46" s="118" t="s">
        <v>1155</v>
      </c>
      <c r="B46" s="118" t="s">
        <v>1165</v>
      </c>
      <c r="C46" s="118" t="s">
        <v>1013</v>
      </c>
      <c r="D46" s="118"/>
      <c r="E46" s="118"/>
      <c r="F46" s="118"/>
      <c r="G46" s="291"/>
      <c r="H46" s="292"/>
      <c r="I46" s="292"/>
      <c r="J46" s="292"/>
      <c r="K46" s="292"/>
      <c r="Q46" s="116"/>
      <c r="R46" s="116"/>
      <c r="S46" s="116"/>
      <c r="T46" s="116"/>
      <c r="U46" s="116"/>
      <c r="V46" s="116"/>
      <c r="W46" s="116"/>
      <c r="X46" s="116"/>
      <c r="Y46" s="116"/>
    </row>
    <row r="47" spans="1:25" s="293" customFormat="1" x14ac:dyDescent="0.25">
      <c r="A47" s="118" t="s">
        <v>1155</v>
      </c>
      <c r="B47" s="118" t="s">
        <v>1165</v>
      </c>
      <c r="C47" s="118" t="s">
        <v>1014</v>
      </c>
      <c r="D47" s="118"/>
      <c r="E47" s="118"/>
      <c r="F47" s="118"/>
      <c r="G47" s="291"/>
      <c r="H47" s="292"/>
      <c r="I47" s="292"/>
      <c r="J47" s="292"/>
      <c r="K47" s="292"/>
      <c r="Q47" s="116"/>
      <c r="R47" s="116"/>
      <c r="S47" s="116"/>
      <c r="T47" s="116"/>
      <c r="U47" s="116"/>
      <c r="V47" s="116"/>
      <c r="W47" s="116"/>
      <c r="X47" s="116"/>
      <c r="Y47" s="116"/>
    </row>
    <row r="48" spans="1:25" s="293" customFormat="1" x14ac:dyDescent="0.25">
      <c r="A48" s="118" t="s">
        <v>1155</v>
      </c>
      <c r="B48" s="118" t="s">
        <v>1165</v>
      </c>
      <c r="C48" s="118" t="s">
        <v>1015</v>
      </c>
      <c r="D48" s="118"/>
      <c r="E48" s="118"/>
      <c r="F48" s="118"/>
      <c r="G48" s="291"/>
      <c r="H48" s="292"/>
      <c r="I48" s="292"/>
      <c r="J48" s="292"/>
      <c r="K48" s="292"/>
      <c r="Q48" s="116"/>
      <c r="R48" s="116"/>
      <c r="S48" s="116"/>
      <c r="T48" s="116"/>
      <c r="U48" s="116"/>
      <c r="V48" s="116"/>
      <c r="W48" s="116"/>
      <c r="X48" s="116"/>
      <c r="Y48" s="116"/>
    </row>
    <row r="49" spans="1:25" s="293" customFormat="1" x14ac:dyDescent="0.25">
      <c r="A49" s="118" t="s">
        <v>1135</v>
      </c>
      <c r="B49" s="118" t="s">
        <v>997</v>
      </c>
      <c r="C49" s="118" t="s">
        <v>1016</v>
      </c>
      <c r="D49" s="118"/>
      <c r="E49" s="118"/>
      <c r="F49" s="118"/>
      <c r="G49" s="291"/>
      <c r="H49" s="292"/>
      <c r="I49" s="292"/>
      <c r="J49" s="292"/>
      <c r="K49" s="292"/>
      <c r="Q49" s="116"/>
      <c r="R49" s="116"/>
      <c r="S49" s="116"/>
      <c r="T49" s="116"/>
      <c r="U49" s="116"/>
      <c r="V49" s="116"/>
      <c r="W49" s="116"/>
      <c r="X49" s="116"/>
      <c r="Y49" s="116"/>
    </row>
    <row r="50" spans="1:25" s="293" customFormat="1" x14ac:dyDescent="0.25">
      <c r="A50" s="118" t="s">
        <v>1135</v>
      </c>
      <c r="B50" s="118" t="s">
        <v>997</v>
      </c>
      <c r="C50" s="118" t="s">
        <v>1017</v>
      </c>
      <c r="D50" s="118"/>
      <c r="E50" s="118"/>
      <c r="F50" s="118"/>
      <c r="G50" s="291"/>
      <c r="H50" s="292"/>
      <c r="I50" s="292"/>
      <c r="J50" s="292"/>
      <c r="K50" s="292"/>
      <c r="Q50" s="116"/>
      <c r="R50" s="116"/>
      <c r="S50" s="116"/>
      <c r="T50" s="116"/>
      <c r="U50" s="116"/>
      <c r="V50" s="116"/>
      <c r="W50" s="116"/>
      <c r="X50" s="116"/>
      <c r="Y50" s="116"/>
    </row>
    <row r="51" spans="1:25" s="293" customFormat="1" x14ac:dyDescent="0.25">
      <c r="A51" s="118" t="s">
        <v>1135</v>
      </c>
      <c r="B51" s="118" t="s">
        <v>997</v>
      </c>
      <c r="C51" s="118" t="s">
        <v>1018</v>
      </c>
      <c r="D51" s="118"/>
      <c r="E51" s="118"/>
      <c r="F51" s="118"/>
      <c r="G51" s="291"/>
      <c r="H51" s="292"/>
      <c r="I51" s="292"/>
      <c r="J51" s="292"/>
      <c r="K51" s="292"/>
      <c r="Q51" s="116"/>
      <c r="R51" s="116"/>
      <c r="S51" s="116"/>
      <c r="T51" s="116"/>
      <c r="U51" s="116"/>
      <c r="V51" s="116"/>
      <c r="W51" s="116"/>
      <c r="X51" s="116"/>
      <c r="Y51" s="116"/>
    </row>
    <row r="52" spans="1:25" s="293" customFormat="1" x14ac:dyDescent="0.25">
      <c r="A52" s="118" t="s">
        <v>1135</v>
      </c>
      <c r="B52" s="118" t="s">
        <v>997</v>
      </c>
      <c r="C52" s="118" t="s">
        <v>1019</v>
      </c>
      <c r="D52" s="118"/>
      <c r="E52" s="118"/>
      <c r="F52" s="118"/>
      <c r="G52" s="291"/>
      <c r="H52" s="292"/>
      <c r="I52" s="292"/>
      <c r="J52" s="292"/>
      <c r="K52" s="292"/>
      <c r="Q52" s="116"/>
      <c r="R52" s="116"/>
      <c r="S52" s="116"/>
      <c r="T52" s="116"/>
      <c r="U52" s="116"/>
      <c r="V52" s="116"/>
      <c r="W52" s="116"/>
      <c r="X52" s="116"/>
      <c r="Y52" s="116"/>
    </row>
    <row r="53" spans="1:25" s="293" customFormat="1" x14ac:dyDescent="0.25">
      <c r="A53" s="118" t="s">
        <v>1145</v>
      </c>
      <c r="B53" s="118" t="s">
        <v>1166</v>
      </c>
      <c r="C53" s="118" t="s">
        <v>1020</v>
      </c>
      <c r="D53" s="118"/>
      <c r="E53" s="118"/>
      <c r="F53" s="118"/>
      <c r="G53" s="291"/>
      <c r="H53" s="292"/>
      <c r="I53" s="292"/>
      <c r="J53" s="292"/>
      <c r="K53" s="292"/>
      <c r="Q53" s="116"/>
      <c r="R53" s="116"/>
      <c r="S53" s="116"/>
      <c r="T53" s="116"/>
      <c r="U53" s="116"/>
      <c r="V53" s="116"/>
      <c r="W53" s="116"/>
      <c r="X53" s="116"/>
      <c r="Y53" s="116"/>
    </row>
    <row r="54" spans="1:25" s="293" customFormat="1" x14ac:dyDescent="0.25">
      <c r="A54" s="118" t="s">
        <v>1145</v>
      </c>
      <c r="B54" s="118" t="s">
        <v>1166</v>
      </c>
      <c r="C54" s="118" t="s">
        <v>1021</v>
      </c>
      <c r="D54" s="118"/>
      <c r="E54" s="118"/>
      <c r="F54" s="118"/>
      <c r="G54" s="291"/>
      <c r="H54" s="292"/>
      <c r="I54" s="292"/>
      <c r="J54" s="292"/>
      <c r="K54" s="292"/>
      <c r="Q54" s="116"/>
      <c r="R54" s="116"/>
      <c r="S54" s="116"/>
      <c r="T54" s="116"/>
      <c r="U54" s="116"/>
      <c r="V54" s="116"/>
      <c r="W54" s="116"/>
      <c r="X54" s="116"/>
      <c r="Y54" s="116"/>
    </row>
    <row r="55" spans="1:25" s="293" customFormat="1" x14ac:dyDescent="0.25">
      <c r="A55" s="118" t="s">
        <v>1145</v>
      </c>
      <c r="B55" s="118" t="s">
        <v>1166</v>
      </c>
      <c r="C55" s="118" t="s">
        <v>1022</v>
      </c>
      <c r="D55" s="118"/>
      <c r="E55" s="118"/>
      <c r="F55" s="118"/>
      <c r="G55" s="291"/>
      <c r="H55" s="292"/>
      <c r="I55" s="292"/>
      <c r="J55" s="292"/>
      <c r="K55" s="292"/>
      <c r="Q55" s="116"/>
      <c r="R55" s="116"/>
      <c r="S55" s="116"/>
      <c r="T55" s="116"/>
      <c r="U55" s="116"/>
      <c r="V55" s="116"/>
      <c r="W55" s="116"/>
      <c r="X55" s="116"/>
      <c r="Y55" s="116"/>
    </row>
    <row r="56" spans="1:25" s="293" customFormat="1" x14ac:dyDescent="0.25">
      <c r="A56" s="118" t="s">
        <v>1139</v>
      </c>
      <c r="B56" s="118" t="s">
        <v>1167</v>
      </c>
      <c r="C56" s="118" t="s">
        <v>1023</v>
      </c>
      <c r="D56" s="118"/>
      <c r="E56" s="118"/>
      <c r="F56" s="118"/>
      <c r="G56" s="291"/>
      <c r="H56" s="292"/>
      <c r="I56" s="292"/>
      <c r="J56" s="292"/>
      <c r="K56" s="292"/>
      <c r="Q56" s="116"/>
      <c r="R56" s="116"/>
      <c r="S56" s="116"/>
      <c r="T56" s="116"/>
      <c r="U56" s="116"/>
      <c r="V56" s="116"/>
      <c r="W56" s="116"/>
      <c r="X56" s="116"/>
      <c r="Y56" s="116"/>
    </row>
    <row r="57" spans="1:25" s="293" customFormat="1" x14ac:dyDescent="0.25">
      <c r="A57" s="118" t="s">
        <v>1139</v>
      </c>
      <c r="B57" s="118" t="s">
        <v>1167</v>
      </c>
      <c r="C57" s="118" t="s">
        <v>1024</v>
      </c>
      <c r="D57" s="118"/>
      <c r="E57" s="118"/>
      <c r="F57" s="118"/>
      <c r="G57" s="291"/>
      <c r="H57" s="292"/>
      <c r="I57" s="292"/>
      <c r="J57" s="292"/>
      <c r="K57" s="292"/>
      <c r="Q57" s="116"/>
      <c r="R57" s="116"/>
      <c r="S57" s="116"/>
      <c r="T57" s="116"/>
      <c r="U57" s="116"/>
      <c r="V57" s="116"/>
      <c r="W57" s="116"/>
      <c r="X57" s="116"/>
      <c r="Y57" s="116"/>
    </row>
    <row r="58" spans="1:25" s="293" customFormat="1" x14ac:dyDescent="0.25">
      <c r="A58" s="118" t="s">
        <v>1139</v>
      </c>
      <c r="B58" s="118" t="s">
        <v>1167</v>
      </c>
      <c r="C58" s="118" t="s">
        <v>1025</v>
      </c>
      <c r="D58" s="118"/>
      <c r="E58" s="118"/>
      <c r="F58" s="118"/>
      <c r="G58" s="291"/>
      <c r="H58" s="292"/>
      <c r="I58" s="292"/>
      <c r="J58" s="292"/>
      <c r="K58" s="292"/>
      <c r="Q58" s="116"/>
      <c r="R58" s="116"/>
      <c r="S58" s="116"/>
      <c r="T58" s="116"/>
      <c r="U58" s="116"/>
      <c r="V58" s="116"/>
      <c r="W58" s="116"/>
      <c r="X58" s="116"/>
      <c r="Y58" s="116"/>
    </row>
    <row r="59" spans="1:25" s="293" customFormat="1" x14ac:dyDescent="0.25">
      <c r="A59" s="118" t="s">
        <v>1142</v>
      </c>
      <c r="B59" s="118" t="s">
        <v>992</v>
      </c>
      <c r="C59" s="118" t="s">
        <v>1026</v>
      </c>
      <c r="D59" s="118"/>
      <c r="E59" s="118"/>
      <c r="F59" s="118"/>
      <c r="G59" s="291"/>
      <c r="H59" s="292"/>
      <c r="I59" s="292"/>
      <c r="J59" s="292"/>
      <c r="K59" s="292"/>
      <c r="Q59" s="116"/>
      <c r="R59" s="116"/>
      <c r="S59" s="116"/>
      <c r="T59" s="116"/>
      <c r="U59" s="116"/>
      <c r="V59" s="116"/>
      <c r="W59" s="116"/>
      <c r="X59" s="116"/>
      <c r="Y59" s="116"/>
    </row>
    <row r="60" spans="1:25" s="293" customFormat="1" x14ac:dyDescent="0.25">
      <c r="A60" s="118" t="s">
        <v>1142</v>
      </c>
      <c r="B60" s="118" t="s">
        <v>992</v>
      </c>
      <c r="C60" s="118" t="s">
        <v>1027</v>
      </c>
      <c r="D60" s="118"/>
      <c r="E60" s="118"/>
      <c r="F60" s="118"/>
      <c r="G60" s="291"/>
      <c r="H60" s="292"/>
      <c r="I60" s="292"/>
      <c r="J60" s="292"/>
      <c r="K60" s="292"/>
      <c r="Q60" s="116"/>
      <c r="R60" s="116"/>
      <c r="S60" s="116"/>
      <c r="T60" s="116"/>
      <c r="U60" s="116"/>
      <c r="V60" s="116"/>
      <c r="W60" s="116"/>
      <c r="X60" s="116"/>
      <c r="Y60" s="116"/>
    </row>
    <row r="61" spans="1:25" s="293" customFormat="1" x14ac:dyDescent="0.25">
      <c r="A61" s="118" t="s">
        <v>1142</v>
      </c>
      <c r="B61" s="118" t="s">
        <v>992</v>
      </c>
      <c r="C61" s="118" t="s">
        <v>1028</v>
      </c>
      <c r="D61" s="118"/>
      <c r="E61" s="118"/>
      <c r="F61" s="118"/>
      <c r="G61" s="291"/>
      <c r="H61" s="292"/>
      <c r="I61" s="292"/>
      <c r="J61" s="292"/>
      <c r="K61" s="292"/>
      <c r="Q61" s="116"/>
      <c r="R61" s="116"/>
      <c r="S61" s="116"/>
      <c r="T61" s="116"/>
      <c r="U61" s="116"/>
      <c r="V61" s="116"/>
      <c r="W61" s="116"/>
      <c r="X61" s="116"/>
      <c r="Y61" s="116"/>
    </row>
    <row r="62" spans="1:25" s="293" customFormat="1" x14ac:dyDescent="0.25">
      <c r="A62" s="118" t="s">
        <v>1142</v>
      </c>
      <c r="B62" s="118" t="s">
        <v>992</v>
      </c>
      <c r="C62" s="118" t="s">
        <v>1029</v>
      </c>
      <c r="D62" s="118"/>
      <c r="E62" s="118"/>
      <c r="F62" s="118"/>
      <c r="G62" s="291"/>
      <c r="H62" s="292"/>
      <c r="I62" s="292"/>
      <c r="J62" s="292"/>
      <c r="K62" s="292"/>
      <c r="Q62" s="116"/>
      <c r="R62" s="116"/>
      <c r="S62" s="116"/>
      <c r="T62" s="116"/>
      <c r="U62" s="116"/>
      <c r="V62" s="116"/>
      <c r="W62" s="116"/>
      <c r="X62" s="116"/>
      <c r="Y62" s="116"/>
    </row>
    <row r="63" spans="1:25" s="293" customFormat="1" x14ac:dyDescent="0.25">
      <c r="A63" s="118" t="s">
        <v>1142</v>
      </c>
      <c r="B63" s="118" t="s">
        <v>992</v>
      </c>
      <c r="C63" s="118" t="s">
        <v>1030</v>
      </c>
      <c r="D63" s="118"/>
      <c r="E63" s="118"/>
      <c r="F63" s="118"/>
      <c r="G63" s="291"/>
      <c r="H63" s="292"/>
      <c r="I63" s="292"/>
      <c r="J63" s="292"/>
      <c r="K63" s="292"/>
      <c r="Q63" s="116"/>
      <c r="R63" s="116"/>
      <c r="S63" s="116"/>
      <c r="T63" s="116"/>
      <c r="U63" s="116"/>
      <c r="V63" s="116"/>
      <c r="W63" s="116"/>
      <c r="X63" s="116"/>
      <c r="Y63" s="116"/>
    </row>
    <row r="64" spans="1:25" s="293" customFormat="1" x14ac:dyDescent="0.25">
      <c r="A64" s="118" t="s">
        <v>1142</v>
      </c>
      <c r="B64" s="118" t="s">
        <v>992</v>
      </c>
      <c r="C64" s="118" t="s">
        <v>1031</v>
      </c>
      <c r="D64" s="118"/>
      <c r="E64" s="118"/>
      <c r="F64" s="118"/>
      <c r="G64" s="291"/>
      <c r="H64" s="292"/>
      <c r="I64" s="292"/>
      <c r="J64" s="292"/>
      <c r="K64" s="292"/>
      <c r="Q64" s="116"/>
      <c r="R64" s="116"/>
      <c r="S64" s="116"/>
      <c r="T64" s="116"/>
      <c r="U64" s="116"/>
      <c r="V64" s="116"/>
      <c r="W64" s="116"/>
      <c r="X64" s="116"/>
      <c r="Y64" s="116"/>
    </row>
    <row r="65" spans="1:25" s="293" customFormat="1" x14ac:dyDescent="0.25">
      <c r="A65" s="118" t="s">
        <v>1146</v>
      </c>
      <c r="B65" s="118" t="s">
        <v>1168</v>
      </c>
      <c r="C65" s="118" t="s">
        <v>1032</v>
      </c>
      <c r="D65" s="118"/>
      <c r="E65" s="118"/>
      <c r="F65" s="118"/>
      <c r="G65" s="291"/>
      <c r="H65" s="292"/>
      <c r="I65" s="292"/>
      <c r="J65" s="292"/>
      <c r="K65" s="292"/>
      <c r="Q65" s="116"/>
      <c r="R65" s="116"/>
      <c r="S65" s="116"/>
      <c r="T65" s="116"/>
      <c r="U65" s="116"/>
      <c r="V65" s="116"/>
      <c r="W65" s="116"/>
      <c r="X65" s="116"/>
      <c r="Y65" s="116"/>
    </row>
    <row r="66" spans="1:25" s="293" customFormat="1" x14ac:dyDescent="0.25">
      <c r="A66" s="118" t="s">
        <v>1146</v>
      </c>
      <c r="B66" s="118" t="s">
        <v>1168</v>
      </c>
      <c r="C66" s="118" t="s">
        <v>1033</v>
      </c>
      <c r="D66" s="118"/>
      <c r="E66" s="118"/>
      <c r="F66" s="118"/>
      <c r="G66" s="291"/>
      <c r="H66" s="292"/>
      <c r="I66" s="292"/>
      <c r="J66" s="292"/>
      <c r="K66" s="292"/>
      <c r="Q66" s="116"/>
      <c r="R66" s="116"/>
      <c r="S66" s="116"/>
      <c r="T66" s="116"/>
      <c r="U66" s="116"/>
      <c r="V66" s="116"/>
      <c r="W66" s="116"/>
      <c r="X66" s="116"/>
      <c r="Y66" s="116"/>
    </row>
    <row r="67" spans="1:25" s="293" customFormat="1" x14ac:dyDescent="0.25">
      <c r="A67" s="118" t="s">
        <v>1147</v>
      </c>
      <c r="B67" s="118" t="s">
        <v>1169</v>
      </c>
      <c r="C67" s="118" t="s">
        <v>1034</v>
      </c>
      <c r="D67" s="118"/>
      <c r="E67" s="118"/>
      <c r="F67" s="118"/>
      <c r="G67" s="291"/>
      <c r="H67" s="292"/>
      <c r="I67" s="292"/>
      <c r="J67" s="292"/>
      <c r="K67" s="292"/>
      <c r="Q67" s="116"/>
      <c r="R67" s="116"/>
      <c r="S67" s="116"/>
      <c r="T67" s="116"/>
      <c r="U67" s="116"/>
      <c r="V67" s="116"/>
      <c r="W67" s="116"/>
      <c r="X67" s="116"/>
      <c r="Y67" s="116"/>
    </row>
    <row r="68" spans="1:25" s="293" customFormat="1" x14ac:dyDescent="0.25">
      <c r="A68" s="118" t="s">
        <v>1147</v>
      </c>
      <c r="B68" s="118" t="s">
        <v>1169</v>
      </c>
      <c r="C68" s="118" t="s">
        <v>1035</v>
      </c>
      <c r="D68" s="118"/>
      <c r="E68" s="118"/>
      <c r="F68" s="118"/>
      <c r="G68" s="291"/>
      <c r="H68" s="292"/>
      <c r="I68" s="292"/>
      <c r="J68" s="292"/>
      <c r="K68" s="292"/>
      <c r="Q68" s="116"/>
      <c r="R68" s="116"/>
      <c r="S68" s="116"/>
      <c r="T68" s="116"/>
      <c r="U68" s="116"/>
      <c r="V68" s="116"/>
      <c r="W68" s="116"/>
      <c r="X68" s="116"/>
      <c r="Y68" s="116"/>
    </row>
    <row r="69" spans="1:25" s="293" customFormat="1" x14ac:dyDescent="0.25">
      <c r="A69" s="118" t="s">
        <v>1147</v>
      </c>
      <c r="B69" s="118" t="s">
        <v>1169</v>
      </c>
      <c r="C69" s="118" t="s">
        <v>1036</v>
      </c>
      <c r="D69" s="118"/>
      <c r="E69" s="118"/>
      <c r="F69" s="118"/>
      <c r="G69" s="291"/>
      <c r="H69" s="292"/>
      <c r="I69" s="292"/>
      <c r="J69" s="292"/>
      <c r="K69" s="292"/>
      <c r="Q69" s="116"/>
      <c r="R69" s="116"/>
      <c r="S69" s="116"/>
      <c r="T69" s="116"/>
      <c r="U69" s="116"/>
      <c r="V69" s="116"/>
      <c r="W69" s="116"/>
      <c r="X69" s="116"/>
      <c r="Y69" s="116"/>
    </row>
    <row r="70" spans="1:25" s="293" customFormat="1" x14ac:dyDescent="0.25">
      <c r="A70" s="118" t="s">
        <v>1152</v>
      </c>
      <c r="B70" s="118" t="s">
        <v>1170</v>
      </c>
      <c r="C70" s="118" t="s">
        <v>1037</v>
      </c>
      <c r="D70" s="118"/>
      <c r="E70" s="118"/>
      <c r="F70" s="118"/>
      <c r="G70" s="291"/>
      <c r="H70" s="292"/>
      <c r="I70" s="292"/>
      <c r="J70" s="292"/>
      <c r="K70" s="292"/>
      <c r="Q70" s="116"/>
      <c r="R70" s="116"/>
      <c r="S70" s="116"/>
      <c r="T70" s="116"/>
      <c r="U70" s="116"/>
      <c r="V70" s="116"/>
      <c r="W70" s="116"/>
      <c r="X70" s="116"/>
      <c r="Y70" s="116"/>
    </row>
    <row r="71" spans="1:25" s="293" customFormat="1" x14ac:dyDescent="0.25">
      <c r="A71" s="118" t="s">
        <v>1152</v>
      </c>
      <c r="B71" s="118" t="s">
        <v>1170</v>
      </c>
      <c r="C71" s="118" t="s">
        <v>1038</v>
      </c>
      <c r="D71" s="118"/>
      <c r="E71" s="118"/>
      <c r="F71" s="118"/>
      <c r="G71" s="291"/>
      <c r="H71" s="292"/>
      <c r="I71" s="292"/>
      <c r="J71" s="292"/>
      <c r="K71" s="292"/>
      <c r="Q71" s="116"/>
      <c r="R71" s="116"/>
      <c r="S71" s="116"/>
      <c r="T71" s="116"/>
      <c r="U71" s="116"/>
      <c r="V71" s="116"/>
      <c r="W71" s="116"/>
      <c r="X71" s="116"/>
      <c r="Y71" s="116"/>
    </row>
    <row r="72" spans="1:25" s="293" customFormat="1" x14ac:dyDescent="0.25">
      <c r="A72" s="118" t="s">
        <v>1152</v>
      </c>
      <c r="B72" s="118" t="s">
        <v>1170</v>
      </c>
      <c r="C72" s="118" t="s">
        <v>1039</v>
      </c>
      <c r="D72" s="118"/>
      <c r="E72" s="118"/>
      <c r="F72" s="118"/>
      <c r="G72" s="291"/>
      <c r="H72" s="292"/>
      <c r="I72" s="292"/>
      <c r="J72" s="292"/>
      <c r="K72" s="292"/>
      <c r="Q72" s="116"/>
      <c r="R72" s="116"/>
      <c r="S72" s="116"/>
      <c r="T72" s="116"/>
      <c r="U72" s="116"/>
      <c r="V72" s="116"/>
      <c r="W72" s="116"/>
      <c r="X72" s="116"/>
      <c r="Y72" s="116"/>
    </row>
    <row r="73" spans="1:25" s="293" customFormat="1" x14ac:dyDescent="0.25">
      <c r="A73" s="118" t="s">
        <v>1152</v>
      </c>
      <c r="B73" s="118" t="s">
        <v>1170</v>
      </c>
      <c r="C73" s="118" t="s">
        <v>1040</v>
      </c>
      <c r="D73" s="118"/>
      <c r="E73" s="118"/>
      <c r="F73" s="118"/>
      <c r="G73" s="291"/>
      <c r="H73" s="292"/>
      <c r="I73" s="292"/>
      <c r="J73" s="292"/>
      <c r="K73" s="292"/>
      <c r="Q73" s="116"/>
      <c r="R73" s="116"/>
      <c r="S73" s="116"/>
      <c r="T73" s="116"/>
      <c r="U73" s="116"/>
      <c r="V73" s="116"/>
      <c r="W73" s="116"/>
      <c r="X73" s="116"/>
      <c r="Y73" s="116"/>
    </row>
    <row r="74" spans="1:25" s="293" customFormat="1" x14ac:dyDescent="0.25">
      <c r="A74" s="118" t="s">
        <v>1156</v>
      </c>
      <c r="B74" s="118" t="s">
        <v>1172</v>
      </c>
      <c r="C74" s="118" t="s">
        <v>1041</v>
      </c>
      <c r="D74" s="118"/>
      <c r="E74" s="118"/>
      <c r="F74" s="118"/>
      <c r="G74" s="291"/>
      <c r="H74" s="292"/>
      <c r="I74" s="292"/>
      <c r="J74" s="292"/>
      <c r="K74" s="292"/>
      <c r="Q74" s="116"/>
      <c r="R74" s="116"/>
      <c r="S74" s="116"/>
      <c r="T74" s="116"/>
      <c r="U74" s="116"/>
      <c r="V74" s="116"/>
      <c r="W74" s="116"/>
      <c r="X74" s="116"/>
      <c r="Y74" s="116"/>
    </row>
    <row r="75" spans="1:25" s="293" customFormat="1" x14ac:dyDescent="0.25">
      <c r="A75" s="118" t="s">
        <v>1156</v>
      </c>
      <c r="B75" s="118" t="s">
        <v>1172</v>
      </c>
      <c r="C75" s="118" t="s">
        <v>1042</v>
      </c>
      <c r="D75" s="118"/>
      <c r="E75" s="118"/>
      <c r="F75" s="118"/>
      <c r="G75" s="291"/>
      <c r="H75" s="292"/>
      <c r="I75" s="292"/>
      <c r="J75" s="292"/>
      <c r="K75" s="292"/>
      <c r="Q75" s="116"/>
      <c r="R75" s="116"/>
      <c r="S75" s="116"/>
      <c r="T75" s="116"/>
      <c r="U75" s="116"/>
      <c r="V75" s="116"/>
      <c r="W75" s="116"/>
      <c r="X75" s="116"/>
      <c r="Y75" s="116"/>
    </row>
    <row r="76" spans="1:25" s="293" customFormat="1" x14ac:dyDescent="0.25">
      <c r="A76" s="118" t="s">
        <v>1156</v>
      </c>
      <c r="B76" s="118" t="s">
        <v>1172</v>
      </c>
      <c r="C76" s="118" t="s">
        <v>1043</v>
      </c>
      <c r="D76" s="118"/>
      <c r="E76" s="118"/>
      <c r="F76" s="118"/>
      <c r="G76" s="291"/>
      <c r="H76" s="292"/>
      <c r="I76" s="292"/>
      <c r="J76" s="292"/>
      <c r="K76" s="292"/>
      <c r="Q76" s="116"/>
      <c r="R76" s="116"/>
      <c r="S76" s="116"/>
      <c r="T76" s="116"/>
      <c r="U76" s="116"/>
      <c r="V76" s="116"/>
      <c r="W76" s="116"/>
      <c r="X76" s="116"/>
      <c r="Y76" s="116"/>
    </row>
    <row r="77" spans="1:25" s="293" customFormat="1" x14ac:dyDescent="0.25">
      <c r="A77" s="118" t="s">
        <v>1156</v>
      </c>
      <c r="B77" s="118" t="s">
        <v>1172</v>
      </c>
      <c r="C77" s="118" t="s">
        <v>1044</v>
      </c>
      <c r="D77" s="118"/>
      <c r="E77" s="118"/>
      <c r="F77" s="118"/>
      <c r="G77" s="291"/>
      <c r="H77" s="292"/>
      <c r="I77" s="292"/>
      <c r="J77" s="292"/>
      <c r="K77" s="292"/>
      <c r="Q77" s="116"/>
      <c r="R77" s="116"/>
      <c r="S77" s="116"/>
      <c r="T77" s="116"/>
      <c r="U77" s="116"/>
      <c r="V77" s="116"/>
      <c r="W77" s="116"/>
      <c r="X77" s="116"/>
      <c r="Y77" s="116"/>
    </row>
    <row r="78" spans="1:25" s="293" customFormat="1" x14ac:dyDescent="0.25">
      <c r="A78" s="118" t="s">
        <v>1153</v>
      </c>
      <c r="B78" s="118" t="s">
        <v>1173</v>
      </c>
      <c r="C78" s="118" t="s">
        <v>1045</v>
      </c>
      <c r="D78" s="118"/>
      <c r="E78" s="118"/>
      <c r="F78" s="118"/>
      <c r="G78" s="291"/>
      <c r="H78" s="292"/>
      <c r="I78" s="292"/>
      <c r="J78" s="292"/>
      <c r="K78" s="292"/>
      <c r="Q78" s="116"/>
      <c r="R78" s="116"/>
      <c r="S78" s="116"/>
      <c r="T78" s="116"/>
      <c r="U78" s="116"/>
      <c r="V78" s="116"/>
      <c r="W78" s="116"/>
      <c r="X78" s="116"/>
      <c r="Y78" s="116"/>
    </row>
    <row r="79" spans="1:25" s="293" customFormat="1" x14ac:dyDescent="0.25">
      <c r="A79" s="118" t="s">
        <v>1153</v>
      </c>
      <c r="B79" s="118" t="s">
        <v>1173</v>
      </c>
      <c r="C79" s="118" t="s">
        <v>1046</v>
      </c>
      <c r="D79" s="118"/>
      <c r="E79" s="118"/>
      <c r="F79" s="118"/>
      <c r="G79" s="291"/>
      <c r="H79" s="292"/>
      <c r="I79" s="292"/>
      <c r="J79" s="292"/>
      <c r="K79" s="292"/>
      <c r="Q79" s="116"/>
      <c r="R79" s="116"/>
      <c r="S79" s="116"/>
      <c r="T79" s="116"/>
      <c r="U79" s="116"/>
      <c r="V79" s="116"/>
      <c r="W79" s="116"/>
      <c r="X79" s="116"/>
      <c r="Y79" s="116"/>
    </row>
    <row r="80" spans="1:25" s="293" customFormat="1" x14ac:dyDescent="0.25">
      <c r="A80" s="118" t="s">
        <v>1153</v>
      </c>
      <c r="B80" s="118" t="s">
        <v>1173</v>
      </c>
      <c r="C80" s="118" t="s">
        <v>1047</v>
      </c>
      <c r="D80" s="118"/>
      <c r="E80" s="118"/>
      <c r="F80" s="118"/>
      <c r="G80" s="291"/>
      <c r="H80" s="292"/>
      <c r="I80" s="292"/>
      <c r="J80" s="292"/>
      <c r="K80" s="292"/>
      <c r="Q80" s="116"/>
      <c r="R80" s="116"/>
      <c r="S80" s="116"/>
      <c r="T80" s="116"/>
      <c r="U80" s="116"/>
      <c r="V80" s="116"/>
      <c r="W80" s="116"/>
      <c r="X80" s="116"/>
      <c r="Y80" s="116"/>
    </row>
    <row r="81" spans="1:25" s="293" customFormat="1" x14ac:dyDescent="0.25">
      <c r="A81" s="118" t="s">
        <v>1150</v>
      </c>
      <c r="B81" s="118" t="s">
        <v>984</v>
      </c>
      <c r="C81" s="118" t="s">
        <v>1048</v>
      </c>
      <c r="D81" s="118"/>
      <c r="E81" s="118"/>
      <c r="F81" s="118"/>
      <c r="G81" s="291"/>
      <c r="H81" s="292"/>
      <c r="I81" s="292"/>
      <c r="J81" s="292"/>
      <c r="K81" s="292"/>
      <c r="Q81" s="116"/>
      <c r="R81" s="116"/>
      <c r="S81" s="116"/>
      <c r="T81" s="116"/>
      <c r="U81" s="116"/>
      <c r="V81" s="116"/>
      <c r="W81" s="116"/>
      <c r="X81" s="116"/>
      <c r="Y81" s="116"/>
    </row>
    <row r="82" spans="1:25" s="293" customFormat="1" x14ac:dyDescent="0.25">
      <c r="A82" s="118" t="s">
        <v>1150</v>
      </c>
      <c r="B82" s="118" t="s">
        <v>984</v>
      </c>
      <c r="C82" s="118" t="s">
        <v>1049</v>
      </c>
      <c r="D82" s="118"/>
      <c r="E82" s="118"/>
      <c r="F82" s="118"/>
      <c r="G82" s="291"/>
      <c r="H82" s="292"/>
      <c r="I82" s="292"/>
      <c r="J82" s="292"/>
      <c r="K82" s="292"/>
      <c r="Q82" s="116"/>
      <c r="R82" s="116"/>
      <c r="S82" s="116"/>
      <c r="T82" s="116"/>
      <c r="U82" s="116"/>
      <c r="V82" s="116"/>
      <c r="W82" s="116"/>
      <c r="X82" s="116"/>
      <c r="Y82" s="116"/>
    </row>
    <row r="83" spans="1:25" s="293" customFormat="1" x14ac:dyDescent="0.25">
      <c r="A83" s="118" t="s">
        <v>1150</v>
      </c>
      <c r="B83" s="118" t="s">
        <v>984</v>
      </c>
      <c r="C83" s="118" t="s">
        <v>1050</v>
      </c>
      <c r="D83" s="118"/>
      <c r="E83" s="118"/>
      <c r="F83" s="118"/>
      <c r="G83" s="291"/>
      <c r="H83" s="292"/>
      <c r="I83" s="292"/>
      <c r="J83" s="292"/>
      <c r="K83" s="292"/>
      <c r="Q83" s="116"/>
      <c r="R83" s="116"/>
      <c r="S83" s="116"/>
      <c r="T83" s="116"/>
      <c r="U83" s="116"/>
      <c r="V83" s="116"/>
      <c r="W83" s="116"/>
      <c r="X83" s="116"/>
      <c r="Y83" s="116"/>
    </row>
    <row r="84" spans="1:25" s="293" customFormat="1" x14ac:dyDescent="0.25">
      <c r="A84" s="118" t="s">
        <v>1150</v>
      </c>
      <c r="B84" s="118" t="s">
        <v>984</v>
      </c>
      <c r="C84" s="118" t="s">
        <v>1051</v>
      </c>
      <c r="D84" s="118"/>
      <c r="E84" s="118"/>
      <c r="F84" s="118"/>
      <c r="G84" s="291"/>
      <c r="H84" s="292"/>
      <c r="I84" s="292"/>
      <c r="J84" s="292"/>
      <c r="K84" s="292"/>
      <c r="Q84" s="116"/>
      <c r="R84" s="116"/>
      <c r="S84" s="116"/>
      <c r="T84" s="116"/>
      <c r="U84" s="116"/>
      <c r="V84" s="116"/>
      <c r="W84" s="116"/>
      <c r="X84" s="116"/>
      <c r="Y84" s="116"/>
    </row>
    <row r="85" spans="1:25" s="293" customFormat="1" x14ac:dyDescent="0.25">
      <c r="A85" s="118" t="s">
        <v>1150</v>
      </c>
      <c r="B85" s="118" t="s">
        <v>984</v>
      </c>
      <c r="C85" s="118" t="s">
        <v>1052</v>
      </c>
      <c r="D85" s="118"/>
      <c r="E85" s="118"/>
      <c r="F85" s="118"/>
      <c r="G85" s="291"/>
      <c r="H85" s="292"/>
      <c r="I85" s="292"/>
      <c r="J85" s="292"/>
      <c r="K85" s="292"/>
      <c r="Q85" s="116"/>
      <c r="R85" s="116"/>
      <c r="S85" s="116"/>
      <c r="T85" s="116"/>
      <c r="U85" s="116"/>
      <c r="V85" s="116"/>
      <c r="W85" s="116"/>
      <c r="X85" s="116"/>
      <c r="Y85" s="116"/>
    </row>
    <row r="86" spans="1:25" s="293" customFormat="1" x14ac:dyDescent="0.25">
      <c r="A86" s="118" t="s">
        <v>1150</v>
      </c>
      <c r="B86" s="118" t="s">
        <v>984</v>
      </c>
      <c r="C86" s="118" t="s">
        <v>1053</v>
      </c>
      <c r="D86" s="118"/>
      <c r="E86" s="118"/>
      <c r="F86" s="118"/>
      <c r="G86" s="291"/>
      <c r="H86" s="292"/>
      <c r="I86" s="292"/>
      <c r="J86" s="292"/>
      <c r="K86" s="292"/>
      <c r="Q86" s="116"/>
      <c r="R86" s="116"/>
      <c r="S86" s="116"/>
      <c r="T86" s="116"/>
      <c r="U86" s="116"/>
      <c r="V86" s="116"/>
      <c r="W86" s="116"/>
      <c r="X86" s="116"/>
      <c r="Y86" s="116"/>
    </row>
    <row r="87" spans="1:25" s="293" customFormat="1" x14ac:dyDescent="0.25">
      <c r="A87" s="118" t="s">
        <v>1132</v>
      </c>
      <c r="B87" s="118" t="s">
        <v>1171</v>
      </c>
      <c r="C87" s="118" t="s">
        <v>1054</v>
      </c>
      <c r="D87" s="118"/>
      <c r="E87" s="118"/>
      <c r="F87" s="118"/>
      <c r="G87" s="291"/>
      <c r="H87" s="292"/>
      <c r="I87" s="292"/>
      <c r="J87" s="292"/>
      <c r="K87" s="292"/>
      <c r="Q87" s="116"/>
      <c r="R87" s="116"/>
      <c r="S87" s="116"/>
      <c r="T87" s="116"/>
      <c r="U87" s="116"/>
      <c r="V87" s="116"/>
      <c r="W87" s="116"/>
      <c r="X87" s="116"/>
      <c r="Y87" s="116"/>
    </row>
    <row r="88" spans="1:25" s="293" customFormat="1" x14ac:dyDescent="0.25">
      <c r="A88" s="118" t="s">
        <v>1132</v>
      </c>
      <c r="B88" s="118" t="s">
        <v>1171</v>
      </c>
      <c r="C88" s="118" t="s">
        <v>1055</v>
      </c>
      <c r="D88" s="118"/>
      <c r="E88" s="118"/>
      <c r="F88" s="118"/>
      <c r="G88" s="291"/>
      <c r="H88" s="292"/>
      <c r="I88" s="292"/>
      <c r="J88" s="292"/>
      <c r="K88" s="292"/>
      <c r="Q88" s="116"/>
      <c r="R88" s="116"/>
      <c r="S88" s="116"/>
      <c r="T88" s="116"/>
      <c r="U88" s="116"/>
      <c r="V88" s="116"/>
      <c r="W88" s="116"/>
      <c r="X88" s="116"/>
      <c r="Y88" s="116"/>
    </row>
    <row r="89" spans="1:25" s="293" customFormat="1" x14ac:dyDescent="0.25">
      <c r="A89" s="118" t="s">
        <v>1132</v>
      </c>
      <c r="B89" s="118" t="s">
        <v>1171</v>
      </c>
      <c r="C89" s="118" t="s">
        <v>1056</v>
      </c>
      <c r="D89" s="118"/>
      <c r="E89" s="118"/>
      <c r="F89" s="118"/>
      <c r="G89" s="291"/>
      <c r="H89" s="292"/>
      <c r="I89" s="292"/>
      <c r="J89" s="292"/>
      <c r="K89" s="292"/>
      <c r="Q89" s="116"/>
      <c r="R89" s="116"/>
      <c r="S89" s="116"/>
      <c r="T89" s="116"/>
      <c r="U89" s="116"/>
      <c r="V89" s="116"/>
      <c r="W89" s="116"/>
      <c r="X89" s="116"/>
      <c r="Y89" s="116"/>
    </row>
    <row r="90" spans="1:25" s="293" customFormat="1" x14ac:dyDescent="0.25">
      <c r="A90" s="118" t="s">
        <v>1132</v>
      </c>
      <c r="B90" s="118" t="s">
        <v>1171</v>
      </c>
      <c r="C90" s="118" t="s">
        <v>1057</v>
      </c>
      <c r="D90" s="118"/>
      <c r="E90" s="118"/>
      <c r="F90" s="118"/>
      <c r="G90" s="291"/>
      <c r="H90" s="292"/>
      <c r="I90" s="292"/>
      <c r="J90" s="292"/>
      <c r="K90" s="292"/>
      <c r="Q90" s="116"/>
      <c r="R90" s="116"/>
      <c r="S90" s="116"/>
      <c r="T90" s="116"/>
      <c r="U90" s="116"/>
      <c r="V90" s="116"/>
      <c r="W90" s="116"/>
      <c r="X90" s="116"/>
      <c r="Y90" s="116"/>
    </row>
    <row r="91" spans="1:25" s="293" customFormat="1" x14ac:dyDescent="0.25">
      <c r="A91" s="118" t="s">
        <v>1132</v>
      </c>
      <c r="B91" s="118" t="s">
        <v>1171</v>
      </c>
      <c r="C91" s="118" t="s">
        <v>1058</v>
      </c>
      <c r="D91" s="118"/>
      <c r="E91" s="118"/>
      <c r="F91" s="118"/>
      <c r="G91" s="291"/>
      <c r="H91" s="292"/>
      <c r="I91" s="292"/>
      <c r="J91" s="292"/>
      <c r="K91" s="292"/>
      <c r="Q91" s="116"/>
      <c r="R91" s="116"/>
      <c r="S91" s="116"/>
      <c r="T91" s="116"/>
      <c r="U91" s="116"/>
      <c r="V91" s="116"/>
      <c r="W91" s="116"/>
      <c r="X91" s="116"/>
      <c r="Y91" s="116"/>
    </row>
    <row r="92" spans="1:25" s="293" customFormat="1" x14ac:dyDescent="0.25">
      <c r="A92" s="118" t="s">
        <v>1143</v>
      </c>
      <c r="B92" s="118" t="s">
        <v>981</v>
      </c>
      <c r="C92" s="118" t="s">
        <v>1059</v>
      </c>
      <c r="D92" s="118"/>
      <c r="E92" s="118"/>
      <c r="F92" s="118"/>
      <c r="G92" s="291"/>
      <c r="H92" s="292"/>
      <c r="I92" s="292"/>
      <c r="J92" s="292"/>
      <c r="K92" s="292"/>
      <c r="Q92" s="116"/>
      <c r="R92" s="116"/>
      <c r="S92" s="116"/>
      <c r="T92" s="116"/>
      <c r="U92" s="116"/>
      <c r="V92" s="116"/>
      <c r="W92" s="116"/>
      <c r="X92" s="116"/>
      <c r="Y92" s="116"/>
    </row>
    <row r="93" spans="1:25" s="293" customFormat="1" x14ac:dyDescent="0.25">
      <c r="A93" s="118" t="s">
        <v>1143</v>
      </c>
      <c r="B93" s="118" t="s">
        <v>981</v>
      </c>
      <c r="C93" s="118" t="s">
        <v>1060</v>
      </c>
      <c r="D93" s="118"/>
      <c r="E93" s="118"/>
      <c r="F93" s="118"/>
      <c r="G93" s="291"/>
      <c r="H93" s="292"/>
      <c r="I93" s="292"/>
      <c r="J93" s="292"/>
      <c r="K93" s="292"/>
      <c r="Q93" s="116"/>
      <c r="R93" s="116"/>
      <c r="S93" s="116"/>
      <c r="T93" s="116"/>
      <c r="U93" s="116"/>
      <c r="V93" s="116"/>
      <c r="W93" s="116"/>
      <c r="X93" s="116"/>
      <c r="Y93" s="116"/>
    </row>
    <row r="94" spans="1:25" s="293" customFormat="1" x14ac:dyDescent="0.25">
      <c r="A94" s="118" t="s">
        <v>1134</v>
      </c>
      <c r="B94" s="118" t="s">
        <v>979</v>
      </c>
      <c r="C94" s="118" t="s">
        <v>1061</v>
      </c>
      <c r="D94" s="118"/>
      <c r="E94" s="118"/>
      <c r="F94" s="118"/>
      <c r="G94" s="291"/>
      <c r="H94" s="292"/>
      <c r="I94" s="292"/>
      <c r="J94" s="292"/>
      <c r="K94" s="292"/>
      <c r="Q94" s="116"/>
      <c r="R94" s="116"/>
      <c r="S94" s="116"/>
      <c r="T94" s="116"/>
      <c r="U94" s="116"/>
      <c r="V94" s="116"/>
      <c r="W94" s="116"/>
      <c r="X94" s="116"/>
      <c r="Y94" s="116"/>
    </row>
    <row r="95" spans="1:25" s="293" customFormat="1" x14ac:dyDescent="0.25">
      <c r="A95" s="118" t="s">
        <v>1134</v>
      </c>
      <c r="B95" s="118" t="s">
        <v>979</v>
      </c>
      <c r="C95" s="118" t="s">
        <v>1062</v>
      </c>
      <c r="D95" s="118"/>
      <c r="E95" s="118"/>
      <c r="F95" s="118"/>
      <c r="G95" s="291"/>
      <c r="H95" s="292"/>
      <c r="I95" s="292"/>
      <c r="J95" s="292"/>
      <c r="K95" s="292"/>
      <c r="Q95" s="116"/>
      <c r="R95" s="116"/>
      <c r="S95" s="116"/>
      <c r="T95" s="116"/>
      <c r="U95" s="116"/>
      <c r="V95" s="116"/>
      <c r="W95" s="116"/>
      <c r="X95" s="116"/>
      <c r="Y95" s="116"/>
    </row>
    <row r="96" spans="1:25" s="293" customFormat="1" x14ac:dyDescent="0.25">
      <c r="A96" s="118" t="s">
        <v>1136</v>
      </c>
      <c r="B96" s="118" t="s">
        <v>1174</v>
      </c>
      <c r="C96" s="118" t="s">
        <v>1063</v>
      </c>
      <c r="D96" s="118"/>
      <c r="E96" s="118"/>
      <c r="F96" s="118"/>
      <c r="G96" s="291"/>
      <c r="H96" s="292"/>
      <c r="I96" s="292"/>
      <c r="J96" s="292"/>
      <c r="K96" s="292"/>
      <c r="Q96" s="116"/>
      <c r="R96" s="116"/>
      <c r="S96" s="116"/>
      <c r="T96" s="116"/>
      <c r="U96" s="116"/>
      <c r="V96" s="116"/>
      <c r="W96" s="116"/>
      <c r="X96" s="116"/>
      <c r="Y96" s="116"/>
    </row>
    <row r="97" spans="1:25" s="293" customFormat="1" x14ac:dyDescent="0.25">
      <c r="A97" s="118" t="s">
        <v>1136</v>
      </c>
      <c r="B97" s="118" t="s">
        <v>1174</v>
      </c>
      <c r="C97" s="118" t="s">
        <v>1064</v>
      </c>
      <c r="D97" s="118"/>
      <c r="E97" s="118"/>
      <c r="F97" s="118"/>
      <c r="G97" s="291"/>
      <c r="H97" s="292"/>
      <c r="I97" s="292"/>
      <c r="J97" s="292"/>
      <c r="K97" s="292"/>
      <c r="Q97" s="116"/>
      <c r="R97" s="116"/>
      <c r="S97" s="116"/>
      <c r="T97" s="116"/>
      <c r="U97" s="116"/>
      <c r="V97" s="116"/>
      <c r="W97" s="116"/>
      <c r="X97" s="116"/>
      <c r="Y97" s="116"/>
    </row>
    <row r="98" spans="1:25" s="293" customFormat="1" x14ac:dyDescent="0.25">
      <c r="A98" s="118" t="s">
        <v>1136</v>
      </c>
      <c r="B98" s="118" t="s">
        <v>1174</v>
      </c>
      <c r="C98" s="118" t="s">
        <v>1065</v>
      </c>
      <c r="D98" s="118"/>
      <c r="E98" s="118"/>
      <c r="F98" s="118"/>
      <c r="G98" s="291"/>
      <c r="H98" s="292"/>
      <c r="I98" s="292"/>
      <c r="J98" s="292"/>
      <c r="K98" s="292"/>
      <c r="Q98" s="116"/>
      <c r="R98" s="116"/>
      <c r="S98" s="116"/>
      <c r="T98" s="116"/>
      <c r="U98" s="116"/>
      <c r="V98" s="116"/>
      <c r="W98" s="116"/>
      <c r="X98" s="116"/>
      <c r="Y98" s="116"/>
    </row>
    <row r="99" spans="1:25" s="293" customFormat="1" x14ac:dyDescent="0.25">
      <c r="A99" s="118" t="s">
        <v>1136</v>
      </c>
      <c r="B99" s="118" t="s">
        <v>1174</v>
      </c>
      <c r="C99" s="118" t="s">
        <v>1066</v>
      </c>
      <c r="D99" s="118"/>
      <c r="E99" s="118"/>
      <c r="F99" s="118"/>
      <c r="G99" s="291"/>
      <c r="H99" s="292"/>
      <c r="I99" s="292"/>
      <c r="J99" s="292"/>
      <c r="K99" s="292"/>
      <c r="Q99" s="116"/>
      <c r="R99" s="116"/>
      <c r="S99" s="116"/>
      <c r="T99" s="116"/>
      <c r="U99" s="116"/>
      <c r="V99" s="116"/>
      <c r="W99" s="116"/>
      <c r="X99" s="116"/>
      <c r="Y99" s="116"/>
    </row>
    <row r="100" spans="1:25" s="293" customFormat="1" x14ac:dyDescent="0.25">
      <c r="A100" s="118" t="s">
        <v>1136</v>
      </c>
      <c r="B100" s="118" t="s">
        <v>1174</v>
      </c>
      <c r="C100" s="118" t="s">
        <v>1067</v>
      </c>
      <c r="D100" s="118"/>
      <c r="E100" s="118"/>
      <c r="F100" s="118"/>
      <c r="G100" s="291"/>
      <c r="H100" s="292"/>
      <c r="I100" s="292"/>
      <c r="J100" s="292"/>
      <c r="K100" s="292"/>
      <c r="Q100" s="116"/>
      <c r="R100" s="116"/>
      <c r="S100" s="116"/>
      <c r="T100" s="116"/>
      <c r="U100" s="116"/>
      <c r="V100" s="116"/>
      <c r="W100" s="116"/>
      <c r="X100" s="116"/>
      <c r="Y100" s="116"/>
    </row>
    <row r="101" spans="1:25" s="293" customFormat="1" x14ac:dyDescent="0.25">
      <c r="A101" s="118" t="s">
        <v>1136</v>
      </c>
      <c r="B101" s="118" t="s">
        <v>1174</v>
      </c>
      <c r="C101" s="118" t="s">
        <v>1068</v>
      </c>
      <c r="D101" s="118"/>
      <c r="E101" s="118"/>
      <c r="F101" s="118"/>
      <c r="G101" s="291"/>
      <c r="H101" s="292"/>
      <c r="I101" s="292"/>
      <c r="J101" s="292"/>
      <c r="K101" s="292"/>
      <c r="Q101" s="116"/>
      <c r="R101" s="116"/>
      <c r="S101" s="116"/>
      <c r="T101" s="116"/>
      <c r="U101" s="116"/>
      <c r="V101" s="116"/>
      <c r="W101" s="116"/>
      <c r="X101" s="116"/>
      <c r="Y101" s="116"/>
    </row>
    <row r="102" spans="1:25" s="293" customFormat="1" x14ac:dyDescent="0.25">
      <c r="A102" s="118" t="s">
        <v>1136</v>
      </c>
      <c r="B102" s="118" t="s">
        <v>1174</v>
      </c>
      <c r="C102" s="118" t="s">
        <v>1069</v>
      </c>
      <c r="D102" s="118"/>
      <c r="E102" s="118"/>
      <c r="F102" s="118"/>
      <c r="G102" s="291"/>
      <c r="H102" s="292"/>
      <c r="I102" s="292"/>
      <c r="J102" s="292"/>
      <c r="K102" s="292"/>
      <c r="Q102" s="116"/>
      <c r="R102" s="116"/>
      <c r="S102" s="116"/>
      <c r="T102" s="116"/>
      <c r="U102" s="116"/>
      <c r="V102" s="116"/>
      <c r="W102" s="116"/>
      <c r="X102" s="116"/>
      <c r="Y102" s="116"/>
    </row>
    <row r="103" spans="1:25" s="293" customFormat="1" x14ac:dyDescent="0.25">
      <c r="A103" s="118" t="s">
        <v>1136</v>
      </c>
      <c r="B103" s="118" t="s">
        <v>1174</v>
      </c>
      <c r="C103" s="118" t="s">
        <v>1070</v>
      </c>
      <c r="D103" s="118"/>
      <c r="E103" s="118"/>
      <c r="F103" s="118"/>
      <c r="G103" s="291"/>
      <c r="H103" s="292"/>
      <c r="I103" s="292"/>
      <c r="J103" s="292"/>
      <c r="K103" s="292"/>
      <c r="Q103" s="116"/>
      <c r="R103" s="116"/>
      <c r="S103" s="116"/>
      <c r="T103" s="116"/>
      <c r="U103" s="116"/>
      <c r="V103" s="116"/>
      <c r="W103" s="116"/>
      <c r="X103" s="116"/>
      <c r="Y103" s="116"/>
    </row>
    <row r="104" spans="1:25" s="293" customFormat="1" x14ac:dyDescent="0.25">
      <c r="A104" s="118" t="s">
        <v>1136</v>
      </c>
      <c r="B104" s="118" t="s">
        <v>1174</v>
      </c>
      <c r="C104" s="118" t="s">
        <v>1071</v>
      </c>
      <c r="D104" s="118"/>
      <c r="E104" s="118"/>
      <c r="F104" s="118"/>
      <c r="G104" s="291"/>
      <c r="H104" s="292"/>
      <c r="I104" s="292"/>
      <c r="J104" s="292"/>
      <c r="K104" s="292"/>
      <c r="Q104" s="116"/>
      <c r="R104" s="116"/>
      <c r="S104" s="116"/>
      <c r="T104" s="116"/>
      <c r="U104" s="116"/>
      <c r="V104" s="116"/>
      <c r="W104" s="116"/>
      <c r="X104" s="116"/>
      <c r="Y104" s="116"/>
    </row>
    <row r="105" spans="1:25" s="293" customFormat="1" x14ac:dyDescent="0.25">
      <c r="A105" s="118" t="s">
        <v>1157</v>
      </c>
      <c r="B105" s="118" t="s">
        <v>1175</v>
      </c>
      <c r="C105" s="118" t="s">
        <v>1072</v>
      </c>
      <c r="D105" s="118"/>
      <c r="E105" s="118"/>
      <c r="F105" s="118"/>
      <c r="G105" s="291"/>
      <c r="H105" s="292"/>
      <c r="I105" s="292"/>
      <c r="J105" s="292"/>
      <c r="K105" s="292"/>
      <c r="Q105" s="116"/>
      <c r="R105" s="116"/>
      <c r="S105" s="116"/>
      <c r="T105" s="116"/>
      <c r="U105" s="116"/>
      <c r="V105" s="116"/>
      <c r="W105" s="116"/>
      <c r="X105" s="116"/>
      <c r="Y105" s="116"/>
    </row>
    <row r="106" spans="1:25" s="293" customFormat="1" x14ac:dyDescent="0.25">
      <c r="A106" s="118" t="s">
        <v>1157</v>
      </c>
      <c r="B106" s="118" t="s">
        <v>1175</v>
      </c>
      <c r="C106" s="118" t="s">
        <v>1073</v>
      </c>
      <c r="D106" s="118"/>
      <c r="E106" s="118"/>
      <c r="F106" s="118"/>
      <c r="G106" s="291"/>
      <c r="H106" s="292"/>
      <c r="I106" s="292"/>
      <c r="J106" s="292"/>
      <c r="K106" s="292"/>
      <c r="Q106" s="116"/>
      <c r="R106" s="116"/>
      <c r="S106" s="116"/>
      <c r="T106" s="116"/>
      <c r="U106" s="116"/>
      <c r="V106" s="116"/>
      <c r="W106" s="116"/>
      <c r="X106" s="116"/>
      <c r="Y106" s="116"/>
    </row>
    <row r="107" spans="1:25" s="293" customFormat="1" x14ac:dyDescent="0.25">
      <c r="A107" s="118" t="s">
        <v>1157</v>
      </c>
      <c r="B107" s="118" t="s">
        <v>1175</v>
      </c>
      <c r="C107" s="118" t="s">
        <v>1074</v>
      </c>
      <c r="D107" s="118"/>
      <c r="E107" s="118"/>
      <c r="F107" s="118"/>
      <c r="G107" s="291"/>
      <c r="H107" s="292"/>
      <c r="I107" s="292"/>
      <c r="J107" s="292"/>
      <c r="K107" s="292"/>
      <c r="Q107" s="116"/>
      <c r="R107" s="116"/>
      <c r="S107" s="116"/>
      <c r="T107" s="116"/>
      <c r="U107" s="116"/>
      <c r="V107" s="116"/>
      <c r="W107" s="116"/>
      <c r="X107" s="116"/>
      <c r="Y107" s="116"/>
    </row>
    <row r="108" spans="1:25" s="293" customFormat="1" x14ac:dyDescent="0.25">
      <c r="A108" s="118" t="s">
        <v>1158</v>
      </c>
      <c r="B108" s="118" t="s">
        <v>1176</v>
      </c>
      <c r="C108" s="118" t="s">
        <v>1075</v>
      </c>
      <c r="D108" s="118"/>
      <c r="E108" s="118"/>
      <c r="F108" s="118"/>
      <c r="G108" s="291"/>
      <c r="H108" s="292"/>
      <c r="I108" s="292"/>
      <c r="J108" s="292"/>
      <c r="K108" s="292"/>
      <c r="Q108" s="116"/>
      <c r="R108" s="116"/>
      <c r="S108" s="116"/>
      <c r="T108" s="116"/>
      <c r="U108" s="116"/>
      <c r="V108" s="116"/>
      <c r="W108" s="116"/>
      <c r="X108" s="116"/>
      <c r="Y108" s="116"/>
    </row>
    <row r="109" spans="1:25" s="293" customFormat="1" x14ac:dyDescent="0.25">
      <c r="A109" s="118" t="s">
        <v>1158</v>
      </c>
      <c r="B109" s="118" t="s">
        <v>1176</v>
      </c>
      <c r="C109" s="118" t="s">
        <v>1076</v>
      </c>
      <c r="D109" s="118"/>
      <c r="E109" s="118"/>
      <c r="F109" s="118"/>
      <c r="G109" s="291"/>
      <c r="H109" s="292"/>
      <c r="I109" s="292"/>
      <c r="J109" s="292"/>
      <c r="K109" s="292"/>
      <c r="Q109" s="116"/>
      <c r="R109" s="116"/>
      <c r="S109" s="116"/>
      <c r="T109" s="116"/>
      <c r="U109" s="116"/>
      <c r="V109" s="116"/>
      <c r="W109" s="116"/>
      <c r="X109" s="116"/>
      <c r="Y109" s="116"/>
    </row>
    <row r="110" spans="1:25" s="293" customFormat="1" x14ac:dyDescent="0.25">
      <c r="A110" s="118" t="s">
        <v>1158</v>
      </c>
      <c r="B110" s="118" t="s">
        <v>1176</v>
      </c>
      <c r="C110" s="118" t="s">
        <v>1077</v>
      </c>
      <c r="D110" s="118"/>
      <c r="E110" s="118"/>
      <c r="F110" s="118"/>
      <c r="G110" s="291"/>
      <c r="H110" s="292"/>
      <c r="I110" s="292"/>
      <c r="J110" s="292"/>
      <c r="K110" s="292"/>
      <c r="Q110" s="116"/>
      <c r="R110" s="116"/>
      <c r="S110" s="116"/>
      <c r="T110" s="116"/>
      <c r="U110" s="116"/>
      <c r="V110" s="116"/>
      <c r="W110" s="116"/>
      <c r="X110" s="116"/>
      <c r="Y110" s="116"/>
    </row>
    <row r="111" spans="1:25" s="293" customFormat="1" x14ac:dyDescent="0.25">
      <c r="A111" s="118" t="s">
        <v>1158</v>
      </c>
      <c r="B111" s="118" t="s">
        <v>1176</v>
      </c>
      <c r="C111" s="118" t="s">
        <v>1078</v>
      </c>
      <c r="D111" s="118"/>
      <c r="E111" s="118"/>
      <c r="F111" s="118"/>
      <c r="G111" s="291"/>
      <c r="H111" s="292"/>
      <c r="I111" s="292"/>
      <c r="J111" s="292"/>
      <c r="K111" s="292"/>
      <c r="Q111" s="116"/>
      <c r="R111" s="116"/>
      <c r="S111" s="116"/>
      <c r="T111" s="116"/>
      <c r="U111" s="116"/>
      <c r="V111" s="116"/>
      <c r="W111" s="116"/>
      <c r="X111" s="116"/>
      <c r="Y111" s="116"/>
    </row>
    <row r="112" spans="1:25" s="293" customFormat="1" x14ac:dyDescent="0.25">
      <c r="A112" s="118" t="s">
        <v>1158</v>
      </c>
      <c r="B112" s="118" t="s">
        <v>1176</v>
      </c>
      <c r="C112" s="118" t="s">
        <v>1079</v>
      </c>
      <c r="D112" s="118"/>
      <c r="E112" s="118"/>
      <c r="F112" s="118"/>
      <c r="G112" s="291"/>
      <c r="H112" s="292"/>
      <c r="I112" s="292"/>
      <c r="J112" s="292"/>
      <c r="K112" s="292"/>
      <c r="Q112" s="116"/>
      <c r="R112" s="116"/>
      <c r="S112" s="116"/>
      <c r="T112" s="116"/>
      <c r="U112" s="116"/>
      <c r="V112" s="116"/>
      <c r="W112" s="116"/>
      <c r="X112" s="116"/>
      <c r="Y112" s="116"/>
    </row>
    <row r="113" spans="1:25" s="293" customFormat="1" x14ac:dyDescent="0.25">
      <c r="A113" s="118" t="s">
        <v>1158</v>
      </c>
      <c r="B113" s="118" t="s">
        <v>1176</v>
      </c>
      <c r="C113" s="118" t="s">
        <v>1080</v>
      </c>
      <c r="D113" s="118"/>
      <c r="E113" s="118"/>
      <c r="F113" s="118"/>
      <c r="G113" s="291"/>
      <c r="H113" s="292"/>
      <c r="I113" s="292"/>
      <c r="J113" s="292"/>
      <c r="K113" s="292"/>
      <c r="Q113" s="116"/>
      <c r="R113" s="116"/>
      <c r="S113" s="116"/>
      <c r="T113" s="116"/>
      <c r="U113" s="116"/>
      <c r="V113" s="116"/>
      <c r="W113" s="116"/>
      <c r="X113" s="116"/>
      <c r="Y113" s="116"/>
    </row>
    <row r="114" spans="1:25" s="293" customFormat="1" x14ac:dyDescent="0.25">
      <c r="A114" s="118" t="s">
        <v>1158</v>
      </c>
      <c r="B114" s="118" t="s">
        <v>1176</v>
      </c>
      <c r="C114" s="118" t="s">
        <v>1081</v>
      </c>
      <c r="D114" s="118"/>
      <c r="E114" s="118"/>
      <c r="F114" s="118"/>
      <c r="G114" s="291"/>
      <c r="H114" s="292"/>
      <c r="I114" s="292"/>
      <c r="J114" s="292"/>
      <c r="K114" s="292"/>
      <c r="Q114" s="116"/>
      <c r="R114" s="116"/>
      <c r="S114" s="116"/>
      <c r="T114" s="116"/>
      <c r="U114" s="116"/>
      <c r="V114" s="116"/>
      <c r="W114" s="116"/>
      <c r="X114" s="116"/>
      <c r="Y114" s="116"/>
    </row>
    <row r="115" spans="1:25" s="293" customFormat="1" x14ac:dyDescent="0.25">
      <c r="A115" s="118" t="s">
        <v>1158</v>
      </c>
      <c r="B115" s="118" t="s">
        <v>1176</v>
      </c>
      <c r="C115" s="118" t="s">
        <v>1082</v>
      </c>
      <c r="D115" s="118"/>
      <c r="E115" s="118"/>
      <c r="F115" s="118"/>
      <c r="G115" s="291"/>
      <c r="H115" s="292"/>
      <c r="I115" s="292"/>
      <c r="J115" s="292"/>
      <c r="K115" s="292"/>
      <c r="Q115" s="116"/>
      <c r="R115" s="116"/>
      <c r="S115" s="116"/>
      <c r="T115" s="116"/>
      <c r="U115" s="116"/>
      <c r="V115" s="116"/>
      <c r="W115" s="116"/>
      <c r="X115" s="116"/>
      <c r="Y115" s="116"/>
    </row>
    <row r="116" spans="1:25" s="293" customFormat="1" x14ac:dyDescent="0.25">
      <c r="A116" s="118" t="s">
        <v>1159</v>
      </c>
      <c r="B116" s="118" t="s">
        <v>1177</v>
      </c>
      <c r="C116" s="118" t="s">
        <v>1083</v>
      </c>
      <c r="D116" s="118"/>
      <c r="E116" s="118"/>
      <c r="F116" s="118"/>
      <c r="G116" s="291"/>
      <c r="H116" s="292"/>
      <c r="I116" s="292"/>
      <c r="J116" s="292"/>
      <c r="K116" s="292"/>
      <c r="Q116" s="116"/>
      <c r="R116" s="116"/>
      <c r="S116" s="116"/>
      <c r="T116" s="116"/>
      <c r="U116" s="116"/>
      <c r="V116" s="116"/>
      <c r="W116" s="116"/>
      <c r="X116" s="116"/>
      <c r="Y116" s="116"/>
    </row>
    <row r="117" spans="1:25" s="293" customFormat="1" x14ac:dyDescent="0.25">
      <c r="A117" s="118" t="s">
        <v>1159</v>
      </c>
      <c r="B117" s="118" t="s">
        <v>1177</v>
      </c>
      <c r="C117" s="118" t="s">
        <v>1084</v>
      </c>
      <c r="D117" s="118"/>
      <c r="E117" s="118"/>
      <c r="F117" s="118"/>
      <c r="G117" s="291"/>
      <c r="H117" s="292"/>
      <c r="I117" s="292"/>
      <c r="J117" s="292"/>
      <c r="K117" s="292"/>
      <c r="Q117" s="116"/>
      <c r="R117" s="116"/>
      <c r="S117" s="116"/>
      <c r="T117" s="116"/>
      <c r="U117" s="116"/>
      <c r="V117" s="116"/>
      <c r="W117" s="116"/>
      <c r="X117" s="116"/>
      <c r="Y117" s="116"/>
    </row>
    <row r="118" spans="1:25" s="293" customFormat="1" x14ac:dyDescent="0.25">
      <c r="A118" s="118" t="s">
        <v>1159</v>
      </c>
      <c r="B118" s="118" t="s">
        <v>1177</v>
      </c>
      <c r="C118" s="118" t="s">
        <v>1085</v>
      </c>
      <c r="D118" s="118"/>
      <c r="E118" s="118"/>
      <c r="F118" s="118"/>
      <c r="G118" s="291"/>
      <c r="H118" s="292"/>
      <c r="I118" s="292"/>
      <c r="J118" s="292"/>
      <c r="K118" s="292"/>
      <c r="Q118" s="116"/>
      <c r="R118" s="116"/>
      <c r="S118" s="116"/>
      <c r="T118" s="116"/>
      <c r="U118" s="116"/>
      <c r="V118" s="116"/>
      <c r="W118" s="116"/>
      <c r="X118" s="116"/>
      <c r="Y118" s="116"/>
    </row>
    <row r="119" spans="1:25" s="293" customFormat="1" x14ac:dyDescent="0.25">
      <c r="A119" s="118" t="s">
        <v>1149</v>
      </c>
      <c r="B119" s="118" t="s">
        <v>1178</v>
      </c>
      <c r="C119" s="118" t="s">
        <v>1086</v>
      </c>
      <c r="D119" s="118"/>
      <c r="E119" s="118"/>
      <c r="F119" s="118"/>
      <c r="G119" s="291"/>
      <c r="H119" s="292"/>
      <c r="I119" s="292"/>
      <c r="J119" s="292"/>
      <c r="K119" s="292"/>
      <c r="Q119" s="116"/>
      <c r="R119" s="116"/>
      <c r="S119" s="116"/>
      <c r="T119" s="116"/>
      <c r="U119" s="116"/>
      <c r="V119" s="116"/>
      <c r="W119" s="116"/>
      <c r="X119" s="116"/>
      <c r="Y119" s="116"/>
    </row>
    <row r="120" spans="1:25" s="293" customFormat="1" x14ac:dyDescent="0.25">
      <c r="A120" s="118" t="s">
        <v>1149</v>
      </c>
      <c r="B120" s="118" t="s">
        <v>1178</v>
      </c>
      <c r="C120" s="118" t="s">
        <v>1087</v>
      </c>
      <c r="D120" s="118"/>
      <c r="E120" s="118"/>
      <c r="F120" s="118"/>
      <c r="G120" s="291"/>
      <c r="H120" s="292"/>
      <c r="I120" s="292"/>
      <c r="J120" s="292"/>
      <c r="K120" s="292"/>
      <c r="Q120" s="116"/>
      <c r="R120" s="116"/>
      <c r="S120" s="116"/>
      <c r="T120" s="116"/>
      <c r="U120" s="116"/>
      <c r="V120" s="116"/>
      <c r="W120" s="116"/>
      <c r="X120" s="116"/>
      <c r="Y120" s="116"/>
    </row>
    <row r="121" spans="1:25" s="293" customFormat="1" x14ac:dyDescent="0.25">
      <c r="A121" s="118" t="s">
        <v>1149</v>
      </c>
      <c r="B121" s="118" t="s">
        <v>1178</v>
      </c>
      <c r="C121" s="118" t="s">
        <v>1088</v>
      </c>
      <c r="D121" s="118"/>
      <c r="E121" s="118"/>
      <c r="F121" s="118"/>
      <c r="G121" s="291"/>
      <c r="H121" s="292"/>
      <c r="I121" s="292"/>
      <c r="J121" s="292"/>
      <c r="K121" s="292"/>
      <c r="Q121" s="116"/>
      <c r="R121" s="116"/>
      <c r="S121" s="116"/>
      <c r="T121" s="116"/>
      <c r="U121" s="116"/>
      <c r="V121" s="116"/>
      <c r="W121" s="116"/>
      <c r="X121" s="116"/>
      <c r="Y121" s="116"/>
    </row>
    <row r="122" spans="1:25" s="293" customFormat="1" x14ac:dyDescent="0.25">
      <c r="A122" s="118" t="s">
        <v>1149</v>
      </c>
      <c r="B122" s="118" t="s">
        <v>1178</v>
      </c>
      <c r="C122" s="118" t="s">
        <v>1089</v>
      </c>
      <c r="D122" s="118"/>
      <c r="E122" s="118"/>
      <c r="F122" s="118"/>
      <c r="G122" s="291"/>
      <c r="H122" s="292"/>
      <c r="I122" s="292"/>
      <c r="J122" s="292"/>
      <c r="K122" s="292"/>
      <c r="Q122" s="116"/>
      <c r="R122" s="116"/>
      <c r="S122" s="116"/>
      <c r="T122" s="116"/>
      <c r="U122" s="116"/>
      <c r="V122" s="116"/>
      <c r="W122" s="116"/>
      <c r="X122" s="116"/>
      <c r="Y122" s="116"/>
    </row>
    <row r="123" spans="1:25" s="293" customFormat="1" x14ac:dyDescent="0.25">
      <c r="A123" s="118" t="s">
        <v>1149</v>
      </c>
      <c r="B123" s="118" t="s">
        <v>1178</v>
      </c>
      <c r="C123" s="118" t="s">
        <v>1090</v>
      </c>
      <c r="D123" s="118"/>
      <c r="E123" s="118"/>
      <c r="F123" s="118"/>
      <c r="G123" s="291"/>
      <c r="H123" s="292"/>
      <c r="I123" s="292"/>
      <c r="J123" s="292"/>
      <c r="K123" s="292"/>
      <c r="Q123" s="116"/>
      <c r="R123" s="116"/>
      <c r="S123" s="116"/>
      <c r="T123" s="116"/>
      <c r="U123" s="116"/>
      <c r="V123" s="116"/>
      <c r="W123" s="116"/>
      <c r="X123" s="116"/>
      <c r="Y123" s="116"/>
    </row>
    <row r="124" spans="1:25" s="293" customFormat="1" x14ac:dyDescent="0.25">
      <c r="A124" s="118" t="s">
        <v>1149</v>
      </c>
      <c r="B124" s="118" t="s">
        <v>1178</v>
      </c>
      <c r="C124" s="118" t="s">
        <v>1091</v>
      </c>
      <c r="D124" s="118"/>
      <c r="E124" s="118"/>
      <c r="F124" s="118"/>
      <c r="G124" s="291"/>
      <c r="H124" s="292"/>
      <c r="I124" s="292"/>
      <c r="J124" s="292"/>
      <c r="K124" s="292"/>
      <c r="Q124" s="116"/>
      <c r="R124" s="116"/>
      <c r="S124" s="116"/>
      <c r="T124" s="116"/>
      <c r="U124" s="116"/>
      <c r="V124" s="116"/>
      <c r="W124" s="116"/>
      <c r="X124" s="116"/>
      <c r="Y124" s="116"/>
    </row>
    <row r="125" spans="1:25" s="293" customFormat="1" x14ac:dyDescent="0.25">
      <c r="A125" s="118" t="s">
        <v>1160</v>
      </c>
      <c r="B125" s="118" t="s">
        <v>1179</v>
      </c>
      <c r="C125" s="118" t="s">
        <v>1092</v>
      </c>
      <c r="D125" s="118"/>
      <c r="E125" s="118"/>
      <c r="F125" s="118"/>
      <c r="G125" s="291"/>
      <c r="H125" s="292"/>
      <c r="I125" s="292"/>
      <c r="J125" s="292"/>
      <c r="K125" s="292"/>
      <c r="Q125" s="116"/>
      <c r="R125" s="116"/>
      <c r="S125" s="116"/>
      <c r="T125" s="116"/>
      <c r="U125" s="116"/>
      <c r="V125" s="116"/>
      <c r="W125" s="116"/>
      <c r="X125" s="116"/>
      <c r="Y125" s="116"/>
    </row>
    <row r="126" spans="1:25" s="293" customFormat="1" x14ac:dyDescent="0.25">
      <c r="A126" s="118" t="s">
        <v>1160</v>
      </c>
      <c r="B126" s="118" t="s">
        <v>1179</v>
      </c>
      <c r="C126" s="118" t="s">
        <v>1093</v>
      </c>
      <c r="D126" s="118"/>
      <c r="E126" s="118"/>
      <c r="F126" s="118"/>
      <c r="G126" s="291"/>
      <c r="H126" s="292"/>
      <c r="I126" s="292"/>
      <c r="J126" s="292"/>
      <c r="K126" s="292"/>
      <c r="Q126" s="116"/>
      <c r="R126" s="116"/>
      <c r="S126" s="116"/>
      <c r="T126" s="116"/>
      <c r="U126" s="116"/>
      <c r="V126" s="116"/>
      <c r="W126" s="116"/>
      <c r="X126" s="116"/>
      <c r="Y126" s="116"/>
    </row>
    <row r="127" spans="1:25" s="293" customFormat="1" x14ac:dyDescent="0.25">
      <c r="A127" s="118" t="s">
        <v>1160</v>
      </c>
      <c r="B127" s="118" t="s">
        <v>1179</v>
      </c>
      <c r="C127" s="118" t="s">
        <v>1094</v>
      </c>
      <c r="D127" s="118"/>
      <c r="E127" s="118"/>
      <c r="F127" s="118"/>
      <c r="G127" s="291"/>
      <c r="H127" s="292"/>
      <c r="I127" s="292"/>
      <c r="J127" s="292"/>
      <c r="K127" s="292"/>
      <c r="Q127" s="116"/>
      <c r="R127" s="116"/>
      <c r="S127" s="116"/>
      <c r="T127" s="116"/>
      <c r="U127" s="116"/>
      <c r="V127" s="116"/>
      <c r="W127" s="116"/>
      <c r="X127" s="116"/>
      <c r="Y127" s="116"/>
    </row>
    <row r="128" spans="1:25" s="293" customFormat="1" x14ac:dyDescent="0.25">
      <c r="A128" s="118" t="s">
        <v>1160</v>
      </c>
      <c r="B128" s="118" t="s">
        <v>1179</v>
      </c>
      <c r="C128" s="118" t="s">
        <v>1095</v>
      </c>
      <c r="D128" s="118"/>
      <c r="E128" s="118"/>
      <c r="F128" s="118"/>
      <c r="G128" s="291"/>
      <c r="H128" s="292"/>
      <c r="I128" s="292"/>
      <c r="J128" s="292"/>
      <c r="K128" s="292"/>
      <c r="Q128" s="116"/>
      <c r="R128" s="116"/>
      <c r="S128" s="116"/>
      <c r="T128" s="116"/>
      <c r="U128" s="116"/>
      <c r="V128" s="116"/>
      <c r="W128" s="116"/>
      <c r="X128" s="116"/>
      <c r="Y128" s="116"/>
    </row>
    <row r="129" spans="1:25" s="293" customFormat="1" x14ac:dyDescent="0.25">
      <c r="A129" s="118" t="s">
        <v>1160</v>
      </c>
      <c r="B129" s="118" t="s">
        <v>1179</v>
      </c>
      <c r="C129" s="118" t="s">
        <v>1096</v>
      </c>
      <c r="D129" s="118"/>
      <c r="E129" s="118"/>
      <c r="F129" s="118"/>
      <c r="G129" s="291"/>
      <c r="H129" s="292"/>
      <c r="I129" s="292"/>
      <c r="J129" s="292"/>
      <c r="K129" s="292"/>
      <c r="Q129" s="116"/>
      <c r="R129" s="116"/>
      <c r="S129" s="116"/>
      <c r="T129" s="116"/>
      <c r="U129" s="116"/>
      <c r="V129" s="116"/>
      <c r="W129" s="116"/>
      <c r="X129" s="116"/>
      <c r="Y129" s="116"/>
    </row>
    <row r="130" spans="1:25" s="293" customFormat="1" x14ac:dyDescent="0.25">
      <c r="A130" s="118" t="s">
        <v>1160</v>
      </c>
      <c r="B130" s="118" t="s">
        <v>1179</v>
      </c>
      <c r="C130" s="118" t="s">
        <v>1097</v>
      </c>
      <c r="D130" s="118"/>
      <c r="E130" s="118"/>
      <c r="F130" s="118"/>
      <c r="G130" s="291"/>
      <c r="H130" s="292"/>
      <c r="I130" s="292"/>
      <c r="J130" s="292"/>
      <c r="K130" s="292"/>
      <c r="Q130" s="116"/>
      <c r="R130" s="116"/>
      <c r="S130" s="116"/>
      <c r="T130" s="116"/>
      <c r="U130" s="116"/>
      <c r="V130" s="116"/>
      <c r="W130" s="116"/>
      <c r="X130" s="116"/>
      <c r="Y130" s="116"/>
    </row>
    <row r="131" spans="1:25" s="293" customFormat="1" x14ac:dyDescent="0.25">
      <c r="A131" s="118" t="s">
        <v>1161</v>
      </c>
      <c r="B131" s="118" t="s">
        <v>1180</v>
      </c>
      <c r="C131" s="118" t="s">
        <v>1098</v>
      </c>
      <c r="D131" s="118"/>
      <c r="E131" s="118"/>
      <c r="F131" s="118"/>
      <c r="G131" s="291"/>
      <c r="H131" s="292"/>
      <c r="I131" s="292"/>
      <c r="J131" s="292"/>
      <c r="K131" s="292"/>
      <c r="Q131" s="116"/>
      <c r="R131" s="116"/>
      <c r="S131" s="116"/>
      <c r="T131" s="116"/>
      <c r="U131" s="116"/>
      <c r="V131" s="116"/>
      <c r="W131" s="116"/>
      <c r="X131" s="116"/>
      <c r="Y131" s="116"/>
    </row>
    <row r="132" spans="1:25" s="293" customFormat="1" x14ac:dyDescent="0.25">
      <c r="A132" s="118" t="s">
        <v>1161</v>
      </c>
      <c r="B132" s="118" t="s">
        <v>1180</v>
      </c>
      <c r="C132" s="118" t="s">
        <v>1099</v>
      </c>
      <c r="D132" s="118"/>
      <c r="E132" s="118"/>
      <c r="F132" s="118"/>
      <c r="G132" s="291"/>
      <c r="H132" s="292"/>
      <c r="I132" s="292"/>
      <c r="J132" s="292"/>
      <c r="K132" s="292"/>
      <c r="Q132" s="116"/>
      <c r="R132" s="116"/>
      <c r="S132" s="116"/>
      <c r="T132" s="116"/>
      <c r="U132" s="116"/>
      <c r="V132" s="116"/>
      <c r="W132" s="116"/>
      <c r="X132" s="116"/>
      <c r="Y132" s="116"/>
    </row>
    <row r="133" spans="1:25" s="293" customFormat="1" x14ac:dyDescent="0.25">
      <c r="A133" s="118" t="s">
        <v>1161</v>
      </c>
      <c r="B133" s="118" t="s">
        <v>1180</v>
      </c>
      <c r="C133" s="118" t="s">
        <v>1100</v>
      </c>
      <c r="D133" s="118"/>
      <c r="E133" s="118"/>
      <c r="F133" s="118"/>
      <c r="G133" s="291"/>
      <c r="H133" s="292"/>
      <c r="I133" s="292"/>
      <c r="J133" s="292"/>
      <c r="K133" s="292"/>
      <c r="Q133" s="116"/>
      <c r="R133" s="116"/>
      <c r="S133" s="116"/>
      <c r="T133" s="116"/>
      <c r="U133" s="116"/>
      <c r="V133" s="116"/>
      <c r="W133" s="116"/>
      <c r="X133" s="116"/>
      <c r="Y133" s="116"/>
    </row>
    <row r="134" spans="1:25" s="293" customFormat="1" x14ac:dyDescent="0.25">
      <c r="A134" s="118" t="s">
        <v>1161</v>
      </c>
      <c r="B134" s="118" t="s">
        <v>1180</v>
      </c>
      <c r="C134" s="118" t="s">
        <v>1101</v>
      </c>
      <c r="D134" s="118"/>
      <c r="E134" s="118"/>
      <c r="F134" s="118"/>
      <c r="G134" s="291"/>
      <c r="H134" s="292"/>
      <c r="I134" s="292"/>
      <c r="J134" s="292"/>
      <c r="K134" s="292"/>
      <c r="Q134" s="116"/>
      <c r="R134" s="116"/>
      <c r="S134" s="116"/>
      <c r="T134" s="116"/>
      <c r="U134" s="116"/>
      <c r="V134" s="116"/>
      <c r="W134" s="116"/>
      <c r="X134" s="116"/>
      <c r="Y134" s="116"/>
    </row>
    <row r="135" spans="1:25" s="293" customFormat="1" x14ac:dyDescent="0.25">
      <c r="A135" s="118" t="s">
        <v>1137</v>
      </c>
      <c r="B135" s="118" t="s">
        <v>969</v>
      </c>
      <c r="C135" s="118" t="s">
        <v>1102</v>
      </c>
      <c r="D135" s="118"/>
      <c r="E135" s="118"/>
      <c r="F135" s="118"/>
      <c r="G135" s="291"/>
      <c r="H135" s="292"/>
      <c r="I135" s="292"/>
      <c r="J135" s="292"/>
      <c r="K135" s="292"/>
      <c r="Q135" s="116"/>
      <c r="R135" s="116"/>
      <c r="S135" s="116"/>
      <c r="T135" s="116"/>
      <c r="U135" s="116"/>
      <c r="V135" s="116"/>
      <c r="W135" s="116"/>
      <c r="X135" s="116"/>
      <c r="Y135" s="116"/>
    </row>
    <row r="136" spans="1:25" s="293" customFormat="1" x14ac:dyDescent="0.25">
      <c r="A136" s="118" t="s">
        <v>1137</v>
      </c>
      <c r="B136" s="118" t="s">
        <v>969</v>
      </c>
      <c r="C136" s="118" t="s">
        <v>1103</v>
      </c>
      <c r="D136" s="118"/>
      <c r="E136" s="118"/>
      <c r="F136" s="118"/>
      <c r="G136" s="291"/>
      <c r="H136" s="292"/>
      <c r="I136" s="292"/>
      <c r="J136" s="292"/>
      <c r="K136" s="292"/>
      <c r="Q136" s="116"/>
      <c r="R136" s="116"/>
      <c r="S136" s="116"/>
      <c r="T136" s="116"/>
      <c r="U136" s="116"/>
      <c r="V136" s="116"/>
      <c r="W136" s="116"/>
      <c r="X136" s="116"/>
      <c r="Y136" s="116"/>
    </row>
    <row r="137" spans="1:25" s="293" customFormat="1" x14ac:dyDescent="0.25">
      <c r="A137" s="118" t="s">
        <v>1137</v>
      </c>
      <c r="B137" s="118" t="s">
        <v>969</v>
      </c>
      <c r="C137" s="118" t="s">
        <v>1104</v>
      </c>
      <c r="D137" s="118"/>
      <c r="E137" s="118"/>
      <c r="F137" s="118"/>
      <c r="G137" s="291"/>
      <c r="H137" s="292"/>
      <c r="I137" s="292"/>
      <c r="J137" s="292"/>
      <c r="K137" s="292"/>
      <c r="Q137" s="116"/>
      <c r="R137" s="116"/>
      <c r="S137" s="116"/>
      <c r="T137" s="116"/>
      <c r="U137" s="116"/>
      <c r="V137" s="116"/>
      <c r="W137" s="116"/>
      <c r="X137" s="116"/>
      <c r="Y137" s="116"/>
    </row>
    <row r="138" spans="1:25" s="293" customFormat="1" x14ac:dyDescent="0.25">
      <c r="A138" s="118" t="s">
        <v>1137</v>
      </c>
      <c r="B138" s="118" t="s">
        <v>969</v>
      </c>
      <c r="C138" s="118" t="s">
        <v>1105</v>
      </c>
      <c r="D138" s="118"/>
      <c r="E138" s="118"/>
      <c r="F138" s="118"/>
      <c r="G138" s="291"/>
      <c r="H138" s="292"/>
      <c r="I138" s="292"/>
      <c r="J138" s="292"/>
      <c r="K138" s="292"/>
      <c r="Q138" s="116"/>
      <c r="R138" s="116"/>
      <c r="S138" s="116"/>
      <c r="T138" s="116"/>
      <c r="U138" s="116"/>
      <c r="V138" s="116"/>
      <c r="W138" s="116"/>
      <c r="X138" s="116"/>
      <c r="Y138" s="116"/>
    </row>
    <row r="139" spans="1:25" s="293" customFormat="1" x14ac:dyDescent="0.25">
      <c r="A139" s="118" t="s">
        <v>1137</v>
      </c>
      <c r="B139" s="118" t="s">
        <v>969</v>
      </c>
      <c r="C139" s="118" t="s">
        <v>1106</v>
      </c>
      <c r="D139" s="118"/>
      <c r="E139" s="118"/>
      <c r="F139" s="118"/>
      <c r="G139" s="291"/>
      <c r="H139" s="292"/>
      <c r="I139" s="292"/>
      <c r="J139" s="292"/>
      <c r="K139" s="292"/>
      <c r="Q139" s="116"/>
      <c r="R139" s="116"/>
      <c r="S139" s="116"/>
      <c r="T139" s="116"/>
      <c r="U139" s="116"/>
      <c r="V139" s="116"/>
      <c r="W139" s="116"/>
      <c r="X139" s="116"/>
      <c r="Y139" s="116"/>
    </row>
    <row r="140" spans="1:25" s="293" customFormat="1" x14ac:dyDescent="0.25">
      <c r="A140" s="118" t="s">
        <v>1137</v>
      </c>
      <c r="B140" s="118" t="s">
        <v>969</v>
      </c>
      <c r="C140" s="118" t="s">
        <v>1107</v>
      </c>
      <c r="D140" s="118"/>
      <c r="E140" s="118"/>
      <c r="F140" s="118"/>
      <c r="G140" s="291"/>
      <c r="H140" s="292"/>
      <c r="I140" s="292"/>
      <c r="J140" s="292"/>
      <c r="K140" s="292"/>
      <c r="Q140" s="116"/>
      <c r="R140" s="116"/>
      <c r="S140" s="116"/>
      <c r="T140" s="116"/>
      <c r="U140" s="116"/>
      <c r="V140" s="116"/>
      <c r="W140" s="116"/>
      <c r="X140" s="116"/>
      <c r="Y140" s="116"/>
    </row>
    <row r="141" spans="1:25" s="293" customFormat="1" x14ac:dyDescent="0.25">
      <c r="A141" s="118" t="s">
        <v>1137</v>
      </c>
      <c r="B141" s="118" t="s">
        <v>969</v>
      </c>
      <c r="C141" s="118" t="s">
        <v>1108</v>
      </c>
      <c r="D141" s="118"/>
      <c r="E141" s="118"/>
      <c r="F141" s="118"/>
      <c r="G141" s="291"/>
      <c r="H141" s="292"/>
      <c r="I141" s="292"/>
      <c r="J141" s="292"/>
      <c r="K141" s="292"/>
      <c r="Q141" s="116"/>
      <c r="R141" s="116"/>
      <c r="S141" s="116"/>
      <c r="T141" s="116"/>
      <c r="U141" s="116"/>
      <c r="V141" s="116"/>
      <c r="W141" s="116"/>
      <c r="X141" s="116"/>
      <c r="Y141" s="116"/>
    </row>
    <row r="142" spans="1:25" s="293" customFormat="1" x14ac:dyDescent="0.25">
      <c r="A142" s="118" t="s">
        <v>1137</v>
      </c>
      <c r="B142" s="118" t="s">
        <v>969</v>
      </c>
      <c r="C142" s="118" t="s">
        <v>1109</v>
      </c>
      <c r="D142" s="118"/>
      <c r="E142" s="118"/>
      <c r="F142" s="118"/>
      <c r="G142" s="291"/>
      <c r="H142" s="292"/>
      <c r="I142" s="292"/>
      <c r="J142" s="292"/>
      <c r="K142" s="292"/>
      <c r="Q142" s="116"/>
      <c r="R142" s="116"/>
      <c r="S142" s="116"/>
      <c r="T142" s="116"/>
      <c r="U142" s="116"/>
      <c r="V142" s="116"/>
      <c r="W142" s="116"/>
      <c r="X142" s="116"/>
      <c r="Y142" s="116"/>
    </row>
    <row r="143" spans="1:25" s="293" customFormat="1" x14ac:dyDescent="0.25">
      <c r="A143" s="118" t="s">
        <v>1137</v>
      </c>
      <c r="B143" s="118" t="s">
        <v>969</v>
      </c>
      <c r="C143" s="118" t="s">
        <v>1110</v>
      </c>
      <c r="D143" s="118"/>
      <c r="E143" s="118"/>
      <c r="F143" s="118"/>
      <c r="G143" s="291"/>
      <c r="H143" s="292"/>
      <c r="I143" s="292"/>
      <c r="J143" s="292"/>
      <c r="K143" s="292"/>
      <c r="Q143" s="116"/>
      <c r="R143" s="116"/>
      <c r="S143" s="116"/>
      <c r="T143" s="116"/>
      <c r="U143" s="116"/>
      <c r="V143" s="116"/>
      <c r="W143" s="116"/>
      <c r="X143" s="116"/>
      <c r="Y143" s="116"/>
    </row>
    <row r="144" spans="1:25" s="293" customFormat="1" x14ac:dyDescent="0.25">
      <c r="A144" s="118" t="s">
        <v>1162</v>
      </c>
      <c r="B144" s="118" t="s">
        <v>1181</v>
      </c>
      <c r="C144" s="118" t="s">
        <v>1111</v>
      </c>
      <c r="D144" s="118"/>
      <c r="E144" s="118"/>
      <c r="F144" s="118"/>
      <c r="G144" s="291"/>
      <c r="H144" s="292"/>
      <c r="I144" s="292"/>
      <c r="J144" s="292"/>
      <c r="K144" s="292"/>
      <c r="Q144" s="116"/>
      <c r="R144" s="116"/>
      <c r="S144" s="116"/>
      <c r="T144" s="116"/>
      <c r="U144" s="116"/>
      <c r="V144" s="116"/>
      <c r="W144" s="116"/>
      <c r="X144" s="116"/>
      <c r="Y144" s="116"/>
    </row>
    <row r="145" spans="1:25" s="293" customFormat="1" x14ac:dyDescent="0.25">
      <c r="A145" s="118" t="s">
        <v>1162</v>
      </c>
      <c r="B145" s="118" t="s">
        <v>1181</v>
      </c>
      <c r="C145" s="118" t="s">
        <v>1112</v>
      </c>
      <c r="D145" s="118"/>
      <c r="E145" s="118"/>
      <c r="F145" s="118"/>
      <c r="G145" s="291"/>
      <c r="H145" s="292"/>
      <c r="I145" s="292"/>
      <c r="J145" s="292"/>
      <c r="K145" s="292"/>
      <c r="Q145" s="116"/>
      <c r="R145" s="116"/>
      <c r="S145" s="116"/>
      <c r="T145" s="116"/>
      <c r="U145" s="116"/>
      <c r="V145" s="116"/>
      <c r="W145" s="116"/>
      <c r="X145" s="116"/>
      <c r="Y145" s="116"/>
    </row>
    <row r="146" spans="1:25" s="293" customFormat="1" x14ac:dyDescent="0.25">
      <c r="A146" s="118" t="s">
        <v>1162</v>
      </c>
      <c r="B146" s="118" t="s">
        <v>1181</v>
      </c>
      <c r="C146" s="118" t="s">
        <v>1113</v>
      </c>
      <c r="D146" s="118"/>
      <c r="E146" s="118"/>
      <c r="F146" s="118"/>
      <c r="G146" s="291"/>
      <c r="H146" s="292"/>
      <c r="I146" s="292"/>
      <c r="J146" s="292"/>
      <c r="K146" s="292"/>
      <c r="Q146" s="116"/>
      <c r="R146" s="116"/>
      <c r="S146" s="116"/>
      <c r="T146" s="116"/>
      <c r="U146" s="116"/>
      <c r="V146" s="116"/>
      <c r="W146" s="116"/>
      <c r="X146" s="116"/>
      <c r="Y146" s="116"/>
    </row>
    <row r="147" spans="1:25" s="293" customFormat="1" x14ac:dyDescent="0.25">
      <c r="A147" s="118" t="s">
        <v>1133</v>
      </c>
      <c r="B147" s="118" t="s">
        <v>1182</v>
      </c>
      <c r="C147" s="118" t="s">
        <v>1114</v>
      </c>
      <c r="D147" s="118"/>
      <c r="E147" s="118"/>
      <c r="F147" s="118"/>
      <c r="G147" s="291"/>
      <c r="H147" s="292"/>
      <c r="I147" s="292"/>
      <c r="J147" s="292"/>
      <c r="K147" s="292"/>
      <c r="Q147" s="116"/>
      <c r="R147" s="116"/>
      <c r="S147" s="116"/>
      <c r="T147" s="116"/>
      <c r="U147" s="116"/>
      <c r="V147" s="116"/>
      <c r="W147" s="116"/>
      <c r="X147" s="116"/>
      <c r="Y147" s="116"/>
    </row>
    <row r="148" spans="1:25" s="293" customFormat="1" x14ac:dyDescent="0.25">
      <c r="A148" s="118" t="s">
        <v>1133</v>
      </c>
      <c r="B148" s="118" t="s">
        <v>1182</v>
      </c>
      <c r="C148" s="118" t="s">
        <v>1115</v>
      </c>
      <c r="D148" s="118"/>
      <c r="E148" s="118"/>
      <c r="F148" s="118"/>
      <c r="G148" s="291"/>
      <c r="H148" s="292"/>
      <c r="I148" s="292"/>
      <c r="J148" s="292"/>
      <c r="K148" s="292"/>
      <c r="Q148" s="116"/>
      <c r="R148" s="116"/>
      <c r="S148" s="116"/>
      <c r="T148" s="116"/>
      <c r="U148" s="116"/>
      <c r="V148" s="116"/>
      <c r="W148" s="116"/>
      <c r="X148" s="116"/>
      <c r="Y148" s="116"/>
    </row>
    <row r="149" spans="1:25" s="293" customFormat="1" x14ac:dyDescent="0.25">
      <c r="A149" s="118" t="s">
        <v>1133</v>
      </c>
      <c r="B149" s="118" t="s">
        <v>1182</v>
      </c>
      <c r="C149" s="118" t="s">
        <v>1116</v>
      </c>
      <c r="D149" s="118"/>
      <c r="E149" s="118"/>
      <c r="F149" s="118"/>
      <c r="G149" s="291"/>
      <c r="H149" s="292"/>
      <c r="I149" s="292"/>
      <c r="J149" s="292"/>
      <c r="K149" s="292"/>
      <c r="Q149" s="116"/>
      <c r="R149" s="116"/>
      <c r="S149" s="116"/>
      <c r="T149" s="116"/>
      <c r="U149" s="116"/>
      <c r="V149" s="116"/>
      <c r="W149" s="116"/>
      <c r="X149" s="116"/>
      <c r="Y149" s="116"/>
    </row>
    <row r="150" spans="1:25" s="293" customFormat="1" x14ac:dyDescent="0.25">
      <c r="A150" s="118" t="s">
        <v>1133</v>
      </c>
      <c r="B150" s="118" t="s">
        <v>1182</v>
      </c>
      <c r="C150" s="118" t="s">
        <v>1117</v>
      </c>
      <c r="D150" s="118"/>
      <c r="E150" s="118"/>
      <c r="F150" s="118"/>
      <c r="G150" s="291"/>
      <c r="H150" s="292"/>
      <c r="I150" s="292"/>
      <c r="J150" s="292"/>
      <c r="K150" s="292"/>
      <c r="Q150" s="116"/>
      <c r="R150" s="116"/>
      <c r="S150" s="116"/>
      <c r="T150" s="116"/>
      <c r="U150" s="116"/>
      <c r="V150" s="116"/>
      <c r="W150" s="116"/>
      <c r="X150" s="116"/>
      <c r="Y150" s="116"/>
    </row>
    <row r="151" spans="1:25" s="293" customFormat="1" x14ac:dyDescent="0.25">
      <c r="A151" s="118" t="s">
        <v>1133</v>
      </c>
      <c r="B151" s="118" t="s">
        <v>1182</v>
      </c>
      <c r="C151" s="118" t="s">
        <v>1118</v>
      </c>
      <c r="D151" s="118"/>
      <c r="E151" s="118"/>
      <c r="F151" s="118"/>
      <c r="G151" s="291"/>
      <c r="H151" s="292"/>
      <c r="I151" s="292"/>
      <c r="J151" s="292"/>
      <c r="K151" s="292"/>
      <c r="Q151" s="116"/>
      <c r="R151" s="116"/>
      <c r="S151" s="116"/>
      <c r="T151" s="116"/>
      <c r="U151" s="116"/>
      <c r="V151" s="116"/>
      <c r="W151" s="116"/>
      <c r="X151" s="116"/>
      <c r="Y151" s="116"/>
    </row>
    <row r="152" spans="1:25" s="293" customFormat="1" x14ac:dyDescent="0.25">
      <c r="A152" s="118" t="s">
        <v>1133</v>
      </c>
      <c r="B152" s="118" t="s">
        <v>1182</v>
      </c>
      <c r="C152" s="118" t="s">
        <v>1119</v>
      </c>
      <c r="D152" s="118"/>
      <c r="E152" s="118"/>
      <c r="F152" s="118"/>
      <c r="G152" s="291"/>
      <c r="H152" s="292"/>
      <c r="I152" s="292"/>
      <c r="J152" s="292"/>
      <c r="K152" s="292"/>
      <c r="Q152" s="116"/>
      <c r="R152" s="116"/>
      <c r="S152" s="116"/>
      <c r="T152" s="116"/>
      <c r="U152" s="116"/>
      <c r="V152" s="116"/>
      <c r="W152" s="116"/>
      <c r="X152" s="116"/>
      <c r="Y152" s="116"/>
    </row>
    <row r="153" spans="1:25" s="293" customFormat="1" x14ac:dyDescent="0.25">
      <c r="A153" s="118" t="s">
        <v>1133</v>
      </c>
      <c r="B153" s="118" t="s">
        <v>1182</v>
      </c>
      <c r="C153" s="118" t="s">
        <v>1120</v>
      </c>
      <c r="D153" s="118"/>
      <c r="E153" s="118"/>
      <c r="F153" s="118"/>
      <c r="G153" s="291"/>
      <c r="H153" s="292"/>
      <c r="I153" s="292"/>
      <c r="J153" s="292"/>
      <c r="K153" s="292"/>
      <c r="Q153" s="116"/>
      <c r="R153" s="116"/>
      <c r="S153" s="116"/>
      <c r="T153" s="116"/>
      <c r="U153" s="116"/>
      <c r="V153" s="116"/>
      <c r="W153" s="116"/>
      <c r="X153" s="116"/>
      <c r="Y153" s="116"/>
    </row>
    <row r="154" spans="1:25" s="293" customFormat="1" x14ac:dyDescent="0.25">
      <c r="A154" s="118" t="s">
        <v>1151</v>
      </c>
      <c r="B154" s="118" t="s">
        <v>965</v>
      </c>
      <c r="C154" s="118" t="s">
        <v>1121</v>
      </c>
      <c r="D154" s="118"/>
      <c r="E154" s="118"/>
      <c r="F154" s="118"/>
      <c r="G154" s="291"/>
      <c r="H154" s="292"/>
      <c r="I154" s="292"/>
      <c r="J154" s="292"/>
      <c r="K154" s="292"/>
      <c r="Q154" s="116"/>
      <c r="R154" s="116"/>
      <c r="S154" s="116"/>
      <c r="T154" s="116"/>
      <c r="U154" s="116"/>
      <c r="V154" s="116"/>
      <c r="W154" s="116"/>
      <c r="X154" s="116"/>
      <c r="Y154" s="116"/>
    </row>
    <row r="155" spans="1:25" s="293" customFormat="1" x14ac:dyDescent="0.25">
      <c r="A155" s="118" t="s">
        <v>1151</v>
      </c>
      <c r="B155" s="118" t="s">
        <v>965</v>
      </c>
      <c r="C155" s="118" t="s">
        <v>1122</v>
      </c>
      <c r="D155" s="118"/>
      <c r="E155" s="118"/>
      <c r="F155" s="118"/>
      <c r="G155" s="291"/>
      <c r="H155" s="292"/>
      <c r="I155" s="292"/>
      <c r="J155" s="292"/>
      <c r="K155" s="292"/>
      <c r="Q155" s="116"/>
      <c r="R155" s="116"/>
      <c r="S155" s="116"/>
      <c r="T155" s="116"/>
      <c r="U155" s="116"/>
      <c r="V155" s="116"/>
      <c r="W155" s="116"/>
      <c r="X155" s="116"/>
      <c r="Y155" s="116"/>
    </row>
    <row r="156" spans="1:25" s="293" customFormat="1" x14ac:dyDescent="0.25">
      <c r="A156" s="118" t="s">
        <v>1151</v>
      </c>
      <c r="B156" s="118" t="s">
        <v>965</v>
      </c>
      <c r="C156" s="118" t="s">
        <v>1123</v>
      </c>
      <c r="D156" s="118"/>
      <c r="E156" s="118"/>
      <c r="F156" s="118"/>
      <c r="G156" s="291"/>
      <c r="H156" s="292"/>
      <c r="I156" s="292"/>
      <c r="J156" s="292"/>
      <c r="K156" s="292"/>
      <c r="Q156" s="116"/>
      <c r="R156" s="116"/>
      <c r="S156" s="116"/>
      <c r="T156" s="116"/>
      <c r="U156" s="116"/>
      <c r="V156" s="116"/>
      <c r="W156" s="116"/>
      <c r="X156" s="116"/>
      <c r="Y156" s="116"/>
    </row>
    <row r="157" spans="1:25" s="293" customFormat="1" x14ac:dyDescent="0.25">
      <c r="A157" s="292"/>
      <c r="B157" s="292"/>
      <c r="C157" s="292"/>
      <c r="D157" s="292"/>
      <c r="E157" s="292"/>
      <c r="F157" s="292"/>
      <c r="G157" s="292"/>
      <c r="H157" s="292"/>
      <c r="I157" s="292"/>
      <c r="J157" s="292"/>
      <c r="K157" s="292"/>
      <c r="Q157" s="116"/>
      <c r="R157" s="116"/>
      <c r="S157" s="116"/>
      <c r="T157" s="116"/>
      <c r="U157" s="116"/>
      <c r="V157" s="116"/>
      <c r="W157" s="116"/>
      <c r="X157" s="116"/>
      <c r="Y157" s="116"/>
    </row>
    <row r="158" spans="1:25" s="293" customFormat="1" x14ac:dyDescent="0.25">
      <c r="A158" s="292"/>
      <c r="B158" s="292"/>
      <c r="C158" s="292"/>
      <c r="D158" s="292"/>
      <c r="E158" s="292"/>
      <c r="F158" s="292"/>
      <c r="G158" s="292"/>
      <c r="H158" s="292"/>
      <c r="I158" s="292"/>
      <c r="J158" s="292"/>
      <c r="K158" s="292"/>
      <c r="Q158" s="116"/>
      <c r="R158" s="116"/>
      <c r="S158" s="116"/>
      <c r="T158" s="116"/>
      <c r="U158" s="116"/>
      <c r="V158" s="116"/>
      <c r="W158" s="116"/>
      <c r="X158" s="116"/>
      <c r="Y158" s="116"/>
    </row>
    <row r="159" spans="1:25" s="293" customFormat="1" x14ac:dyDescent="0.25">
      <c r="A159" s="292"/>
      <c r="B159" s="292"/>
      <c r="C159" s="292"/>
      <c r="D159" s="292"/>
      <c r="E159" s="292"/>
      <c r="F159" s="292"/>
      <c r="G159" s="292"/>
      <c r="H159" s="292"/>
      <c r="I159" s="292"/>
      <c r="J159" s="292"/>
      <c r="K159" s="292"/>
      <c r="Q159" s="116"/>
      <c r="R159" s="116"/>
      <c r="S159" s="116"/>
      <c r="T159" s="116"/>
      <c r="U159" s="116"/>
      <c r="V159" s="116"/>
      <c r="W159" s="116"/>
      <c r="X159" s="116"/>
      <c r="Y159" s="116"/>
    </row>
    <row r="160" spans="1:25" s="293" customFormat="1" x14ac:dyDescent="0.25">
      <c r="A160" s="292"/>
      <c r="B160" s="292"/>
      <c r="C160" s="292"/>
      <c r="D160" s="292"/>
      <c r="E160" s="292"/>
      <c r="F160" s="292"/>
      <c r="G160" s="292"/>
      <c r="H160" s="292"/>
      <c r="I160" s="292"/>
      <c r="J160" s="292"/>
      <c r="K160" s="292"/>
      <c r="Q160" s="116"/>
      <c r="R160" s="116"/>
      <c r="S160" s="116"/>
      <c r="T160" s="116"/>
      <c r="U160" s="116"/>
      <c r="V160" s="116"/>
      <c r="W160" s="116"/>
      <c r="X160" s="116"/>
      <c r="Y160" s="116"/>
    </row>
    <row r="161" spans="1:25" s="293" customFormat="1" x14ac:dyDescent="0.25">
      <c r="A161" s="292"/>
      <c r="B161" s="292"/>
      <c r="C161" s="292"/>
      <c r="D161" s="292"/>
      <c r="E161" s="292"/>
      <c r="F161" s="292"/>
      <c r="G161" s="292"/>
      <c r="H161" s="292"/>
      <c r="I161" s="292"/>
      <c r="J161" s="292"/>
      <c r="K161" s="292"/>
      <c r="Q161" s="116"/>
      <c r="R161" s="116"/>
      <c r="S161" s="116"/>
      <c r="T161" s="116"/>
      <c r="U161" s="116"/>
      <c r="V161" s="116"/>
      <c r="W161" s="116"/>
      <c r="X161" s="116"/>
      <c r="Y161" s="116"/>
    </row>
    <row r="162" spans="1:25" s="293" customFormat="1" x14ac:dyDescent="0.25">
      <c r="A162" s="292"/>
      <c r="B162" s="292"/>
      <c r="C162" s="292"/>
      <c r="D162" s="292"/>
      <c r="E162" s="292"/>
      <c r="F162" s="292"/>
      <c r="G162" s="292"/>
      <c r="H162" s="292"/>
      <c r="I162" s="292"/>
      <c r="J162" s="292"/>
      <c r="K162" s="292"/>
      <c r="Q162" s="116"/>
      <c r="R162" s="116"/>
      <c r="S162" s="116"/>
      <c r="T162" s="116"/>
      <c r="U162" s="116"/>
      <c r="V162" s="116"/>
      <c r="W162" s="116"/>
      <c r="X162" s="116"/>
      <c r="Y162" s="116"/>
    </row>
    <row r="163" spans="1:25" s="293" customFormat="1" x14ac:dyDescent="0.25">
      <c r="A163" s="292"/>
      <c r="B163" s="292"/>
      <c r="C163" s="292"/>
      <c r="D163" s="292"/>
      <c r="E163" s="292"/>
      <c r="F163" s="292"/>
      <c r="G163" s="292"/>
      <c r="H163" s="292"/>
      <c r="I163" s="292"/>
      <c r="J163" s="292"/>
      <c r="K163" s="292"/>
      <c r="Q163" s="116"/>
      <c r="R163" s="116"/>
      <c r="S163" s="116"/>
      <c r="T163" s="116"/>
      <c r="U163" s="116"/>
      <c r="V163" s="116"/>
      <c r="W163" s="116"/>
      <c r="X163" s="116"/>
      <c r="Y163" s="116"/>
    </row>
    <row r="164" spans="1:25" s="293" customFormat="1" x14ac:dyDescent="0.25">
      <c r="A164" s="292"/>
      <c r="B164" s="292"/>
      <c r="C164" s="292"/>
      <c r="D164" s="292"/>
      <c r="E164" s="292"/>
      <c r="F164" s="292"/>
      <c r="G164" s="292"/>
      <c r="H164" s="292"/>
      <c r="I164" s="292"/>
      <c r="J164" s="292"/>
      <c r="K164" s="292"/>
      <c r="Q164" s="116"/>
      <c r="R164" s="116"/>
      <c r="S164" s="116"/>
      <c r="T164" s="116"/>
      <c r="U164" s="116"/>
      <c r="V164" s="116"/>
      <c r="W164" s="116"/>
      <c r="X164" s="116"/>
      <c r="Y164" s="116"/>
    </row>
    <row r="165" spans="1:25" s="293" customFormat="1" x14ac:dyDescent="0.25">
      <c r="A165" s="292"/>
      <c r="B165" s="292"/>
      <c r="C165" s="292"/>
      <c r="D165" s="292"/>
      <c r="E165" s="292"/>
      <c r="F165" s="292"/>
      <c r="G165" s="292"/>
      <c r="H165" s="292"/>
      <c r="I165" s="292"/>
      <c r="J165" s="292"/>
      <c r="K165" s="292"/>
      <c r="Q165" s="116"/>
      <c r="R165" s="116"/>
      <c r="S165" s="116"/>
      <c r="T165" s="116"/>
      <c r="U165" s="116"/>
      <c r="V165" s="116"/>
      <c r="W165" s="116"/>
      <c r="X165" s="116"/>
      <c r="Y165" s="116"/>
    </row>
    <row r="166" spans="1:25" s="293" customFormat="1" x14ac:dyDescent="0.25">
      <c r="A166" s="292"/>
      <c r="B166" s="292"/>
      <c r="C166" s="292"/>
      <c r="D166" s="292"/>
      <c r="E166" s="292"/>
      <c r="F166" s="292"/>
      <c r="G166" s="292"/>
      <c r="H166" s="292"/>
      <c r="I166" s="292"/>
      <c r="J166" s="292"/>
      <c r="K166" s="292"/>
      <c r="Q166" s="116"/>
      <c r="R166" s="116"/>
      <c r="S166" s="116"/>
      <c r="T166" s="116"/>
      <c r="U166" s="116"/>
      <c r="V166" s="116"/>
      <c r="W166" s="116"/>
      <c r="X166" s="116"/>
      <c r="Y166" s="116"/>
    </row>
    <row r="167" spans="1:25" s="293" customFormat="1" x14ac:dyDescent="0.25">
      <c r="A167" s="292"/>
      <c r="B167" s="292"/>
      <c r="C167" s="292"/>
      <c r="D167" s="292"/>
      <c r="E167" s="292"/>
      <c r="F167" s="292"/>
      <c r="G167" s="292"/>
      <c r="H167" s="292"/>
      <c r="I167" s="292"/>
      <c r="J167" s="292"/>
      <c r="K167" s="292"/>
      <c r="Q167" s="116"/>
      <c r="R167" s="116"/>
      <c r="S167" s="116"/>
      <c r="T167" s="116"/>
      <c r="U167" s="116"/>
      <c r="V167" s="116"/>
      <c r="W167" s="116"/>
      <c r="X167" s="116"/>
      <c r="Y167" s="116"/>
    </row>
    <row r="168" spans="1:25" s="293" customFormat="1" x14ac:dyDescent="0.25">
      <c r="A168" s="292"/>
      <c r="B168" s="292"/>
      <c r="C168" s="292"/>
      <c r="D168" s="292"/>
      <c r="E168" s="292"/>
      <c r="F168" s="292"/>
      <c r="G168" s="292"/>
      <c r="H168" s="292"/>
      <c r="I168" s="292"/>
      <c r="J168" s="292"/>
      <c r="K168" s="292"/>
      <c r="Q168" s="116"/>
      <c r="R168" s="116"/>
      <c r="S168" s="116"/>
      <c r="T168" s="116"/>
      <c r="U168" s="116"/>
      <c r="V168" s="116"/>
      <c r="W168" s="116"/>
      <c r="X168" s="116"/>
      <c r="Y168" s="116"/>
    </row>
    <row r="169" spans="1:25" s="293" customFormat="1" x14ac:dyDescent="0.25">
      <c r="A169" s="292"/>
      <c r="B169" s="292"/>
      <c r="C169" s="292"/>
      <c r="D169" s="292"/>
      <c r="E169" s="292"/>
      <c r="F169" s="292"/>
      <c r="G169" s="292"/>
      <c r="H169" s="292"/>
      <c r="I169" s="292"/>
      <c r="J169" s="292"/>
      <c r="K169" s="292"/>
      <c r="Q169" s="116"/>
      <c r="R169" s="116"/>
      <c r="S169" s="116"/>
      <c r="T169" s="116"/>
      <c r="U169" s="116"/>
      <c r="V169" s="116"/>
      <c r="W169" s="116"/>
      <c r="X169" s="116"/>
      <c r="Y169" s="116"/>
    </row>
    <row r="170" spans="1:25" s="293" customFormat="1" x14ac:dyDescent="0.25">
      <c r="A170" s="292"/>
      <c r="B170" s="292"/>
      <c r="C170" s="292"/>
      <c r="D170" s="292"/>
      <c r="E170" s="292"/>
      <c r="F170" s="292"/>
      <c r="G170" s="292"/>
      <c r="H170" s="292"/>
      <c r="I170" s="292"/>
      <c r="J170" s="292"/>
      <c r="K170" s="292"/>
      <c r="Q170" s="116"/>
      <c r="R170" s="116"/>
      <c r="S170" s="116"/>
      <c r="T170" s="116"/>
      <c r="U170" s="116"/>
      <c r="V170" s="116"/>
      <c r="W170" s="116"/>
      <c r="X170" s="116"/>
      <c r="Y170" s="116"/>
    </row>
    <row r="171" spans="1:25" s="293" customFormat="1" x14ac:dyDescent="0.25">
      <c r="A171" s="292"/>
      <c r="B171" s="292"/>
      <c r="C171" s="292"/>
      <c r="D171" s="292"/>
      <c r="E171" s="292"/>
      <c r="F171" s="292"/>
      <c r="G171" s="292"/>
      <c r="H171" s="292"/>
      <c r="I171" s="292"/>
      <c r="J171" s="292"/>
      <c r="K171" s="292"/>
      <c r="Q171" s="116"/>
      <c r="R171" s="116"/>
      <c r="S171" s="116"/>
      <c r="T171" s="116"/>
      <c r="U171" s="116"/>
      <c r="V171" s="116"/>
      <c r="W171" s="116"/>
      <c r="X171" s="116"/>
      <c r="Y171" s="116"/>
    </row>
    <row r="172" spans="1:25" s="293" customFormat="1" x14ac:dyDescent="0.25">
      <c r="A172" s="292"/>
      <c r="B172" s="292"/>
      <c r="C172" s="292"/>
      <c r="D172" s="292"/>
      <c r="E172" s="292"/>
      <c r="F172" s="292"/>
      <c r="G172" s="292"/>
      <c r="H172" s="292"/>
      <c r="I172" s="292"/>
      <c r="J172" s="292"/>
      <c r="K172" s="292"/>
      <c r="Q172" s="116"/>
      <c r="R172" s="116"/>
      <c r="S172" s="116"/>
      <c r="T172" s="116"/>
      <c r="U172" s="116"/>
      <c r="V172" s="116"/>
      <c r="W172" s="116"/>
      <c r="X172" s="116"/>
      <c r="Y172" s="116"/>
    </row>
    <row r="173" spans="1:25" s="293" customFormat="1" x14ac:dyDescent="0.25">
      <c r="A173" s="292"/>
      <c r="B173" s="292"/>
      <c r="C173" s="292"/>
      <c r="D173" s="292"/>
      <c r="E173" s="292"/>
      <c r="F173" s="292"/>
      <c r="G173" s="292"/>
      <c r="H173" s="292"/>
      <c r="I173" s="292"/>
      <c r="J173" s="292"/>
      <c r="K173" s="292"/>
      <c r="Q173" s="116"/>
      <c r="R173" s="116"/>
      <c r="S173" s="116"/>
      <c r="T173" s="116"/>
      <c r="U173" s="116"/>
      <c r="V173" s="116"/>
      <c r="W173" s="116"/>
      <c r="X173" s="116"/>
      <c r="Y173" s="116"/>
    </row>
    <row r="174" spans="1:25" s="293" customFormat="1" x14ac:dyDescent="0.25">
      <c r="A174" s="292"/>
      <c r="B174" s="292"/>
      <c r="C174" s="292"/>
      <c r="D174" s="292"/>
      <c r="E174" s="292"/>
      <c r="F174" s="292"/>
      <c r="G174" s="292"/>
      <c r="H174" s="292"/>
      <c r="I174" s="292"/>
      <c r="J174" s="292"/>
      <c r="K174" s="292"/>
      <c r="Q174" s="116"/>
      <c r="R174" s="116"/>
      <c r="S174" s="116"/>
      <c r="T174" s="116"/>
      <c r="U174" s="116"/>
      <c r="V174" s="116"/>
      <c r="W174" s="116"/>
      <c r="X174" s="116"/>
      <c r="Y174" s="116"/>
    </row>
    <row r="175" spans="1:25" s="293" customFormat="1" x14ac:dyDescent="0.25">
      <c r="A175" s="292"/>
      <c r="B175" s="292"/>
      <c r="C175" s="292"/>
      <c r="D175" s="292"/>
      <c r="E175" s="292"/>
      <c r="F175" s="292"/>
      <c r="G175" s="292"/>
      <c r="H175" s="292"/>
      <c r="I175" s="292"/>
      <c r="J175" s="292"/>
      <c r="K175" s="292"/>
      <c r="Q175" s="116"/>
      <c r="R175" s="116"/>
      <c r="S175" s="116"/>
      <c r="T175" s="116"/>
      <c r="U175" s="116"/>
      <c r="V175" s="116"/>
      <c r="W175" s="116"/>
      <c r="X175" s="116"/>
      <c r="Y175" s="116"/>
    </row>
    <row r="176" spans="1:25" s="293" customFormat="1" x14ac:dyDescent="0.25">
      <c r="A176" s="292"/>
      <c r="B176" s="292"/>
      <c r="C176" s="292"/>
      <c r="D176" s="292"/>
      <c r="E176" s="292"/>
      <c r="F176" s="292"/>
      <c r="G176" s="292"/>
      <c r="H176" s="292"/>
      <c r="I176" s="292"/>
      <c r="J176" s="292"/>
      <c r="K176" s="292"/>
      <c r="Q176" s="116"/>
      <c r="R176" s="116"/>
      <c r="S176" s="116"/>
      <c r="T176" s="116"/>
      <c r="U176" s="116"/>
      <c r="V176" s="116"/>
      <c r="W176" s="116"/>
      <c r="X176" s="116"/>
      <c r="Y176" s="116"/>
    </row>
    <row r="177" spans="1:25" s="293" customFormat="1" x14ac:dyDescent="0.25">
      <c r="A177" s="292"/>
      <c r="B177" s="292"/>
      <c r="C177" s="292"/>
      <c r="D177" s="292"/>
      <c r="E177" s="292"/>
      <c r="F177" s="292"/>
      <c r="G177" s="292"/>
      <c r="H177" s="292"/>
      <c r="I177" s="292"/>
      <c r="J177" s="292"/>
      <c r="K177" s="292"/>
      <c r="Q177" s="116"/>
      <c r="R177" s="116"/>
      <c r="S177" s="116"/>
      <c r="T177" s="116"/>
      <c r="U177" s="116"/>
      <c r="V177" s="116"/>
      <c r="W177" s="116"/>
      <c r="X177" s="116"/>
      <c r="Y177" s="116"/>
    </row>
    <row r="178" spans="1:25" s="293" customFormat="1" x14ac:dyDescent="0.25">
      <c r="A178" s="292"/>
      <c r="B178" s="292"/>
      <c r="C178" s="292"/>
      <c r="D178" s="292"/>
      <c r="E178" s="292"/>
      <c r="F178" s="292"/>
      <c r="G178" s="292"/>
      <c r="H178" s="292"/>
      <c r="I178" s="292"/>
      <c r="J178" s="292"/>
      <c r="K178" s="292"/>
      <c r="Q178" s="116"/>
      <c r="R178" s="116"/>
      <c r="S178" s="116"/>
      <c r="T178" s="116"/>
      <c r="U178" s="116"/>
      <c r="V178" s="116"/>
      <c r="W178" s="116"/>
      <c r="X178" s="116"/>
      <c r="Y178" s="116"/>
    </row>
    <row r="179" spans="1:25" s="293" customFormat="1" x14ac:dyDescent="0.25">
      <c r="A179" s="292"/>
      <c r="B179" s="292"/>
      <c r="C179" s="292"/>
      <c r="D179" s="292"/>
      <c r="E179" s="292"/>
      <c r="F179" s="292"/>
      <c r="G179" s="292"/>
      <c r="H179" s="292"/>
      <c r="I179" s="292"/>
      <c r="J179" s="292"/>
      <c r="K179" s="292"/>
      <c r="Q179" s="116"/>
      <c r="R179" s="116"/>
      <c r="S179" s="116"/>
      <c r="T179" s="116"/>
      <c r="U179" s="116"/>
      <c r="V179" s="116"/>
      <c r="W179" s="116"/>
      <c r="X179" s="116"/>
      <c r="Y179" s="116"/>
    </row>
    <row r="180" spans="1:25" s="293" customFormat="1" x14ac:dyDescent="0.25">
      <c r="A180" s="292"/>
      <c r="B180" s="292"/>
      <c r="C180" s="292"/>
      <c r="D180" s="292"/>
      <c r="E180" s="292"/>
      <c r="F180" s="292"/>
      <c r="G180" s="292"/>
      <c r="H180" s="292"/>
      <c r="I180" s="292"/>
      <c r="J180" s="292"/>
      <c r="K180" s="292"/>
      <c r="Q180" s="116"/>
      <c r="R180" s="116"/>
      <c r="S180" s="116"/>
      <c r="T180" s="116"/>
      <c r="U180" s="116"/>
      <c r="V180" s="116"/>
      <c r="W180" s="116"/>
      <c r="X180" s="116"/>
      <c r="Y180" s="116"/>
    </row>
    <row r="181" spans="1:25" s="293" customFormat="1" x14ac:dyDescent="0.25">
      <c r="A181" s="292"/>
      <c r="B181" s="292"/>
      <c r="C181" s="292"/>
      <c r="D181" s="292"/>
      <c r="E181" s="292"/>
      <c r="F181" s="292"/>
      <c r="G181" s="292"/>
      <c r="H181" s="292"/>
      <c r="I181" s="292"/>
      <c r="J181" s="292"/>
      <c r="K181" s="292"/>
      <c r="Q181" s="116"/>
      <c r="R181" s="116"/>
      <c r="S181" s="116"/>
      <c r="T181" s="116"/>
      <c r="U181" s="116"/>
      <c r="V181" s="116"/>
      <c r="W181" s="116"/>
      <c r="X181" s="116"/>
      <c r="Y181" s="116"/>
    </row>
    <row r="182" spans="1:25" s="293" customFormat="1" x14ac:dyDescent="0.25">
      <c r="A182" s="292"/>
      <c r="B182" s="292"/>
      <c r="C182" s="292"/>
      <c r="D182" s="292"/>
      <c r="E182" s="292"/>
      <c r="F182" s="292"/>
      <c r="G182" s="292"/>
      <c r="H182" s="292"/>
      <c r="I182" s="292"/>
      <c r="J182" s="292"/>
      <c r="K182" s="292"/>
      <c r="Q182" s="116"/>
      <c r="R182" s="116"/>
      <c r="S182" s="116"/>
      <c r="T182" s="116"/>
      <c r="U182" s="116"/>
      <c r="V182" s="116"/>
      <c r="W182" s="116"/>
      <c r="X182" s="116"/>
      <c r="Y182" s="116"/>
    </row>
    <row r="183" spans="1:25" s="293" customFormat="1" x14ac:dyDescent="0.25">
      <c r="A183" s="292"/>
      <c r="B183" s="292"/>
      <c r="C183" s="292"/>
      <c r="D183" s="292"/>
      <c r="E183" s="292"/>
      <c r="F183" s="292"/>
      <c r="G183" s="292"/>
      <c r="H183" s="292"/>
      <c r="I183" s="292"/>
      <c r="J183" s="292"/>
      <c r="K183" s="292"/>
      <c r="Q183" s="116"/>
      <c r="R183" s="116"/>
      <c r="S183" s="116"/>
      <c r="T183" s="116"/>
      <c r="U183" s="116"/>
      <c r="V183" s="116"/>
      <c r="W183" s="116"/>
      <c r="X183" s="116"/>
      <c r="Y183" s="116"/>
    </row>
    <row r="184" spans="1:25" s="293" customFormat="1" x14ac:dyDescent="0.25">
      <c r="A184" s="292"/>
      <c r="B184" s="292"/>
      <c r="C184" s="292"/>
      <c r="D184" s="292"/>
      <c r="E184" s="292"/>
      <c r="F184" s="292"/>
      <c r="G184" s="292"/>
      <c r="H184" s="292"/>
      <c r="I184" s="292"/>
      <c r="J184" s="292"/>
      <c r="K184" s="292"/>
      <c r="Q184" s="116"/>
      <c r="R184" s="116"/>
      <c r="S184" s="116"/>
      <c r="T184" s="116"/>
      <c r="U184" s="116"/>
      <c r="V184" s="116"/>
      <c r="W184" s="116"/>
      <c r="X184" s="116"/>
      <c r="Y184" s="116"/>
    </row>
    <row r="185" spans="1:25" s="293" customFormat="1" x14ac:dyDescent="0.25">
      <c r="A185" s="292"/>
      <c r="B185" s="292"/>
      <c r="C185" s="292"/>
      <c r="D185" s="292"/>
      <c r="E185" s="292"/>
      <c r="F185" s="292"/>
      <c r="G185" s="292"/>
      <c r="H185" s="292"/>
      <c r="I185" s="292"/>
      <c r="J185" s="292"/>
      <c r="K185" s="292"/>
      <c r="Q185" s="116"/>
      <c r="R185" s="116"/>
      <c r="S185" s="116"/>
      <c r="T185" s="116"/>
      <c r="U185" s="116"/>
      <c r="V185" s="116"/>
      <c r="W185" s="116"/>
      <c r="X185" s="116"/>
      <c r="Y185" s="116"/>
    </row>
    <row r="186" spans="1:25" s="293" customFormat="1" x14ac:dyDescent="0.25">
      <c r="A186" s="292"/>
      <c r="B186" s="292"/>
      <c r="C186" s="292"/>
      <c r="D186" s="292"/>
      <c r="E186" s="292"/>
      <c r="F186" s="292"/>
      <c r="G186" s="292"/>
      <c r="H186" s="292"/>
      <c r="I186" s="292"/>
      <c r="J186" s="292"/>
      <c r="K186" s="292"/>
      <c r="Q186" s="116"/>
      <c r="R186" s="116"/>
      <c r="S186" s="116"/>
      <c r="T186" s="116"/>
      <c r="U186" s="116"/>
      <c r="V186" s="116"/>
      <c r="W186" s="116"/>
      <c r="X186" s="116"/>
      <c r="Y186" s="116"/>
    </row>
    <row r="187" spans="1:25" s="293" customFormat="1" x14ac:dyDescent="0.25">
      <c r="A187" s="292"/>
      <c r="B187" s="292"/>
      <c r="C187" s="292"/>
      <c r="D187" s="292"/>
      <c r="E187" s="292"/>
      <c r="F187" s="292"/>
      <c r="G187" s="292"/>
      <c r="H187" s="292"/>
      <c r="I187" s="292"/>
      <c r="J187" s="292"/>
      <c r="K187" s="292"/>
      <c r="Q187" s="116"/>
      <c r="R187" s="116"/>
      <c r="S187" s="116"/>
      <c r="T187" s="116"/>
      <c r="U187" s="116"/>
      <c r="V187" s="116"/>
      <c r="W187" s="116"/>
      <c r="X187" s="116"/>
      <c r="Y187" s="116"/>
    </row>
    <row r="188" spans="1:25" s="293" customFormat="1" x14ac:dyDescent="0.25">
      <c r="A188" s="292"/>
      <c r="B188" s="292"/>
      <c r="C188" s="292"/>
      <c r="D188" s="292"/>
      <c r="E188" s="292"/>
      <c r="F188" s="292"/>
      <c r="G188" s="292"/>
      <c r="H188" s="292"/>
      <c r="I188" s="292"/>
      <c r="J188" s="292"/>
      <c r="K188" s="292"/>
      <c r="Q188" s="116"/>
      <c r="R188" s="116"/>
      <c r="S188" s="116"/>
      <c r="T188" s="116"/>
      <c r="U188" s="116"/>
      <c r="V188" s="116"/>
      <c r="W188" s="116"/>
      <c r="X188" s="116"/>
      <c r="Y188" s="116"/>
    </row>
    <row r="189" spans="1:25" s="293" customFormat="1" x14ac:dyDescent="0.25">
      <c r="A189" s="292"/>
      <c r="B189" s="292"/>
      <c r="C189" s="292"/>
      <c r="D189" s="292"/>
      <c r="E189" s="292"/>
      <c r="F189" s="292"/>
      <c r="G189" s="292"/>
      <c r="H189" s="292"/>
      <c r="I189" s="292"/>
      <c r="J189" s="292"/>
      <c r="K189" s="292"/>
      <c r="Q189" s="116"/>
      <c r="R189" s="116"/>
      <c r="S189" s="116"/>
      <c r="T189" s="116"/>
      <c r="U189" s="116"/>
      <c r="V189" s="116"/>
      <c r="W189" s="116"/>
      <c r="X189" s="116"/>
      <c r="Y189" s="116"/>
    </row>
    <row r="190" spans="1:25" s="293" customFormat="1" x14ac:dyDescent="0.25">
      <c r="A190" s="292"/>
      <c r="B190" s="292"/>
      <c r="C190" s="292"/>
      <c r="D190" s="292"/>
      <c r="E190" s="292"/>
      <c r="F190" s="292"/>
      <c r="G190" s="292"/>
      <c r="H190" s="292"/>
      <c r="I190" s="292"/>
      <c r="J190" s="292"/>
      <c r="K190" s="292"/>
      <c r="Q190" s="116"/>
      <c r="R190" s="116"/>
      <c r="S190" s="116"/>
      <c r="T190" s="116"/>
      <c r="U190" s="116"/>
      <c r="V190" s="116"/>
      <c r="W190" s="116"/>
      <c r="X190" s="116"/>
      <c r="Y190" s="116"/>
    </row>
    <row r="191" spans="1:25" s="293" customFormat="1" x14ac:dyDescent="0.25">
      <c r="A191" s="292"/>
      <c r="B191" s="292"/>
      <c r="C191" s="292"/>
      <c r="D191" s="292"/>
      <c r="E191" s="292"/>
      <c r="F191" s="292"/>
      <c r="G191" s="292"/>
      <c r="H191" s="292"/>
      <c r="I191" s="292"/>
      <c r="J191" s="292"/>
      <c r="K191" s="292"/>
      <c r="Q191" s="116"/>
      <c r="R191" s="116"/>
      <c r="S191" s="116"/>
      <c r="T191" s="116"/>
      <c r="U191" s="116"/>
      <c r="V191" s="116"/>
      <c r="W191" s="116"/>
      <c r="X191" s="116"/>
      <c r="Y191" s="116"/>
    </row>
    <row r="192" spans="1:25" s="293" customFormat="1" x14ac:dyDescent="0.25">
      <c r="A192" s="292"/>
      <c r="B192" s="292"/>
      <c r="C192" s="292"/>
      <c r="D192" s="292"/>
      <c r="E192" s="292"/>
      <c r="F192" s="292"/>
      <c r="G192" s="292"/>
      <c r="H192" s="292"/>
      <c r="I192" s="292"/>
      <c r="J192" s="292"/>
      <c r="K192" s="292"/>
      <c r="Q192" s="116"/>
      <c r="R192" s="116"/>
      <c r="S192" s="116"/>
      <c r="T192" s="116"/>
      <c r="U192" s="116"/>
      <c r="V192" s="116"/>
      <c r="W192" s="116"/>
      <c r="X192" s="116"/>
      <c r="Y192" s="116"/>
    </row>
    <row r="193" spans="1:25" s="293" customFormat="1" x14ac:dyDescent="0.25">
      <c r="A193" s="292"/>
      <c r="B193" s="292"/>
      <c r="C193" s="292"/>
      <c r="D193" s="292"/>
      <c r="E193" s="292"/>
      <c r="F193" s="292"/>
      <c r="G193" s="292"/>
      <c r="H193" s="292"/>
      <c r="I193" s="292"/>
      <c r="J193" s="292"/>
      <c r="K193" s="292"/>
      <c r="Q193" s="116"/>
      <c r="R193" s="116"/>
      <c r="S193" s="116"/>
      <c r="T193" s="116"/>
      <c r="U193" s="116"/>
      <c r="V193" s="116"/>
      <c r="W193" s="116"/>
      <c r="X193" s="116"/>
      <c r="Y193" s="116"/>
    </row>
    <row r="194" spans="1:25" s="293" customFormat="1" x14ac:dyDescent="0.25">
      <c r="A194" s="292"/>
      <c r="B194" s="292"/>
      <c r="C194" s="292"/>
      <c r="D194" s="292"/>
      <c r="E194" s="292"/>
      <c r="F194" s="292"/>
      <c r="G194" s="292"/>
      <c r="H194" s="292"/>
      <c r="I194" s="292"/>
      <c r="J194" s="292"/>
      <c r="K194" s="292"/>
      <c r="Q194" s="116"/>
      <c r="R194" s="116"/>
      <c r="S194" s="116"/>
      <c r="T194" s="116"/>
      <c r="U194" s="116"/>
      <c r="V194" s="116"/>
      <c r="W194" s="116"/>
      <c r="X194" s="116"/>
      <c r="Y194" s="116"/>
    </row>
    <row r="195" spans="1:25" s="293" customFormat="1" x14ac:dyDescent="0.25">
      <c r="A195" s="292"/>
      <c r="B195" s="292"/>
      <c r="C195" s="292"/>
      <c r="D195" s="292"/>
      <c r="E195" s="292"/>
      <c r="F195" s="292"/>
      <c r="G195" s="292"/>
      <c r="H195" s="292"/>
      <c r="I195" s="292"/>
      <c r="J195" s="292"/>
      <c r="K195" s="292"/>
      <c r="Q195" s="116"/>
      <c r="R195" s="116"/>
      <c r="S195" s="116"/>
      <c r="T195" s="116"/>
      <c r="U195" s="116"/>
      <c r="V195" s="116"/>
      <c r="W195" s="116"/>
      <c r="X195" s="116"/>
      <c r="Y195" s="116"/>
    </row>
    <row r="196" spans="1:25" s="293" customFormat="1" x14ac:dyDescent="0.25">
      <c r="A196" s="292"/>
      <c r="B196" s="292"/>
      <c r="C196" s="292"/>
      <c r="D196" s="292"/>
      <c r="E196" s="292"/>
      <c r="F196" s="292"/>
      <c r="G196" s="292"/>
      <c r="H196" s="292"/>
      <c r="I196" s="292"/>
      <c r="J196" s="292"/>
      <c r="K196" s="292"/>
      <c r="Q196" s="116"/>
      <c r="R196" s="116"/>
      <c r="S196" s="116"/>
      <c r="T196" s="116"/>
      <c r="U196" s="116"/>
      <c r="V196" s="116"/>
      <c r="W196" s="116"/>
      <c r="X196" s="116"/>
      <c r="Y196" s="116"/>
    </row>
    <row r="197" spans="1:25" s="293" customFormat="1" x14ac:dyDescent="0.25">
      <c r="A197" s="292"/>
      <c r="B197" s="292"/>
      <c r="C197" s="292"/>
      <c r="D197" s="292"/>
      <c r="E197" s="292"/>
      <c r="F197" s="292"/>
      <c r="G197" s="292"/>
      <c r="H197" s="292"/>
      <c r="I197" s="292"/>
      <c r="J197" s="292"/>
      <c r="K197" s="292"/>
      <c r="Q197" s="116"/>
      <c r="R197" s="116"/>
      <c r="S197" s="116"/>
      <c r="T197" s="116"/>
      <c r="U197" s="116"/>
      <c r="V197" s="116"/>
      <c r="W197" s="116"/>
      <c r="X197" s="116"/>
      <c r="Y197" s="116"/>
    </row>
  </sheetData>
  <sortState ref="E2:F33">
    <sortCondition ref="E2:E33"/>
    <sortCondition ref="F2:F33"/>
  </sortState>
  <pageMargins left="1.0629921259842521" right="0.11811023622047245" top="0.94488188976377963" bottom="0.15748031496062992" header="0" footer="0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/>
  <dimension ref="B4:G45"/>
  <sheetViews>
    <sheetView topLeftCell="A6" zoomScale="85" zoomScaleNormal="85" workbookViewId="0">
      <selection activeCell="D24" sqref="D24"/>
    </sheetView>
  </sheetViews>
  <sheetFormatPr baseColWidth="10" defaultRowHeight="15" x14ac:dyDescent="0.25"/>
  <cols>
    <col min="2" max="2" width="76.5703125" bestFit="1" customWidth="1"/>
    <col min="3" max="3" width="30.42578125" bestFit="1" customWidth="1"/>
  </cols>
  <sheetData>
    <row r="4" spans="2:7" x14ac:dyDescent="0.25">
      <c r="B4" s="264" t="s">
        <v>857</v>
      </c>
      <c r="C4" s="264" t="s">
        <v>858</v>
      </c>
      <c r="F4" t="s">
        <v>929</v>
      </c>
    </row>
    <row r="5" spans="2:7" x14ac:dyDescent="0.25">
      <c r="B5" s="263" t="s">
        <v>196</v>
      </c>
      <c r="C5" s="263" t="s">
        <v>859</v>
      </c>
      <c r="F5" t="s">
        <v>926</v>
      </c>
    </row>
    <row r="6" spans="2:7" x14ac:dyDescent="0.25">
      <c r="B6" s="263" t="s">
        <v>187</v>
      </c>
      <c r="C6" s="263" t="s">
        <v>860</v>
      </c>
      <c r="F6" t="s">
        <v>928</v>
      </c>
    </row>
    <row r="7" spans="2:7" x14ac:dyDescent="0.25">
      <c r="B7" s="263" t="s">
        <v>211</v>
      </c>
      <c r="C7" s="263" t="s">
        <v>861</v>
      </c>
      <c r="F7" t="s">
        <v>927</v>
      </c>
    </row>
    <row r="8" spans="2:7" x14ac:dyDescent="0.25">
      <c r="B8" s="263" t="s">
        <v>862</v>
      </c>
      <c r="C8" s="263" t="s">
        <v>863</v>
      </c>
      <c r="F8" t="s">
        <v>1130</v>
      </c>
    </row>
    <row r="9" spans="2:7" x14ac:dyDescent="0.25">
      <c r="B9" s="263" t="s">
        <v>279</v>
      </c>
      <c r="C9" s="263" t="s">
        <v>865</v>
      </c>
    </row>
    <row r="10" spans="2:7" x14ac:dyDescent="0.25">
      <c r="B10" s="263" t="s">
        <v>866</v>
      </c>
      <c r="C10" s="263" t="s">
        <v>867</v>
      </c>
    </row>
    <row r="11" spans="2:7" x14ac:dyDescent="0.25">
      <c r="B11" s="263" t="s">
        <v>869</v>
      </c>
      <c r="C11" s="263" t="s">
        <v>870</v>
      </c>
    </row>
    <row r="12" spans="2:7" x14ac:dyDescent="0.25">
      <c r="B12" s="263" t="s">
        <v>432</v>
      </c>
      <c r="C12" s="263" t="s">
        <v>872</v>
      </c>
    </row>
    <row r="13" spans="2:7" x14ac:dyDescent="0.25">
      <c r="B13" s="263" t="s">
        <v>874</v>
      </c>
      <c r="C13" s="263" t="s">
        <v>875</v>
      </c>
    </row>
    <row r="14" spans="2:7" x14ac:dyDescent="0.25">
      <c r="B14" s="263" t="s">
        <v>240</v>
      </c>
      <c r="C14" s="263" t="s">
        <v>876</v>
      </c>
    </row>
    <row r="15" spans="2:7" x14ac:dyDescent="0.25">
      <c r="B15" s="263" t="s">
        <v>227</v>
      </c>
      <c r="C15" s="263" t="s">
        <v>877</v>
      </c>
      <c r="F15" t="s">
        <v>1188</v>
      </c>
    </row>
    <row r="16" spans="2:7" x14ac:dyDescent="0.25">
      <c r="B16" s="263" t="s">
        <v>132</v>
      </c>
      <c r="C16" s="263" t="s">
        <v>878</v>
      </c>
      <c r="F16" s="263" t="s">
        <v>862</v>
      </c>
      <c r="G16" s="263" t="s">
        <v>863</v>
      </c>
    </row>
    <row r="17" spans="2:7" x14ac:dyDescent="0.25">
      <c r="B17" s="263" t="s">
        <v>209</v>
      </c>
      <c r="C17" s="263" t="s">
        <v>879</v>
      </c>
      <c r="F17" s="263" t="s">
        <v>869</v>
      </c>
      <c r="G17" s="263" t="s">
        <v>870</v>
      </c>
    </row>
    <row r="18" spans="2:7" x14ac:dyDescent="0.25">
      <c r="B18" s="263" t="s">
        <v>162</v>
      </c>
      <c r="C18" s="263" t="s">
        <v>880</v>
      </c>
      <c r="F18" s="263" t="s">
        <v>432</v>
      </c>
      <c r="G18" s="263" t="s">
        <v>872</v>
      </c>
    </row>
    <row r="19" spans="2:7" x14ac:dyDescent="0.25">
      <c r="B19" s="263" t="s">
        <v>882</v>
      </c>
      <c r="C19" s="263" t="s">
        <v>880</v>
      </c>
      <c r="F19" t="s">
        <v>162</v>
      </c>
      <c r="G19" t="s">
        <v>880</v>
      </c>
    </row>
    <row r="20" spans="2:7" x14ac:dyDescent="0.25">
      <c r="B20" s="263" t="s">
        <v>161</v>
      </c>
      <c r="C20" s="263" t="s">
        <v>880</v>
      </c>
      <c r="F20" t="s">
        <v>882</v>
      </c>
      <c r="G20" t="s">
        <v>880</v>
      </c>
    </row>
    <row r="21" spans="2:7" x14ac:dyDescent="0.25">
      <c r="B21" s="263" t="s">
        <v>885</v>
      </c>
      <c r="C21" s="263" t="s">
        <v>880</v>
      </c>
      <c r="F21" t="s">
        <v>161</v>
      </c>
      <c r="G21" t="s">
        <v>880</v>
      </c>
    </row>
    <row r="22" spans="2:7" x14ac:dyDescent="0.25">
      <c r="B22" s="263" t="s">
        <v>887</v>
      </c>
      <c r="C22" s="263" t="s">
        <v>880</v>
      </c>
      <c r="F22" t="s">
        <v>885</v>
      </c>
      <c r="G22" t="s">
        <v>880</v>
      </c>
    </row>
    <row r="23" spans="2:7" x14ac:dyDescent="0.25">
      <c r="B23" s="263" t="s">
        <v>251</v>
      </c>
      <c r="C23" s="263" t="s">
        <v>890</v>
      </c>
      <c r="F23" t="s">
        <v>887</v>
      </c>
      <c r="G23" t="s">
        <v>880</v>
      </c>
    </row>
    <row r="24" spans="2:7" x14ac:dyDescent="0.25">
      <c r="B24" s="263" t="s">
        <v>891</v>
      </c>
      <c r="C24" s="263" t="s">
        <v>892</v>
      </c>
      <c r="F24" t="s">
        <v>891</v>
      </c>
      <c r="G24" t="s">
        <v>892</v>
      </c>
    </row>
    <row r="25" spans="2:7" x14ac:dyDescent="0.25">
      <c r="B25" s="263" t="s">
        <v>260</v>
      </c>
      <c r="C25" s="263" t="s">
        <v>894</v>
      </c>
      <c r="F25" t="s">
        <v>260</v>
      </c>
      <c r="G25" t="s">
        <v>894</v>
      </c>
    </row>
    <row r="26" spans="2:7" x14ac:dyDescent="0.25">
      <c r="B26" s="263" t="s">
        <v>153</v>
      </c>
      <c r="C26" s="263" t="s">
        <v>896</v>
      </c>
      <c r="F26" t="s">
        <v>282</v>
      </c>
      <c r="G26" t="s">
        <v>898</v>
      </c>
    </row>
    <row r="27" spans="2:7" x14ac:dyDescent="0.25">
      <c r="B27" s="263" t="s">
        <v>282</v>
      </c>
      <c r="C27" s="263" t="s">
        <v>898</v>
      </c>
      <c r="F27" t="s">
        <v>916</v>
      </c>
      <c r="G27" t="s">
        <v>917</v>
      </c>
    </row>
    <row r="28" spans="2:7" x14ac:dyDescent="0.25">
      <c r="B28" s="263" t="s">
        <v>136</v>
      </c>
      <c r="C28" s="263" t="s">
        <v>900</v>
      </c>
      <c r="F28" t="s">
        <v>272</v>
      </c>
      <c r="G28" t="s">
        <v>1189</v>
      </c>
    </row>
    <row r="29" spans="2:7" x14ac:dyDescent="0.25">
      <c r="B29" s="263" t="s">
        <v>901</v>
      </c>
      <c r="C29" s="263" t="s">
        <v>902</v>
      </c>
      <c r="F29" t="s">
        <v>273</v>
      </c>
      <c r="G29" t="s">
        <v>1189</v>
      </c>
    </row>
    <row r="30" spans="2:7" x14ac:dyDescent="0.25">
      <c r="B30" s="263" t="s">
        <v>200</v>
      </c>
      <c r="C30" s="263" t="s">
        <v>903</v>
      </c>
      <c r="F30" t="s">
        <v>274</v>
      </c>
      <c r="G30" t="s">
        <v>1189</v>
      </c>
    </row>
    <row r="31" spans="2:7" x14ac:dyDescent="0.25">
      <c r="B31" s="263" t="s">
        <v>214</v>
      </c>
      <c r="C31" s="263" t="s">
        <v>904</v>
      </c>
    </row>
    <row r="32" spans="2:7" x14ac:dyDescent="0.25">
      <c r="B32" s="263" t="s">
        <v>221</v>
      </c>
      <c r="C32" s="263" t="s">
        <v>905</v>
      </c>
    </row>
    <row r="33" spans="2:3" x14ac:dyDescent="0.25">
      <c r="B33" s="263" t="s">
        <v>363</v>
      </c>
      <c r="C33" s="263" t="s">
        <v>906</v>
      </c>
    </row>
    <row r="34" spans="2:3" x14ac:dyDescent="0.25">
      <c r="B34" s="263" t="s">
        <v>220</v>
      </c>
      <c r="C34" s="263" t="s">
        <v>907</v>
      </c>
    </row>
    <row r="35" spans="2:3" x14ac:dyDescent="0.25">
      <c r="B35" s="263" t="s">
        <v>255</v>
      </c>
      <c r="C35" s="263" t="s">
        <v>908</v>
      </c>
    </row>
    <row r="36" spans="2:3" x14ac:dyDescent="0.25">
      <c r="B36" s="263" t="s">
        <v>204</v>
      </c>
      <c r="C36" s="263" t="s">
        <v>909</v>
      </c>
    </row>
    <row r="37" spans="2:3" x14ac:dyDescent="0.25">
      <c r="B37" s="263" t="s">
        <v>223</v>
      </c>
      <c r="C37" s="263" t="s">
        <v>910</v>
      </c>
    </row>
    <row r="38" spans="2:3" x14ac:dyDescent="0.25">
      <c r="B38" s="263" t="s">
        <v>911</v>
      </c>
      <c r="C38" s="263" t="s">
        <v>912</v>
      </c>
    </row>
    <row r="39" spans="2:3" x14ac:dyDescent="0.25">
      <c r="B39" s="263" t="s">
        <v>131</v>
      </c>
      <c r="C39" s="263" t="s">
        <v>913</v>
      </c>
    </row>
    <row r="40" spans="2:3" x14ac:dyDescent="0.25">
      <c r="B40" s="263" t="s">
        <v>914</v>
      </c>
      <c r="C40" s="263" t="s">
        <v>915</v>
      </c>
    </row>
    <row r="41" spans="2:3" x14ac:dyDescent="0.25">
      <c r="B41" s="263" t="s">
        <v>916</v>
      </c>
      <c r="C41" s="263" t="s">
        <v>917</v>
      </c>
    </row>
    <row r="42" spans="2:3" x14ac:dyDescent="0.25">
      <c r="B42" s="263" t="s">
        <v>919</v>
      </c>
      <c r="C42" s="263" t="s">
        <v>920</v>
      </c>
    </row>
    <row r="43" spans="2:3" x14ac:dyDescent="0.25">
      <c r="B43" s="263" t="s">
        <v>921</v>
      </c>
      <c r="C43" s="263" t="s">
        <v>922</v>
      </c>
    </row>
    <row r="44" spans="2:3" x14ac:dyDescent="0.25">
      <c r="B44" s="263" t="s">
        <v>923</v>
      </c>
      <c r="C44" s="263" t="s">
        <v>924</v>
      </c>
    </row>
    <row r="45" spans="2:3" x14ac:dyDescent="0.25">
      <c r="B45" s="263" t="s">
        <v>133</v>
      </c>
      <c r="C45" s="263" t="s">
        <v>925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2:M169"/>
  <sheetViews>
    <sheetView topLeftCell="F148" zoomScaleNormal="100" workbookViewId="0">
      <selection activeCell="B150" sqref="B150:B168"/>
    </sheetView>
  </sheetViews>
  <sheetFormatPr baseColWidth="10" defaultRowHeight="15" x14ac:dyDescent="0.25"/>
  <cols>
    <col min="1" max="1" width="11.42578125" style="137"/>
    <col min="2" max="2" width="31.85546875" style="137" customWidth="1"/>
    <col min="3" max="3" width="31" style="137" customWidth="1"/>
    <col min="4" max="4" width="49.140625" style="137" bestFit="1" customWidth="1"/>
    <col min="5" max="5" width="50.42578125" style="137" bestFit="1" customWidth="1"/>
    <col min="6" max="6" width="7" style="137" bestFit="1" customWidth="1"/>
    <col min="7" max="7" width="71" style="137" bestFit="1" customWidth="1"/>
    <col min="8" max="8" width="23" style="137" customWidth="1"/>
    <col min="9" max="10" width="11.42578125" style="137"/>
    <col min="11" max="11" width="26.42578125" style="137" customWidth="1"/>
    <col min="12" max="14" width="11.42578125" style="137"/>
    <col min="15" max="15" width="22" style="137" bestFit="1" customWidth="1"/>
    <col min="16" max="16384" width="11.42578125" style="137"/>
  </cols>
  <sheetData>
    <row r="2" spans="1:8" ht="15.75" thickBot="1" x14ac:dyDescent="0.3">
      <c r="B2" s="194" t="s">
        <v>761</v>
      </c>
      <c r="C2" s="137" t="s">
        <v>762</v>
      </c>
    </row>
    <row r="3" spans="1:8" x14ac:dyDescent="0.25">
      <c r="B3" s="195">
        <v>2017</v>
      </c>
      <c r="C3" s="195" t="s">
        <v>763</v>
      </c>
    </row>
    <row r="4" spans="1:8" x14ac:dyDescent="0.25">
      <c r="B4" s="196">
        <v>2018</v>
      </c>
      <c r="C4" s="196"/>
    </row>
    <row r="5" spans="1:8" x14ac:dyDescent="0.25">
      <c r="B5" s="196">
        <v>2019</v>
      </c>
      <c r="C5" s="196"/>
    </row>
    <row r="6" spans="1:8" ht="15.75" thickBot="1" x14ac:dyDescent="0.3">
      <c r="A6" s="137" t="s">
        <v>590</v>
      </c>
      <c r="B6" s="197">
        <v>2020</v>
      </c>
      <c r="C6" s="197"/>
    </row>
    <row r="9" spans="1:8" ht="15.75" thickBot="1" x14ac:dyDescent="0.3">
      <c r="B9" s="139" t="s">
        <v>490</v>
      </c>
      <c r="G9" s="139"/>
    </row>
    <row r="10" spans="1:8" ht="15.75" thickBot="1" x14ac:dyDescent="0.3">
      <c r="B10" s="149" t="s">
        <v>1198</v>
      </c>
      <c r="C10" s="137" t="s">
        <v>577</v>
      </c>
      <c r="D10" s="139" t="s">
        <v>931</v>
      </c>
      <c r="G10" s="137" t="s">
        <v>952</v>
      </c>
    </row>
    <row r="11" spans="1:8" x14ac:dyDescent="0.25">
      <c r="B11" s="150" t="s">
        <v>481</v>
      </c>
      <c r="C11" s="137" t="s">
        <v>594</v>
      </c>
      <c r="D11" s="149" t="s">
        <v>471</v>
      </c>
      <c r="G11" s="287" t="s">
        <v>938</v>
      </c>
      <c r="H11" s="289" t="s">
        <v>953</v>
      </c>
    </row>
    <row r="12" spans="1:8" x14ac:dyDescent="0.25">
      <c r="B12" s="150" t="s">
        <v>482</v>
      </c>
      <c r="C12" s="137" t="s">
        <v>594</v>
      </c>
      <c r="D12" s="150" t="s">
        <v>469</v>
      </c>
      <c r="G12" s="287" t="s">
        <v>933</v>
      </c>
      <c r="H12" s="289" t="s">
        <v>953</v>
      </c>
    </row>
    <row r="13" spans="1:8" x14ac:dyDescent="0.25">
      <c r="B13" s="150" t="s">
        <v>483</v>
      </c>
      <c r="C13" s="137" t="s">
        <v>594</v>
      </c>
      <c r="D13" s="150" t="s">
        <v>470</v>
      </c>
      <c r="G13" s="287" t="s">
        <v>935</v>
      </c>
      <c r="H13" s="263" t="s">
        <v>937</v>
      </c>
    </row>
    <row r="14" spans="1:8" x14ac:dyDescent="0.25">
      <c r="B14" s="150" t="s">
        <v>484</v>
      </c>
      <c r="C14" s="137" t="s">
        <v>594</v>
      </c>
      <c r="D14" s="150" t="s">
        <v>473</v>
      </c>
      <c r="G14" s="287" t="s">
        <v>936</v>
      </c>
      <c r="H14" s="263" t="s">
        <v>937</v>
      </c>
    </row>
    <row r="15" spans="1:8" x14ac:dyDescent="0.25">
      <c r="B15" s="150" t="s">
        <v>485</v>
      </c>
      <c r="C15" s="137" t="s">
        <v>594</v>
      </c>
      <c r="D15" s="150" t="s">
        <v>468</v>
      </c>
    </row>
    <row r="16" spans="1:8" x14ac:dyDescent="0.25">
      <c r="B16" s="150" t="s">
        <v>486</v>
      </c>
      <c r="C16" s="137" t="s">
        <v>594</v>
      </c>
      <c r="D16" s="150" t="s">
        <v>472</v>
      </c>
    </row>
    <row r="17" spans="1:8" x14ac:dyDescent="0.25">
      <c r="B17" s="150" t="s">
        <v>487</v>
      </c>
      <c r="C17" s="137" t="s">
        <v>594</v>
      </c>
    </row>
    <row r="18" spans="1:8" x14ac:dyDescent="0.25">
      <c r="B18" s="150" t="s">
        <v>488</v>
      </c>
      <c r="C18" s="137" t="s">
        <v>594</v>
      </c>
      <c r="G18" s="286" t="s">
        <v>934</v>
      </c>
      <c r="H18" s="139" t="s">
        <v>949</v>
      </c>
    </row>
    <row r="19" spans="1:8" ht="15.75" thickBot="1" x14ac:dyDescent="0.3">
      <c r="B19" s="151" t="s">
        <v>489</v>
      </c>
      <c r="C19" s="137" t="s">
        <v>594</v>
      </c>
      <c r="G19" t="s">
        <v>940</v>
      </c>
      <c r="H19" t="s">
        <v>939</v>
      </c>
    </row>
    <row r="20" spans="1:8" x14ac:dyDescent="0.25">
      <c r="G20" t="s">
        <v>153</v>
      </c>
      <c r="H20" t="s">
        <v>897</v>
      </c>
    </row>
    <row r="21" spans="1:8" x14ac:dyDescent="0.25">
      <c r="A21" s="137" t="s">
        <v>590</v>
      </c>
      <c r="B21" s="139"/>
      <c r="C21" s="139"/>
      <c r="G21" t="s">
        <v>942</v>
      </c>
      <c r="H21" t="s">
        <v>941</v>
      </c>
    </row>
    <row r="22" spans="1:8" ht="15.75" thickBot="1" x14ac:dyDescent="0.3">
      <c r="B22" s="139" t="s">
        <v>577</v>
      </c>
      <c r="C22" s="139" t="s">
        <v>588</v>
      </c>
      <c r="G22" t="s">
        <v>158</v>
      </c>
      <c r="H22" t="s">
        <v>888</v>
      </c>
    </row>
    <row r="23" spans="1:8" x14ac:dyDescent="0.25">
      <c r="B23" s="142" t="s">
        <v>1199</v>
      </c>
      <c r="C23" s="143" t="s">
        <v>582</v>
      </c>
      <c r="D23" s="137" t="s">
        <v>1205</v>
      </c>
      <c r="G23" t="s">
        <v>943</v>
      </c>
      <c r="H23" t="s">
        <v>886</v>
      </c>
    </row>
    <row r="24" spans="1:8" x14ac:dyDescent="0.25">
      <c r="B24" s="144" t="s">
        <v>1200</v>
      </c>
      <c r="C24" s="145" t="s">
        <v>583</v>
      </c>
      <c r="D24" s="137" t="s">
        <v>1204</v>
      </c>
      <c r="G24" t="s">
        <v>944</v>
      </c>
      <c r="H24" t="s">
        <v>889</v>
      </c>
    </row>
    <row r="25" spans="1:8" x14ac:dyDescent="0.25">
      <c r="B25" s="144" t="s">
        <v>491</v>
      </c>
      <c r="C25" s="145" t="s">
        <v>584</v>
      </c>
      <c r="D25" s="137" t="s">
        <v>1203</v>
      </c>
    </row>
    <row r="26" spans="1:8" x14ac:dyDescent="0.25">
      <c r="B26" s="144" t="s">
        <v>592</v>
      </c>
      <c r="C26" s="145" t="s">
        <v>628</v>
      </c>
      <c r="D26" s="137" t="s">
        <v>1202</v>
      </c>
      <c r="G26" s="264" t="s">
        <v>937</v>
      </c>
      <c r="H26" s="139" t="s">
        <v>950</v>
      </c>
    </row>
    <row r="27" spans="1:8" ht="15.75" thickBot="1" x14ac:dyDescent="0.3">
      <c r="B27" s="146" t="s">
        <v>572</v>
      </c>
      <c r="C27" s="147" t="s">
        <v>585</v>
      </c>
      <c r="D27" s="137" t="s">
        <v>1201</v>
      </c>
      <c r="G27" t="s">
        <v>946</v>
      </c>
      <c r="H27" t="s">
        <v>945</v>
      </c>
    </row>
    <row r="28" spans="1:8" ht="15.75" thickBot="1" x14ac:dyDescent="0.3">
      <c r="B28" s="146"/>
      <c r="C28" s="147"/>
      <c r="G28" t="s">
        <v>947</v>
      </c>
      <c r="H28" t="s">
        <v>883</v>
      </c>
    </row>
    <row r="29" spans="1:8" x14ac:dyDescent="0.25">
      <c r="G29" t="s">
        <v>161</v>
      </c>
      <c r="H29" t="s">
        <v>884</v>
      </c>
    </row>
    <row r="30" spans="1:8" x14ac:dyDescent="0.25">
      <c r="G30" t="s">
        <v>948</v>
      </c>
      <c r="H30" t="s">
        <v>881</v>
      </c>
    </row>
    <row r="31" spans="1:8" ht="15.75" thickBot="1" x14ac:dyDescent="0.3">
      <c r="B31" s="139" t="s">
        <v>586</v>
      </c>
      <c r="C31" s="139" t="s">
        <v>587</v>
      </c>
      <c r="D31" s="139" t="s">
        <v>63</v>
      </c>
    </row>
    <row r="32" spans="1:8" x14ac:dyDescent="0.25">
      <c r="B32" s="142" t="s">
        <v>579</v>
      </c>
      <c r="C32" s="152" t="s">
        <v>558</v>
      </c>
      <c r="D32" s="153" t="s">
        <v>559</v>
      </c>
      <c r="G32" s="289" t="s">
        <v>953</v>
      </c>
      <c r="H32" s="139" t="s">
        <v>950</v>
      </c>
    </row>
    <row r="33" spans="2:8" ht="15.75" thickBot="1" x14ac:dyDescent="0.3">
      <c r="B33" s="146"/>
      <c r="C33" s="155"/>
      <c r="D33" s="147" t="s">
        <v>1198</v>
      </c>
      <c r="G33" s="288" t="s">
        <v>862</v>
      </c>
      <c r="H33" s="137" t="s">
        <v>864</v>
      </c>
    </row>
    <row r="34" spans="2:8" x14ac:dyDescent="0.25">
      <c r="G34" s="288" t="s">
        <v>267</v>
      </c>
      <c r="H34" s="137" t="s">
        <v>868</v>
      </c>
    </row>
    <row r="35" spans="2:8" ht="15.75" thickBot="1" x14ac:dyDescent="0.3">
      <c r="G35" s="288" t="s">
        <v>869</v>
      </c>
      <c r="H35" s="137" t="s">
        <v>871</v>
      </c>
    </row>
    <row r="36" spans="2:8" x14ac:dyDescent="0.25">
      <c r="B36" s="142" t="s">
        <v>580</v>
      </c>
      <c r="C36" s="152" t="s">
        <v>492</v>
      </c>
      <c r="D36" s="153" t="s">
        <v>493</v>
      </c>
      <c r="G36" s="288" t="s">
        <v>432</v>
      </c>
      <c r="H36" s="137" t="s">
        <v>873</v>
      </c>
    </row>
    <row r="37" spans="2:8" x14ac:dyDescent="0.25">
      <c r="B37" s="144" t="s">
        <v>580</v>
      </c>
      <c r="C37" s="136" t="s">
        <v>494</v>
      </c>
      <c r="D37" s="154" t="s">
        <v>495</v>
      </c>
      <c r="G37" s="288" t="s">
        <v>954</v>
      </c>
      <c r="H37" s="137" t="s">
        <v>1125</v>
      </c>
    </row>
    <row r="38" spans="2:8" x14ac:dyDescent="0.25">
      <c r="B38" s="144" t="s">
        <v>580</v>
      </c>
      <c r="C38" s="136" t="s">
        <v>496</v>
      </c>
      <c r="D38" s="154" t="s">
        <v>497</v>
      </c>
      <c r="G38" s="288" t="s">
        <v>891</v>
      </c>
      <c r="H38" s="137" t="s">
        <v>893</v>
      </c>
    </row>
    <row r="39" spans="2:8" x14ac:dyDescent="0.25">
      <c r="B39" s="144" t="s">
        <v>580</v>
      </c>
      <c r="C39" s="136" t="s">
        <v>498</v>
      </c>
      <c r="D39" s="154" t="s">
        <v>499</v>
      </c>
      <c r="G39" s="288" t="s">
        <v>260</v>
      </c>
      <c r="H39" s="137" t="s">
        <v>895</v>
      </c>
    </row>
    <row r="40" spans="2:8" x14ac:dyDescent="0.25">
      <c r="B40" s="144" t="s">
        <v>580</v>
      </c>
      <c r="C40" s="136" t="s">
        <v>500</v>
      </c>
      <c r="D40" s="154" t="s">
        <v>501</v>
      </c>
      <c r="G40" s="288" t="s">
        <v>282</v>
      </c>
      <c r="H40" s="137" t="s">
        <v>899</v>
      </c>
    </row>
    <row r="41" spans="2:8" x14ac:dyDescent="0.25">
      <c r="B41" s="144" t="s">
        <v>580</v>
      </c>
      <c r="C41" s="136" t="s">
        <v>502</v>
      </c>
      <c r="D41" s="154" t="s">
        <v>503</v>
      </c>
      <c r="G41" s="288" t="s">
        <v>916</v>
      </c>
      <c r="H41" s="137" t="s">
        <v>918</v>
      </c>
    </row>
    <row r="42" spans="2:8" x14ac:dyDescent="0.25">
      <c r="B42" s="144" t="s">
        <v>580</v>
      </c>
      <c r="C42" s="136" t="s">
        <v>504</v>
      </c>
      <c r="D42" s="154" t="s">
        <v>505</v>
      </c>
    </row>
    <row r="43" spans="2:8" x14ac:dyDescent="0.25">
      <c r="B43" s="144" t="s">
        <v>580</v>
      </c>
      <c r="C43" s="136" t="s">
        <v>506</v>
      </c>
      <c r="D43" s="154" t="s">
        <v>507</v>
      </c>
      <c r="G43" t="s">
        <v>272</v>
      </c>
      <c r="H43" s="262" t="s">
        <v>1125</v>
      </c>
    </row>
    <row r="44" spans="2:8" x14ac:dyDescent="0.25">
      <c r="B44" s="144" t="s">
        <v>580</v>
      </c>
      <c r="C44" s="136" t="s">
        <v>508</v>
      </c>
      <c r="D44" s="154" t="s">
        <v>509</v>
      </c>
      <c r="G44" t="s">
        <v>273</v>
      </c>
      <c r="H44" s="262" t="s">
        <v>1190</v>
      </c>
    </row>
    <row r="45" spans="2:8" x14ac:dyDescent="0.25">
      <c r="B45" s="144" t="s">
        <v>580</v>
      </c>
      <c r="C45" s="136" t="s">
        <v>510</v>
      </c>
      <c r="D45" s="154" t="s">
        <v>511</v>
      </c>
      <c r="G45" t="s">
        <v>274</v>
      </c>
      <c r="H45" s="262" t="s">
        <v>1191</v>
      </c>
    </row>
    <row r="46" spans="2:8" x14ac:dyDescent="0.25">
      <c r="B46" s="144" t="s">
        <v>580</v>
      </c>
      <c r="C46" s="136" t="s">
        <v>512</v>
      </c>
      <c r="D46" s="154" t="s">
        <v>513</v>
      </c>
    </row>
    <row r="47" spans="2:8" x14ac:dyDescent="0.25">
      <c r="B47" s="144" t="s">
        <v>580</v>
      </c>
      <c r="C47" s="136" t="s">
        <v>514</v>
      </c>
      <c r="D47" s="154" t="s">
        <v>515</v>
      </c>
    </row>
    <row r="48" spans="2:8" x14ac:dyDescent="0.25">
      <c r="B48" s="144" t="s">
        <v>580</v>
      </c>
      <c r="C48" s="136" t="s">
        <v>516</v>
      </c>
      <c r="D48" s="154" t="s">
        <v>517</v>
      </c>
    </row>
    <row r="49" spans="2:4" x14ac:dyDescent="0.25">
      <c r="B49" s="144" t="s">
        <v>580</v>
      </c>
      <c r="C49" s="136" t="s">
        <v>518</v>
      </c>
      <c r="D49" s="154" t="s">
        <v>519</v>
      </c>
    </row>
    <row r="50" spans="2:4" x14ac:dyDescent="0.25">
      <c r="B50" s="144" t="s">
        <v>580</v>
      </c>
      <c r="C50" s="136" t="s">
        <v>520</v>
      </c>
      <c r="D50" s="154" t="s">
        <v>521</v>
      </c>
    </row>
    <row r="51" spans="2:4" x14ac:dyDescent="0.25">
      <c r="B51" s="144" t="s">
        <v>580</v>
      </c>
      <c r="C51" s="136" t="s">
        <v>522</v>
      </c>
      <c r="D51" s="154" t="s">
        <v>523</v>
      </c>
    </row>
    <row r="52" spans="2:4" x14ac:dyDescent="0.25">
      <c r="B52" s="144" t="s">
        <v>580</v>
      </c>
      <c r="C52" s="136" t="s">
        <v>524</v>
      </c>
      <c r="D52" s="154" t="s">
        <v>525</v>
      </c>
    </row>
    <row r="53" spans="2:4" x14ac:dyDescent="0.25">
      <c r="B53" s="144" t="s">
        <v>580</v>
      </c>
      <c r="C53" s="136" t="s">
        <v>526</v>
      </c>
      <c r="D53" s="154" t="s">
        <v>527</v>
      </c>
    </row>
    <row r="54" spans="2:4" x14ac:dyDescent="0.25">
      <c r="B54" s="144" t="s">
        <v>580</v>
      </c>
      <c r="C54" s="136" t="s">
        <v>528</v>
      </c>
      <c r="D54" s="154" t="s">
        <v>529</v>
      </c>
    </row>
    <row r="55" spans="2:4" x14ac:dyDescent="0.25">
      <c r="B55" s="144" t="s">
        <v>580</v>
      </c>
      <c r="C55" s="136" t="s">
        <v>530</v>
      </c>
      <c r="D55" s="154" t="s">
        <v>531</v>
      </c>
    </row>
    <row r="56" spans="2:4" x14ac:dyDescent="0.25">
      <c r="B56" s="144" t="s">
        <v>580</v>
      </c>
      <c r="C56" s="136" t="s">
        <v>532</v>
      </c>
      <c r="D56" s="154" t="s">
        <v>533</v>
      </c>
    </row>
    <row r="57" spans="2:4" x14ac:dyDescent="0.25">
      <c r="B57" s="144" t="s">
        <v>580</v>
      </c>
      <c r="C57" s="136" t="s">
        <v>534</v>
      </c>
      <c r="D57" s="154" t="s">
        <v>535</v>
      </c>
    </row>
    <row r="58" spans="2:4" x14ac:dyDescent="0.25">
      <c r="B58" s="144" t="s">
        <v>580</v>
      </c>
      <c r="C58" s="136" t="s">
        <v>536</v>
      </c>
      <c r="D58" s="154" t="s">
        <v>537</v>
      </c>
    </row>
    <row r="59" spans="2:4" x14ac:dyDescent="0.25">
      <c r="B59" s="144" t="s">
        <v>580</v>
      </c>
      <c r="C59" s="136" t="s">
        <v>538</v>
      </c>
      <c r="D59" s="154" t="s">
        <v>539</v>
      </c>
    </row>
    <row r="60" spans="2:4" x14ac:dyDescent="0.25">
      <c r="B60" s="144" t="s">
        <v>580</v>
      </c>
      <c r="C60" s="136" t="s">
        <v>540</v>
      </c>
      <c r="D60" s="154" t="s">
        <v>541</v>
      </c>
    </row>
    <row r="61" spans="2:4" x14ac:dyDescent="0.25">
      <c r="B61" s="144" t="s">
        <v>580</v>
      </c>
      <c r="C61" s="136" t="s">
        <v>542</v>
      </c>
      <c r="D61" s="154" t="s">
        <v>543</v>
      </c>
    </row>
    <row r="62" spans="2:4" x14ac:dyDescent="0.25">
      <c r="B62" s="144" t="s">
        <v>580</v>
      </c>
      <c r="C62" s="136" t="s">
        <v>544</v>
      </c>
      <c r="D62" s="154" t="s">
        <v>545</v>
      </c>
    </row>
    <row r="63" spans="2:4" x14ac:dyDescent="0.25">
      <c r="B63" s="144" t="s">
        <v>580</v>
      </c>
      <c r="C63" s="136" t="s">
        <v>546</v>
      </c>
      <c r="D63" s="154" t="s">
        <v>547</v>
      </c>
    </row>
    <row r="64" spans="2:4" x14ac:dyDescent="0.25">
      <c r="B64" s="144" t="s">
        <v>580</v>
      </c>
      <c r="C64" s="136" t="s">
        <v>548</v>
      </c>
      <c r="D64" s="154" t="s">
        <v>549</v>
      </c>
    </row>
    <row r="65" spans="2:4" x14ac:dyDescent="0.25">
      <c r="B65" s="144" t="s">
        <v>580</v>
      </c>
      <c r="C65" s="136" t="s">
        <v>550</v>
      </c>
      <c r="D65" s="154" t="s">
        <v>551</v>
      </c>
    </row>
    <row r="66" spans="2:4" x14ac:dyDescent="0.25">
      <c r="B66" s="144" t="s">
        <v>580</v>
      </c>
      <c r="C66" s="136" t="s">
        <v>552</v>
      </c>
      <c r="D66" s="154" t="s">
        <v>553</v>
      </c>
    </row>
    <row r="67" spans="2:4" x14ac:dyDescent="0.25">
      <c r="B67" s="144"/>
      <c r="C67" s="138"/>
      <c r="D67" s="145"/>
    </row>
    <row r="68" spans="2:4" ht="15.75" thickBot="1" x14ac:dyDescent="0.3">
      <c r="B68" s="146"/>
      <c r="C68" s="155"/>
      <c r="D68" s="147"/>
    </row>
    <row r="70" spans="2:4" ht="15.75" thickBot="1" x14ac:dyDescent="0.3"/>
    <row r="71" spans="2:4" x14ac:dyDescent="0.25">
      <c r="B71" s="142" t="s">
        <v>581</v>
      </c>
      <c r="C71" s="152" t="s">
        <v>554</v>
      </c>
      <c r="D71" s="153" t="s">
        <v>555</v>
      </c>
    </row>
    <row r="72" spans="2:4" x14ac:dyDescent="0.25">
      <c r="B72" s="144" t="s">
        <v>581</v>
      </c>
      <c r="C72" s="136" t="s">
        <v>556</v>
      </c>
      <c r="D72" s="154" t="s">
        <v>557</v>
      </c>
    </row>
    <row r="73" spans="2:4" x14ac:dyDescent="0.25">
      <c r="B73" s="144" t="s">
        <v>581</v>
      </c>
      <c r="C73" s="136" t="s">
        <v>560</v>
      </c>
      <c r="D73" s="154" t="s">
        <v>561</v>
      </c>
    </row>
    <row r="74" spans="2:4" x14ac:dyDescent="0.25">
      <c r="B74" s="144" t="s">
        <v>581</v>
      </c>
      <c r="C74" s="136" t="s">
        <v>562</v>
      </c>
      <c r="D74" s="154" t="s">
        <v>563</v>
      </c>
    </row>
    <row r="75" spans="2:4" x14ac:dyDescent="0.25">
      <c r="B75" s="144" t="s">
        <v>581</v>
      </c>
      <c r="C75" s="136" t="s">
        <v>564</v>
      </c>
      <c r="D75" s="154" t="s">
        <v>565</v>
      </c>
    </row>
    <row r="76" spans="2:4" x14ac:dyDescent="0.25">
      <c r="B76" s="144" t="s">
        <v>581</v>
      </c>
      <c r="C76" s="136" t="s">
        <v>566</v>
      </c>
      <c r="D76" s="154" t="s">
        <v>567</v>
      </c>
    </row>
    <row r="77" spans="2:4" x14ac:dyDescent="0.25">
      <c r="B77" s="144" t="s">
        <v>581</v>
      </c>
      <c r="C77" s="136" t="s">
        <v>568</v>
      </c>
      <c r="D77" s="154" t="s">
        <v>569</v>
      </c>
    </row>
    <row r="78" spans="2:4" x14ac:dyDescent="0.25">
      <c r="B78" s="144" t="s">
        <v>581</v>
      </c>
      <c r="C78" s="136" t="s">
        <v>570</v>
      </c>
      <c r="D78" s="154" t="s">
        <v>571</v>
      </c>
    </row>
    <row r="79" spans="2:4" x14ac:dyDescent="0.25">
      <c r="B79" s="144"/>
      <c r="C79" s="138"/>
      <c r="D79" s="145"/>
    </row>
    <row r="80" spans="2:4" ht="15.75" thickBot="1" x14ac:dyDescent="0.3">
      <c r="B80" s="146"/>
      <c r="C80" s="155"/>
      <c r="D80" s="147"/>
    </row>
    <row r="83" spans="2:5" x14ac:dyDescent="0.25">
      <c r="B83" s="138" t="s">
        <v>578</v>
      </c>
      <c r="C83" s="138"/>
      <c r="D83" s="138"/>
    </row>
    <row r="84" spans="2:5" x14ac:dyDescent="0.25">
      <c r="B84" s="138"/>
      <c r="C84" s="138"/>
      <c r="D84" s="138"/>
    </row>
    <row r="85" spans="2:5" x14ac:dyDescent="0.25">
      <c r="B85" s="138"/>
      <c r="C85" s="138"/>
      <c r="D85" s="138"/>
    </row>
    <row r="87" spans="2:5" x14ac:dyDescent="0.25">
      <c r="B87" s="138" t="s">
        <v>585</v>
      </c>
      <c r="C87" s="136" t="s">
        <v>573</v>
      </c>
      <c r="D87" s="136" t="s">
        <v>574</v>
      </c>
    </row>
    <row r="88" spans="2:5" x14ac:dyDescent="0.25">
      <c r="B88" s="138" t="s">
        <v>585</v>
      </c>
      <c r="C88" s="136" t="s">
        <v>575</v>
      </c>
      <c r="D88" s="136" t="s">
        <v>576</v>
      </c>
    </row>
    <row r="89" spans="2:5" x14ac:dyDescent="0.25">
      <c r="B89" s="138"/>
      <c r="C89" s="138"/>
      <c r="D89" s="138"/>
    </row>
    <row r="90" spans="2:5" x14ac:dyDescent="0.25">
      <c r="B90" s="138"/>
      <c r="C90" s="138"/>
      <c r="D90" s="138"/>
    </row>
    <row r="95" spans="2:5" ht="15.75" thickBot="1" x14ac:dyDescent="0.3"/>
    <row r="96" spans="2:5" ht="15.75" thickBot="1" x14ac:dyDescent="0.3">
      <c r="B96" s="185" t="s">
        <v>594</v>
      </c>
      <c r="C96" s="186"/>
      <c r="D96" s="187"/>
      <c r="E96" s="187"/>
    </row>
    <row r="97" spans="1:13" x14ac:dyDescent="0.25">
      <c r="A97" s="137" t="s">
        <v>590</v>
      </c>
      <c r="B97" s="148" t="s">
        <v>591</v>
      </c>
      <c r="C97" s="148" t="s">
        <v>629</v>
      </c>
      <c r="D97" s="184" t="s">
        <v>755</v>
      </c>
      <c r="E97" s="184">
        <v>1</v>
      </c>
    </row>
    <row r="98" spans="1:13" x14ac:dyDescent="0.25">
      <c r="B98" s="138" t="s">
        <v>491</v>
      </c>
      <c r="C98" s="138" t="s">
        <v>630</v>
      </c>
      <c r="D98" s="138" t="s">
        <v>756</v>
      </c>
      <c r="E98" s="138">
        <v>2</v>
      </c>
    </row>
    <row r="99" spans="1:13" x14ac:dyDescent="0.25">
      <c r="B99" s="138" t="s">
        <v>592</v>
      </c>
      <c r="C99" s="138" t="s">
        <v>628</v>
      </c>
      <c r="D99" s="138" t="s">
        <v>757</v>
      </c>
      <c r="E99" s="138">
        <v>3</v>
      </c>
    </row>
    <row r="100" spans="1:13" x14ac:dyDescent="0.25">
      <c r="B100" s="138" t="s">
        <v>593</v>
      </c>
      <c r="C100" s="138" t="s">
        <v>634</v>
      </c>
      <c r="D100" s="183" t="s">
        <v>758</v>
      </c>
      <c r="E100" s="183">
        <v>4</v>
      </c>
    </row>
    <row r="101" spans="1:13" x14ac:dyDescent="0.25">
      <c r="B101" s="138" t="s">
        <v>572</v>
      </c>
      <c r="C101" s="138" t="s">
        <v>631</v>
      </c>
      <c r="D101" s="183" t="s">
        <v>759</v>
      </c>
      <c r="E101" s="183">
        <v>5</v>
      </c>
    </row>
    <row r="103" spans="1:13" ht="15.75" thickBot="1" x14ac:dyDescent="0.3"/>
    <row r="104" spans="1:13" ht="15.75" thickBot="1" x14ac:dyDescent="0.3">
      <c r="B104" s="182" t="s">
        <v>595</v>
      </c>
      <c r="C104" s="139"/>
      <c r="D104" s="139"/>
      <c r="E104" s="182" t="s">
        <v>628</v>
      </c>
      <c r="F104" s="139"/>
      <c r="I104" s="139"/>
      <c r="L104" s="139"/>
      <c r="M104" s="139"/>
    </row>
    <row r="105" spans="1:13" x14ac:dyDescent="0.25">
      <c r="A105" s="137" t="s">
        <v>590</v>
      </c>
      <c r="B105" s="148" t="s">
        <v>596</v>
      </c>
      <c r="C105" s="137">
        <v>1</v>
      </c>
      <c r="D105" s="137" t="s">
        <v>590</v>
      </c>
      <c r="E105" s="184" t="s">
        <v>535</v>
      </c>
      <c r="F105" s="137">
        <v>1</v>
      </c>
    </row>
    <row r="106" spans="1:13" x14ac:dyDescent="0.25">
      <c r="B106" s="138" t="s">
        <v>597</v>
      </c>
      <c r="C106" s="137">
        <v>2</v>
      </c>
      <c r="E106" s="138" t="s">
        <v>619</v>
      </c>
      <c r="F106" s="137">
        <v>2</v>
      </c>
    </row>
    <row r="107" spans="1:13" x14ac:dyDescent="0.25">
      <c r="B107" s="138" t="s">
        <v>565</v>
      </c>
      <c r="C107" s="137">
        <v>3</v>
      </c>
      <c r="E107" s="138" t="s">
        <v>501</v>
      </c>
      <c r="F107" s="137">
        <v>3</v>
      </c>
    </row>
    <row r="108" spans="1:13" x14ac:dyDescent="0.25">
      <c r="B108" s="138" t="s">
        <v>598</v>
      </c>
      <c r="C108" s="137">
        <v>4</v>
      </c>
      <c r="E108" s="138" t="s">
        <v>620</v>
      </c>
      <c r="F108" s="137">
        <v>4</v>
      </c>
    </row>
    <row r="109" spans="1:13" x14ac:dyDescent="0.25">
      <c r="B109" s="138" t="s">
        <v>599</v>
      </c>
      <c r="C109" s="137">
        <v>5</v>
      </c>
      <c r="E109" s="138" t="s">
        <v>621</v>
      </c>
      <c r="F109" s="137">
        <v>5</v>
      </c>
    </row>
    <row r="110" spans="1:13" x14ac:dyDescent="0.25">
      <c r="B110" s="138" t="s">
        <v>600</v>
      </c>
      <c r="C110" s="137">
        <v>6</v>
      </c>
      <c r="E110" s="138" t="s">
        <v>622</v>
      </c>
      <c r="F110" s="137">
        <v>6</v>
      </c>
    </row>
    <row r="111" spans="1:13" x14ac:dyDescent="0.25">
      <c r="B111" s="138" t="s">
        <v>601</v>
      </c>
      <c r="C111" s="137">
        <v>7</v>
      </c>
      <c r="E111" s="138" t="s">
        <v>623</v>
      </c>
      <c r="F111" s="137">
        <v>7</v>
      </c>
    </row>
    <row r="112" spans="1:13" x14ac:dyDescent="0.25">
      <c r="B112" s="138" t="s">
        <v>602</v>
      </c>
      <c r="C112" s="137">
        <v>8</v>
      </c>
      <c r="E112" s="138" t="s">
        <v>624</v>
      </c>
      <c r="F112" s="137">
        <v>8</v>
      </c>
    </row>
    <row r="113" spans="2:6" x14ac:dyDescent="0.25">
      <c r="B113" s="138" t="s">
        <v>603</v>
      </c>
      <c r="C113" s="137">
        <v>9</v>
      </c>
      <c r="E113" s="138" t="s">
        <v>625</v>
      </c>
      <c r="F113" s="137">
        <v>9</v>
      </c>
    </row>
    <row r="114" spans="2:6" x14ac:dyDescent="0.25">
      <c r="B114" s="138" t="s">
        <v>604</v>
      </c>
      <c r="C114" s="137">
        <v>10</v>
      </c>
      <c r="E114" s="138" t="s">
        <v>549</v>
      </c>
      <c r="F114" s="137">
        <v>10</v>
      </c>
    </row>
    <row r="115" spans="2:6" x14ac:dyDescent="0.25">
      <c r="B115" s="138" t="s">
        <v>605</v>
      </c>
      <c r="C115" s="137">
        <v>11</v>
      </c>
      <c r="E115" s="138" t="s">
        <v>513</v>
      </c>
      <c r="F115" s="137">
        <v>11</v>
      </c>
    </row>
    <row r="116" spans="2:6" x14ac:dyDescent="0.25">
      <c r="B116" s="138" t="s">
        <v>606</v>
      </c>
      <c r="C116" s="137">
        <v>12</v>
      </c>
      <c r="E116" s="138" t="s">
        <v>626</v>
      </c>
      <c r="F116" s="137">
        <v>12</v>
      </c>
    </row>
    <row r="117" spans="2:6" x14ac:dyDescent="0.25">
      <c r="B117" s="138" t="s">
        <v>607</v>
      </c>
      <c r="C117" s="137">
        <v>13</v>
      </c>
      <c r="E117" s="138" t="s">
        <v>627</v>
      </c>
      <c r="F117" s="137">
        <v>13</v>
      </c>
    </row>
    <row r="118" spans="2:6" x14ac:dyDescent="0.25">
      <c r="B118" s="138" t="s">
        <v>525</v>
      </c>
      <c r="C118" s="137">
        <v>14</v>
      </c>
      <c r="E118" s="138" t="s">
        <v>531</v>
      </c>
      <c r="F118" s="137">
        <v>14</v>
      </c>
    </row>
    <row r="119" spans="2:6" x14ac:dyDescent="0.25">
      <c r="B119" s="138" t="s">
        <v>608</v>
      </c>
      <c r="C119" s="137">
        <v>15</v>
      </c>
      <c r="E119" s="138" t="s">
        <v>505</v>
      </c>
      <c r="F119" s="137">
        <v>15</v>
      </c>
    </row>
    <row r="120" spans="2:6" x14ac:dyDescent="0.25">
      <c r="B120" s="138" t="s">
        <v>609</v>
      </c>
      <c r="C120" s="137">
        <v>16</v>
      </c>
      <c r="E120" s="138"/>
    </row>
    <row r="121" spans="2:6" x14ac:dyDescent="0.25">
      <c r="B121" s="138" t="s">
        <v>610</v>
      </c>
      <c r="C121" s="137">
        <v>17</v>
      </c>
      <c r="E121" s="138"/>
    </row>
    <row r="122" spans="2:6" ht="15.75" thickBot="1" x14ac:dyDescent="0.3">
      <c r="B122" s="138" t="s">
        <v>611</v>
      </c>
      <c r="C122" s="137">
        <v>18</v>
      </c>
    </row>
    <row r="123" spans="2:6" x14ac:dyDescent="0.25">
      <c r="B123" s="138" t="s">
        <v>612</v>
      </c>
      <c r="C123" s="137">
        <v>19</v>
      </c>
      <c r="D123" s="139"/>
      <c r="E123" s="188" t="s">
        <v>629</v>
      </c>
    </row>
    <row r="124" spans="2:6" x14ac:dyDescent="0.25">
      <c r="B124" s="138" t="s">
        <v>613</v>
      </c>
      <c r="C124" s="137">
        <v>20</v>
      </c>
      <c r="D124" s="141" t="s">
        <v>590</v>
      </c>
      <c r="E124" s="183" t="s">
        <v>635</v>
      </c>
      <c r="F124" s="137">
        <v>1</v>
      </c>
    </row>
    <row r="125" spans="2:6" x14ac:dyDescent="0.25">
      <c r="B125" s="138" t="s">
        <v>614</v>
      </c>
      <c r="C125" s="137">
        <v>21</v>
      </c>
      <c r="E125" s="138"/>
    </row>
    <row r="126" spans="2:6" x14ac:dyDescent="0.25">
      <c r="B126" s="138" t="s">
        <v>615</v>
      </c>
      <c r="C126" s="137">
        <v>22</v>
      </c>
      <c r="E126" s="138"/>
    </row>
    <row r="127" spans="2:6" x14ac:dyDescent="0.25">
      <c r="B127" s="138" t="s">
        <v>499</v>
      </c>
      <c r="C127" s="137">
        <v>23</v>
      </c>
    </row>
    <row r="128" spans="2:6" ht="15.75" thickBot="1" x14ac:dyDescent="0.3">
      <c r="B128" s="138" t="s">
        <v>495</v>
      </c>
      <c r="C128" s="137">
        <v>24</v>
      </c>
    </row>
    <row r="129" spans="2:8" ht="15.75" thickBot="1" x14ac:dyDescent="0.3">
      <c r="B129" s="138" t="s">
        <v>616</v>
      </c>
      <c r="C129" s="137">
        <v>25</v>
      </c>
      <c r="D129" s="139"/>
      <c r="G129" s="182" t="s">
        <v>630</v>
      </c>
    </row>
    <row r="130" spans="2:8" x14ac:dyDescent="0.25">
      <c r="B130" s="138" t="s">
        <v>617</v>
      </c>
      <c r="C130" s="137">
        <v>26</v>
      </c>
      <c r="D130" s="137" t="s">
        <v>590</v>
      </c>
      <c r="G130" s="148" t="s">
        <v>573</v>
      </c>
      <c r="H130" s="137">
        <v>1</v>
      </c>
    </row>
    <row r="131" spans="2:8" x14ac:dyDescent="0.25">
      <c r="B131" s="138"/>
      <c r="G131" s="148" t="s">
        <v>1297</v>
      </c>
    </row>
    <row r="132" spans="2:8" x14ac:dyDescent="0.25">
      <c r="B132" s="138"/>
      <c r="G132" s="148" t="s">
        <v>569</v>
      </c>
    </row>
    <row r="133" spans="2:8" x14ac:dyDescent="0.25">
      <c r="B133" s="138"/>
      <c r="G133" s="138" t="s">
        <v>1287</v>
      </c>
      <c r="H133" s="137">
        <v>2</v>
      </c>
    </row>
    <row r="134" spans="2:8" x14ac:dyDescent="0.25">
      <c r="B134" s="138"/>
      <c r="G134" s="183" t="s">
        <v>1288</v>
      </c>
      <c r="H134" s="137">
        <v>4</v>
      </c>
    </row>
    <row r="135" spans="2:8" x14ac:dyDescent="0.25">
      <c r="B135" s="447"/>
      <c r="G135" s="183" t="s">
        <v>1296</v>
      </c>
    </row>
    <row r="136" spans="2:8" x14ac:dyDescent="0.25">
      <c r="G136" s="138" t="s">
        <v>1289</v>
      </c>
      <c r="H136" s="137">
        <v>5</v>
      </c>
    </row>
    <row r="137" spans="2:8" x14ac:dyDescent="0.25">
      <c r="G137" s="138" t="s">
        <v>1290</v>
      </c>
      <c r="H137" s="137">
        <v>6</v>
      </c>
    </row>
    <row r="138" spans="2:8" x14ac:dyDescent="0.25">
      <c r="G138" s="317" t="s">
        <v>557</v>
      </c>
      <c r="H138" s="137">
        <v>7</v>
      </c>
    </row>
    <row r="139" spans="2:8" ht="15.75" thickBot="1" x14ac:dyDescent="0.3">
      <c r="G139" s="316" t="s">
        <v>1291</v>
      </c>
      <c r="H139" s="137">
        <v>8</v>
      </c>
    </row>
    <row r="140" spans="2:8" ht="15.75" thickBot="1" x14ac:dyDescent="0.3">
      <c r="D140" s="139"/>
      <c r="E140" s="182" t="s">
        <v>631</v>
      </c>
      <c r="G140" s="316" t="s">
        <v>1292</v>
      </c>
      <c r="H140" s="137">
        <v>9</v>
      </c>
    </row>
    <row r="141" spans="2:8" x14ac:dyDescent="0.25">
      <c r="D141" s="137" t="s">
        <v>590</v>
      </c>
      <c r="E141" s="148" t="s">
        <v>632</v>
      </c>
      <c r="F141" s="137">
        <v>1</v>
      </c>
      <c r="G141" s="317" t="s">
        <v>1293</v>
      </c>
      <c r="H141" s="137">
        <v>10</v>
      </c>
    </row>
    <row r="142" spans="2:8" x14ac:dyDescent="0.25">
      <c r="E142" s="138" t="s">
        <v>633</v>
      </c>
      <c r="F142" s="137">
        <v>2</v>
      </c>
      <c r="G142" s="316" t="s">
        <v>525</v>
      </c>
      <c r="H142" s="137">
        <v>11</v>
      </c>
    </row>
    <row r="143" spans="2:8" x14ac:dyDescent="0.25">
      <c r="E143" s="138"/>
      <c r="G143" s="316" t="s">
        <v>1294</v>
      </c>
      <c r="H143" s="137">
        <v>12</v>
      </c>
    </row>
    <row r="144" spans="2:8" x14ac:dyDescent="0.25">
      <c r="G144" s="316" t="s">
        <v>1295</v>
      </c>
    </row>
    <row r="148" spans="2:3" ht="15.75" thickBot="1" x14ac:dyDescent="0.3"/>
    <row r="149" spans="2:3" ht="15.75" thickBot="1" x14ac:dyDescent="0.3">
      <c r="B149" s="182" t="s">
        <v>641</v>
      </c>
    </row>
    <row r="150" spans="2:3" x14ac:dyDescent="0.25">
      <c r="B150" s="181" t="s">
        <v>445</v>
      </c>
      <c r="C150" s="137">
        <v>1</v>
      </c>
    </row>
    <row r="151" spans="2:3" x14ac:dyDescent="0.25">
      <c r="B151" s="180" t="s">
        <v>446</v>
      </c>
      <c r="C151" s="137">
        <v>2</v>
      </c>
    </row>
    <row r="152" spans="2:3" x14ac:dyDescent="0.25">
      <c r="B152" s="180" t="s">
        <v>447</v>
      </c>
      <c r="C152" s="137">
        <v>3</v>
      </c>
    </row>
    <row r="153" spans="2:3" x14ac:dyDescent="0.25">
      <c r="B153" s="180" t="s">
        <v>448</v>
      </c>
      <c r="C153" s="137">
        <v>4</v>
      </c>
    </row>
    <row r="154" spans="2:3" x14ac:dyDescent="0.25">
      <c r="B154" s="180" t="s">
        <v>449</v>
      </c>
      <c r="C154" s="137">
        <v>5</v>
      </c>
    </row>
    <row r="155" spans="2:3" x14ac:dyDescent="0.25">
      <c r="B155" s="180" t="s">
        <v>450</v>
      </c>
      <c r="C155" s="137">
        <v>6</v>
      </c>
    </row>
    <row r="156" spans="2:3" x14ac:dyDescent="0.25">
      <c r="B156" s="180" t="s">
        <v>451</v>
      </c>
      <c r="C156" s="137">
        <v>7</v>
      </c>
    </row>
    <row r="157" spans="2:3" x14ac:dyDescent="0.25">
      <c r="B157" s="180" t="s">
        <v>452</v>
      </c>
      <c r="C157" s="137">
        <v>8</v>
      </c>
    </row>
    <row r="158" spans="2:3" x14ac:dyDescent="0.25">
      <c r="B158" s="180" t="s">
        <v>453</v>
      </c>
      <c r="C158" s="137">
        <v>9</v>
      </c>
    </row>
    <row r="159" spans="2:3" x14ac:dyDescent="0.25">
      <c r="B159" s="180" t="s">
        <v>454</v>
      </c>
      <c r="C159" s="137">
        <v>10</v>
      </c>
    </row>
    <row r="160" spans="2:3" x14ac:dyDescent="0.25">
      <c r="B160" s="180" t="s">
        <v>455</v>
      </c>
      <c r="C160" s="137">
        <v>11</v>
      </c>
    </row>
    <row r="161" spans="2:3" x14ac:dyDescent="0.25">
      <c r="B161" s="180" t="s">
        <v>456</v>
      </c>
      <c r="C161" s="137">
        <v>12</v>
      </c>
    </row>
    <row r="162" spans="2:3" x14ac:dyDescent="0.25">
      <c r="B162" s="180" t="s">
        <v>457</v>
      </c>
      <c r="C162" s="137">
        <v>13</v>
      </c>
    </row>
    <row r="163" spans="2:3" x14ac:dyDescent="0.25">
      <c r="B163" s="180" t="s">
        <v>458</v>
      </c>
      <c r="C163" s="137">
        <v>14</v>
      </c>
    </row>
    <row r="164" spans="2:3" x14ac:dyDescent="0.25">
      <c r="B164" s="180" t="s">
        <v>459</v>
      </c>
      <c r="C164" s="137">
        <v>15</v>
      </c>
    </row>
    <row r="165" spans="2:3" x14ac:dyDescent="0.25">
      <c r="B165" s="180" t="s">
        <v>460</v>
      </c>
      <c r="C165" s="137">
        <v>16</v>
      </c>
    </row>
    <row r="166" spans="2:3" x14ac:dyDescent="0.25">
      <c r="B166" s="180" t="s">
        <v>461</v>
      </c>
      <c r="C166" s="137">
        <v>17</v>
      </c>
    </row>
    <row r="167" spans="2:3" x14ac:dyDescent="0.25">
      <c r="B167" s="180" t="s">
        <v>287</v>
      </c>
      <c r="C167" s="137">
        <v>18</v>
      </c>
    </row>
    <row r="168" spans="2:3" x14ac:dyDescent="0.25">
      <c r="B168" s="180" t="s">
        <v>462</v>
      </c>
      <c r="C168" s="137">
        <v>19</v>
      </c>
    </row>
    <row r="169" spans="2:3" x14ac:dyDescent="0.25">
      <c r="B169" s="138"/>
    </row>
  </sheetData>
  <sortState ref="G130:G141">
    <sortCondition ref="G130:G141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U121"/>
  <sheetViews>
    <sheetView showGridLines="0" tabSelected="1" zoomScale="80" zoomScaleNormal="80" zoomScaleSheetLayoutView="53" workbookViewId="0">
      <selection activeCell="O1" sqref="O1:O1048576"/>
    </sheetView>
  </sheetViews>
  <sheetFormatPr baseColWidth="10" defaultRowHeight="15" x14ac:dyDescent="0.25"/>
  <cols>
    <col min="1" max="1" width="3.42578125" customWidth="1"/>
    <col min="2" max="2" width="19.7109375" customWidth="1"/>
    <col min="3" max="3" width="8.5703125" hidden="1" customWidth="1"/>
    <col min="4" max="4" width="7" hidden="1" customWidth="1"/>
    <col min="5" max="6" width="10.5703125" hidden="1" customWidth="1"/>
    <col min="7" max="7" width="44.140625" style="2" customWidth="1"/>
    <col min="8" max="8" width="9.85546875" style="2" customWidth="1"/>
    <col min="9" max="9" width="40.85546875" style="2" customWidth="1"/>
    <col min="10" max="10" width="11.5703125" style="2" customWidth="1"/>
    <col min="11" max="11" width="30" style="2" customWidth="1"/>
    <col min="12" max="12" width="20.85546875" style="2" customWidth="1"/>
    <col min="13" max="13" width="19.85546875" style="2" customWidth="1"/>
    <col min="14" max="14" width="14.42578125" style="2" customWidth="1"/>
    <col min="15" max="15" width="14.42578125" style="175" customWidth="1"/>
    <col min="16" max="16" width="13.5703125" style="2" customWidth="1"/>
    <col min="17" max="18" width="9.5703125" style="2" hidden="1" customWidth="1"/>
    <col min="19" max="19" width="10.85546875" style="2" hidden="1" customWidth="1"/>
    <col min="20" max="20" width="10.42578125" style="117" hidden="1" customWidth="1"/>
    <col min="21" max="21" width="25.42578125" style="117" hidden="1" customWidth="1"/>
    <col min="22" max="22" width="19.7109375" style="117" customWidth="1"/>
    <col min="23" max="24" width="11.42578125" style="117"/>
    <col min="25" max="25" width="25.7109375" style="116" customWidth="1"/>
    <col min="26" max="35" width="11.42578125" style="117"/>
    <col min="36" max="39" width="11.42578125" style="116"/>
    <col min="40" max="47" width="11.42578125" style="114"/>
  </cols>
  <sheetData>
    <row r="1" spans="1:47" x14ac:dyDescent="0.25">
      <c r="G1" s="198"/>
      <c r="L1" s="161"/>
      <c r="M1" s="161"/>
      <c r="N1" s="161"/>
      <c r="O1" s="369"/>
      <c r="P1" s="161"/>
    </row>
    <row r="2" spans="1:47" ht="15.75" x14ac:dyDescent="0.25">
      <c r="A2" s="2"/>
      <c r="B2" s="2"/>
      <c r="C2" s="2"/>
      <c r="D2" s="2"/>
      <c r="E2" s="2"/>
      <c r="F2" s="2"/>
      <c r="G2" s="159"/>
      <c r="H2" s="160" t="s">
        <v>439</v>
      </c>
      <c r="L2" s="161"/>
      <c r="M2" s="192" t="s">
        <v>760</v>
      </c>
      <c r="N2" s="568">
        <v>2019</v>
      </c>
      <c r="O2" s="568"/>
      <c r="P2" s="568"/>
      <c r="Q2" s="568"/>
      <c r="V2" s="116"/>
    </row>
    <row r="3" spans="1:47" ht="15.75" x14ac:dyDescent="0.25">
      <c r="A3" s="2"/>
      <c r="B3" s="2"/>
      <c r="C3" s="2"/>
      <c r="D3" s="2"/>
      <c r="E3" s="2"/>
      <c r="F3" s="2"/>
      <c r="G3" s="199"/>
      <c r="H3" s="161" t="s">
        <v>440</v>
      </c>
      <c r="L3" s="161"/>
      <c r="M3" s="192" t="s">
        <v>589</v>
      </c>
      <c r="N3" s="570" t="s">
        <v>488</v>
      </c>
      <c r="O3" s="570"/>
      <c r="P3" s="570"/>
      <c r="Q3" s="570"/>
      <c r="V3" s="322" t="str">
        <f>VLOOKUP(N3,Catalogo!$B$10:$C$19,2,FALSE)</f>
        <v>Ls_DependenciasSRS</v>
      </c>
    </row>
    <row r="4" spans="1:47" x14ac:dyDescent="0.25">
      <c r="A4" s="2"/>
      <c r="B4" s="2"/>
      <c r="C4" s="2"/>
      <c r="D4" s="2"/>
      <c r="E4" s="2"/>
      <c r="F4" s="2"/>
      <c r="G4" s="200"/>
      <c r="H4" s="162"/>
      <c r="L4" s="161"/>
      <c r="M4" s="192" t="s">
        <v>618</v>
      </c>
      <c r="N4" s="570" t="s">
        <v>591</v>
      </c>
      <c r="O4" s="570"/>
      <c r="P4" s="570"/>
      <c r="Q4" s="570"/>
      <c r="V4" s="322" t="str">
        <f>IF(V3="Ls_Estructura",VLOOKUP(N4,Catalogo!B23:C27,2,FALSE),VLOOKUP(N4,Catalogo!$B$97:$C$101,2,FALSE))</f>
        <v>Ls_GerenciasSRS</v>
      </c>
    </row>
    <row r="5" spans="1:47" x14ac:dyDescent="0.25">
      <c r="A5" s="2"/>
      <c r="B5" s="2"/>
      <c r="C5" s="2"/>
      <c r="D5" s="2"/>
      <c r="E5" s="2"/>
      <c r="F5" s="2"/>
      <c r="G5" s="159"/>
      <c r="H5" s="162" t="s">
        <v>1211</v>
      </c>
      <c r="L5" s="162"/>
      <c r="M5" s="192" t="str">
        <f>IF(V3="Ls_Estructura",VLOOKUP($N$4,Catalogo!$B$23:$D$28,3,FALSE),VLOOKUP($N$4,Catalogo!$B$97:$D$101,3,FALSE))</f>
        <v xml:space="preserve">Gerencias:  </v>
      </c>
      <c r="N5" s="569" t="s">
        <v>635</v>
      </c>
      <c r="O5" s="569"/>
      <c r="P5" s="569"/>
      <c r="Q5" s="569"/>
      <c r="V5" s="116"/>
    </row>
    <row r="6" spans="1:47" x14ac:dyDescent="0.25">
      <c r="A6" s="2"/>
      <c r="B6" s="2"/>
      <c r="C6" s="2"/>
      <c r="D6" s="2"/>
      <c r="E6" s="2"/>
      <c r="F6" s="2"/>
      <c r="G6" s="159"/>
      <c r="H6" s="159"/>
      <c r="I6" s="159"/>
      <c r="J6" s="159"/>
      <c r="K6" s="159"/>
      <c r="L6" s="159"/>
      <c r="M6" s="159"/>
      <c r="N6" s="117"/>
      <c r="O6" s="370"/>
      <c r="P6" s="117"/>
      <c r="Q6" s="117"/>
      <c r="R6" s="117"/>
      <c r="S6" s="117"/>
    </row>
    <row r="7" spans="1:47" x14ac:dyDescent="0.25">
      <c r="A7" s="2"/>
      <c r="B7" s="2"/>
      <c r="C7" s="2"/>
      <c r="D7" s="2"/>
      <c r="E7" s="2"/>
      <c r="F7" s="2"/>
      <c r="G7" s="140"/>
      <c r="H7" s="140"/>
      <c r="I7" s="140"/>
      <c r="J7" s="140"/>
      <c r="K7" s="140"/>
      <c r="L7" s="140"/>
      <c r="M7" s="140"/>
      <c r="N7" s="117"/>
      <c r="O7" s="370"/>
      <c r="P7" s="117"/>
      <c r="Q7" s="117"/>
      <c r="R7" s="117"/>
      <c r="S7" s="117"/>
    </row>
    <row r="8" spans="1:47" s="250" customFormat="1" ht="24" x14ac:dyDescent="0.25">
      <c r="B8" s="321" t="s">
        <v>1264</v>
      </c>
      <c r="C8" s="321" t="s">
        <v>1193</v>
      </c>
      <c r="D8" s="321" t="s">
        <v>472</v>
      </c>
      <c r="E8" s="321" t="s">
        <v>1194</v>
      </c>
      <c r="F8" s="321" t="s">
        <v>1195</v>
      </c>
      <c r="G8" s="193" t="s">
        <v>753</v>
      </c>
      <c r="H8" s="246" t="s">
        <v>826</v>
      </c>
      <c r="I8" s="246" t="s">
        <v>829</v>
      </c>
      <c r="J8" s="246" t="s">
        <v>830</v>
      </c>
      <c r="K8" s="193" t="s">
        <v>752</v>
      </c>
      <c r="L8" s="193" t="s">
        <v>442</v>
      </c>
      <c r="M8" s="193" t="s">
        <v>441</v>
      </c>
      <c r="N8" s="193" t="s">
        <v>754</v>
      </c>
      <c r="O8" s="193" t="s">
        <v>1212</v>
      </c>
      <c r="P8" s="193" t="s">
        <v>0</v>
      </c>
      <c r="Q8" s="193" t="s">
        <v>62</v>
      </c>
      <c r="R8" s="193" t="s">
        <v>61</v>
      </c>
      <c r="S8" s="193" t="s">
        <v>60</v>
      </c>
      <c r="T8" s="193" t="s">
        <v>59</v>
      </c>
      <c r="U8" s="193" t="s">
        <v>750</v>
      </c>
      <c r="V8" s="193" t="s">
        <v>751</v>
      </c>
      <c r="W8" s="251"/>
      <c r="X8" s="251"/>
      <c r="Y8" s="252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2"/>
      <c r="AK8" s="252"/>
      <c r="AL8" s="252"/>
      <c r="AM8" s="252"/>
      <c r="AN8" s="253"/>
      <c r="AO8" s="253"/>
      <c r="AP8" s="253"/>
      <c r="AQ8" s="253"/>
      <c r="AR8" s="253"/>
      <c r="AS8" s="253"/>
      <c r="AT8" s="253"/>
      <c r="AU8" s="253"/>
    </row>
    <row r="9" spans="1:47" s="115" customFormat="1" ht="90" x14ac:dyDescent="0.25">
      <c r="B9" s="249" t="s">
        <v>1268</v>
      </c>
      <c r="C9" s="343" t="e">
        <f>IF(Tabla3[[#This Row],[Línea estratégica]]="","",#REF!)</f>
        <v>#REF!</v>
      </c>
      <c r="D9" s="343" t="e">
        <f>IF(Tabla3[[#This Row],[Línea estratégica]]="","",#REF!)</f>
        <v>#REF!</v>
      </c>
      <c r="E9" s="343" t="e">
        <f>IF(Tabla3[[#This Row],[Línea estratégica]]="","",#REF!)</f>
        <v>#REF!</v>
      </c>
      <c r="F9" s="343" t="e">
        <f>IF(Tabla3[[#This Row],[Línea estratégica]]="","",#REF!)</f>
        <v>#REF!</v>
      </c>
      <c r="G9" s="344" t="s">
        <v>764</v>
      </c>
      <c r="H9" s="345" t="str">
        <f>IFERROR(VLOOKUP(Tabla3[[#This Row],[Línea estratégica]],Obj!$B$57:$C$90,2,FALSE),"")</f>
        <v>Le.1</v>
      </c>
      <c r="I9" s="344" t="s">
        <v>836</v>
      </c>
      <c r="J9" s="345" t="str">
        <f>IFERROR(VLOOKUP($I9,Obj!$D$132:$E$147,2,FALSE),"")</f>
        <v>Obj1.4</v>
      </c>
      <c r="K9" s="344" t="s">
        <v>782</v>
      </c>
      <c r="L9" s="366" t="s">
        <v>1298</v>
      </c>
      <c r="M9" s="249"/>
      <c r="N9" s="344"/>
      <c r="O9" s="346"/>
      <c r="P9" s="349"/>
      <c r="Q9" s="346"/>
      <c r="R9" s="346"/>
      <c r="S9" s="346"/>
      <c r="T9" s="347"/>
      <c r="U9" s="348"/>
      <c r="V9" s="367" t="s">
        <v>1350</v>
      </c>
      <c r="W9" s="117"/>
      <c r="X9" s="117"/>
      <c r="Y9" s="116" t="s">
        <v>1265</v>
      </c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</row>
    <row r="10" spans="1:47" s="115" customFormat="1" ht="90" x14ac:dyDescent="0.25">
      <c r="B10" s="344" t="s">
        <v>1268</v>
      </c>
      <c r="C10" s="351" t="e">
        <f>IF(Tabla3[[#This Row],[Línea estratégica]]="","",#REF!)</f>
        <v>#REF!</v>
      </c>
      <c r="D10" s="351" t="e">
        <f>IF(Tabla3[[#This Row],[Línea estratégica]]="","",#REF!)</f>
        <v>#REF!</v>
      </c>
      <c r="E10" s="351" t="e">
        <f>IF(Tabla3[[#This Row],[Línea estratégica]]="","",#REF!)</f>
        <v>#REF!</v>
      </c>
      <c r="F10" s="351" t="e">
        <f>IF(Tabla3[[#This Row],[Línea estratégica]]="","",#REF!)</f>
        <v>#REF!</v>
      </c>
      <c r="G10" s="249" t="s">
        <v>764</v>
      </c>
      <c r="H10" s="315" t="str">
        <f>IFERROR(VLOOKUP(Tabla3[[#This Row],[Línea estratégica]],Obj!$B$57:$C$90,2,FALSE),"")</f>
        <v>Le.1</v>
      </c>
      <c r="I10" s="249" t="s">
        <v>836</v>
      </c>
      <c r="J10" s="315" t="str">
        <f>IFERROR(VLOOKUP($I10,Obj!$D$132:$E$147,2,FALSE),"")</f>
        <v>Obj1.4</v>
      </c>
      <c r="K10" s="249" t="s">
        <v>782</v>
      </c>
      <c r="L10" s="366" t="s">
        <v>1307</v>
      </c>
      <c r="M10" s="249"/>
      <c r="N10" s="249"/>
      <c r="O10" s="342"/>
      <c r="P10" s="352"/>
      <c r="Q10" s="318"/>
      <c r="R10" s="318"/>
      <c r="S10" s="318"/>
      <c r="T10" s="319"/>
      <c r="U10" s="294"/>
      <c r="V10" s="367" t="s">
        <v>1350</v>
      </c>
      <c r="W10" s="117"/>
      <c r="X10" s="117"/>
      <c r="Y10" s="116" t="s">
        <v>1266</v>
      </c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</row>
    <row r="11" spans="1:47" s="115" customFormat="1" ht="90" x14ac:dyDescent="0.25">
      <c r="B11" s="344" t="s">
        <v>1268</v>
      </c>
      <c r="C11" s="320" t="e">
        <f>IF(Tabla3[[#This Row],[Línea estratégica]]="","",#REF!)</f>
        <v>#REF!</v>
      </c>
      <c r="D11" s="320" t="e">
        <f>IF(Tabla3[[#This Row],[Línea estratégica]]="","",#REF!)</f>
        <v>#REF!</v>
      </c>
      <c r="E11" s="320" t="e">
        <f>IF(Tabla3[[#This Row],[Línea estratégica]]="","",#REF!)</f>
        <v>#REF!</v>
      </c>
      <c r="F11" s="320" t="e">
        <f>IF(Tabla3[[#This Row],[Línea estratégica]]="","",#REF!)</f>
        <v>#REF!</v>
      </c>
      <c r="G11" s="249" t="s">
        <v>764</v>
      </c>
      <c r="H11" s="314" t="str">
        <f>IFERROR(VLOOKUP(Tabla3[[#This Row],[Línea estratégica]],Obj!$B$57:$C$90,2,FALSE),"")</f>
        <v>Le.1</v>
      </c>
      <c r="I11" s="249" t="s">
        <v>836</v>
      </c>
      <c r="J11" s="314" t="str">
        <f>IFERROR(VLOOKUP($I11,Obj!$D$132:$E$147,2,FALSE),"")</f>
        <v>Obj1.4</v>
      </c>
      <c r="K11" s="249" t="s">
        <v>782</v>
      </c>
      <c r="L11" s="366" t="s">
        <v>1317</v>
      </c>
      <c r="M11" s="249"/>
      <c r="N11" s="249"/>
      <c r="O11" s="342"/>
      <c r="P11" s="342"/>
      <c r="Q11" s="318"/>
      <c r="R11" s="318"/>
      <c r="S11" s="318"/>
      <c r="T11" s="319"/>
      <c r="U11" s="294"/>
      <c r="V11" s="367" t="s">
        <v>1350</v>
      </c>
      <c r="W11" s="117"/>
      <c r="X11" s="117"/>
      <c r="Y11" s="116" t="s">
        <v>1267</v>
      </c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</row>
    <row r="12" spans="1:47" s="115" customFormat="1" ht="90" x14ac:dyDescent="0.25">
      <c r="B12" s="344" t="s">
        <v>1268</v>
      </c>
      <c r="C12" s="320" t="e">
        <f>IF(Tabla3[[#This Row],[Línea estratégica]]="","",#REF!)</f>
        <v>#REF!</v>
      </c>
      <c r="D12" s="320" t="e">
        <f>IF(Tabla3[[#This Row],[Línea estratégica]]="","",#REF!)</f>
        <v>#REF!</v>
      </c>
      <c r="E12" s="320" t="e">
        <f>IF(Tabla3[[#This Row],[Línea estratégica]]="","",#REF!)</f>
        <v>#REF!</v>
      </c>
      <c r="F12" s="320" t="e">
        <f>IF(Tabla3[[#This Row],[Línea estratégica]]="","",#REF!)</f>
        <v>#REF!</v>
      </c>
      <c r="G12" s="249" t="s">
        <v>764</v>
      </c>
      <c r="H12" s="314" t="str">
        <f>IFERROR(VLOOKUP(Tabla3[[#This Row],[Línea estratégica]],Obj!$B$57:$C$90,2,FALSE),"")</f>
        <v>Le.1</v>
      </c>
      <c r="I12" s="249" t="s">
        <v>1186</v>
      </c>
      <c r="J12" s="314" t="str">
        <f>IFERROR(VLOOKUP($I12,Obj!$D$132:$E$147,2,FALSE),"")</f>
        <v>Obj1.10</v>
      </c>
      <c r="K12" s="249" t="s">
        <v>799</v>
      </c>
      <c r="L12" s="366" t="s">
        <v>1328</v>
      </c>
      <c r="M12" s="249"/>
      <c r="N12" s="249"/>
      <c r="O12" s="342"/>
      <c r="P12" s="342"/>
      <c r="Q12" s="318"/>
      <c r="R12" s="318"/>
      <c r="S12" s="318"/>
      <c r="T12" s="319"/>
      <c r="U12" s="294"/>
      <c r="V12" s="367" t="s">
        <v>1351</v>
      </c>
      <c r="W12" s="117"/>
      <c r="X12" s="117"/>
      <c r="Y12" s="116" t="s">
        <v>1268</v>
      </c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</row>
    <row r="13" spans="1:47" s="115" customFormat="1" ht="90" x14ac:dyDescent="0.25">
      <c r="B13" s="344" t="s">
        <v>1268</v>
      </c>
      <c r="C13" s="320" t="e">
        <f>IF(Tabla3[[#This Row],[Línea estratégica]]="","",#REF!)</f>
        <v>#REF!</v>
      </c>
      <c r="D13" s="320" t="e">
        <f>IF(Tabla3[[#This Row],[Línea estratégica]]="","",#REF!)</f>
        <v>#REF!</v>
      </c>
      <c r="E13" s="320" t="e">
        <f>IF(Tabla3[[#This Row],[Línea estratégica]]="","",#REF!)</f>
        <v>#REF!</v>
      </c>
      <c r="F13" s="320" t="e">
        <f>IF(Tabla3[[#This Row],[Línea estratégica]]="","",#REF!)</f>
        <v>#REF!</v>
      </c>
      <c r="G13" s="249" t="s">
        <v>764</v>
      </c>
      <c r="H13" s="314" t="str">
        <f>IFERROR(VLOOKUP(Tabla3[[#This Row],[Línea estratégica]],Obj!$B$57:$C$90,2,FALSE),"")</f>
        <v>Le.1</v>
      </c>
      <c r="I13" s="249" t="s">
        <v>838</v>
      </c>
      <c r="J13" s="314" t="str">
        <f>IFERROR(VLOOKUP($I13,Obj!$D$132:$E$147,2,FALSE),"")</f>
        <v>Obj1.6</v>
      </c>
      <c r="K13" s="249" t="s">
        <v>789</v>
      </c>
      <c r="L13" s="366" t="s">
        <v>1327</v>
      </c>
      <c r="M13" s="249"/>
      <c r="N13" s="249"/>
      <c r="O13" s="318"/>
      <c r="P13" s="342"/>
      <c r="Q13" s="318"/>
      <c r="R13" s="318"/>
      <c r="S13" s="318"/>
      <c r="T13" s="319"/>
      <c r="U13" s="294"/>
      <c r="V13" s="367" t="s">
        <v>1349</v>
      </c>
      <c r="W13" s="117"/>
      <c r="X13" s="117"/>
      <c r="Y13" s="116" t="s">
        <v>1269</v>
      </c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</row>
    <row r="14" spans="1:47" s="115" customFormat="1" ht="90" x14ac:dyDescent="0.25">
      <c r="B14" s="344" t="s">
        <v>1268</v>
      </c>
      <c r="C14" s="320" t="e">
        <f>IF(Tabla3[[#This Row],[Línea estratégica]]="","",#REF!)</f>
        <v>#REF!</v>
      </c>
      <c r="D14" s="320" t="e">
        <f>IF(Tabla3[[#This Row],[Línea estratégica]]="","",#REF!)</f>
        <v>#REF!</v>
      </c>
      <c r="E14" s="320" t="e">
        <f>IF(Tabla3[[#This Row],[Línea estratégica]]="","",#REF!)</f>
        <v>#REF!</v>
      </c>
      <c r="F14" s="320" t="e">
        <f>IF(Tabla3[[#This Row],[Línea estratégica]]="","",#REF!)</f>
        <v>#REF!</v>
      </c>
      <c r="G14" s="249" t="s">
        <v>764</v>
      </c>
      <c r="H14" s="314" t="str">
        <f>IFERROR(VLOOKUP(Tabla3[[#This Row],[Línea estratégica]],Obj!$B$57:$C$90,2,FALSE),"")</f>
        <v>Le.1</v>
      </c>
      <c r="I14" s="249" t="s">
        <v>838</v>
      </c>
      <c r="J14" s="314" t="str">
        <f>IFERROR(VLOOKUP($I14,Obj!$D$132:$E$147,2,FALSE),"")</f>
        <v>Obj1.6</v>
      </c>
      <c r="K14" s="249" t="s">
        <v>849</v>
      </c>
      <c r="L14" s="366" t="s">
        <v>1332</v>
      </c>
      <c r="M14" s="249"/>
      <c r="N14" s="249"/>
      <c r="O14" s="342"/>
      <c r="P14" s="342"/>
      <c r="Q14" s="318"/>
      <c r="R14" s="318"/>
      <c r="S14" s="318"/>
      <c r="T14" s="319"/>
      <c r="U14" s="294"/>
      <c r="V14" s="367" t="s">
        <v>1349</v>
      </c>
      <c r="W14" s="117"/>
      <c r="X14" s="117"/>
      <c r="Y14" s="116" t="s">
        <v>1270</v>
      </c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</row>
    <row r="15" spans="1:47" s="115" customFormat="1" ht="90" x14ac:dyDescent="0.25">
      <c r="B15" s="344" t="s">
        <v>1272</v>
      </c>
      <c r="C15" s="320" t="e">
        <f>IF(Tabla3[[#This Row],[Línea estratégica]]="","",#REF!)</f>
        <v>#REF!</v>
      </c>
      <c r="D15" s="320" t="e">
        <f>IF(Tabla3[[#This Row],[Línea estratégica]]="","",#REF!)</f>
        <v>#REF!</v>
      </c>
      <c r="E15" s="320" t="e">
        <f>IF(Tabla3[[#This Row],[Línea estratégica]]="","",#REF!)</f>
        <v>#REF!</v>
      </c>
      <c r="F15" s="320" t="e">
        <f>IF(Tabla3[[#This Row],[Línea estratégica]]="","",#REF!)</f>
        <v>#REF!</v>
      </c>
      <c r="G15" s="249" t="s">
        <v>764</v>
      </c>
      <c r="H15" s="314" t="str">
        <f>IFERROR(VLOOKUP(Tabla3[[#This Row],[Línea estratégica]],Obj!$B$57:$C$90,2,FALSE),"")</f>
        <v>Le.1</v>
      </c>
      <c r="I15" s="249" t="s">
        <v>838</v>
      </c>
      <c r="J15" s="314" t="str">
        <f>IFERROR(VLOOKUP($I15,Obj!$D$132:$E$147,2,FALSE),"")</f>
        <v>Obj1.6</v>
      </c>
      <c r="K15" s="249" t="s">
        <v>788</v>
      </c>
      <c r="L15" s="366" t="s">
        <v>1341</v>
      </c>
      <c r="M15" s="249"/>
      <c r="N15" s="249"/>
      <c r="O15" s="342"/>
      <c r="P15" s="342"/>
      <c r="Q15" s="318"/>
      <c r="R15" s="318"/>
      <c r="S15" s="318"/>
      <c r="T15" s="319"/>
      <c r="U15" s="294"/>
      <c r="V15" s="367" t="s">
        <v>1348</v>
      </c>
      <c r="W15" s="117"/>
      <c r="X15" s="117"/>
      <c r="Y15" s="116" t="s">
        <v>1271</v>
      </c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</row>
    <row r="16" spans="1:47" s="115" customFormat="1" ht="90" x14ac:dyDescent="0.25">
      <c r="B16" s="344" t="s">
        <v>1265</v>
      </c>
      <c r="C16" s="351" t="e">
        <f>IF(Tabla3[[#This Row],[Línea estratégica]]="","",#REF!)</f>
        <v>#REF!</v>
      </c>
      <c r="D16" s="351" t="e">
        <f>IF(Tabla3[[#This Row],[Línea estratégica]]="","",#REF!)</f>
        <v>#REF!</v>
      </c>
      <c r="E16" s="351" t="e">
        <f>IF(Tabla3[[#This Row],[Línea estratégica]]="","",#REF!)</f>
        <v>#REF!</v>
      </c>
      <c r="F16" s="351" t="e">
        <f>IF(Tabla3[[#This Row],[Línea estratégica]]="","",#REF!)</f>
        <v>#REF!</v>
      </c>
      <c r="G16" s="249" t="s">
        <v>764</v>
      </c>
      <c r="H16" s="315" t="str">
        <f>IFERROR(VLOOKUP(Tabla3[[#This Row],[Línea estratégica]],Obj!$B$57:$C$90,2,FALSE),"")</f>
        <v>Le.1</v>
      </c>
      <c r="I16" s="249" t="s">
        <v>835</v>
      </c>
      <c r="J16" s="315" t="str">
        <f>IFERROR(VLOOKUP($I16,Obj!$D$132:$E$147,2,FALSE),"")</f>
        <v>Obj1.3</v>
      </c>
      <c r="K16" s="249" t="s">
        <v>780</v>
      </c>
      <c r="L16" s="249" t="s">
        <v>1344</v>
      </c>
      <c r="M16" s="249"/>
      <c r="N16" s="249"/>
      <c r="O16" s="342"/>
      <c r="P16" s="342"/>
      <c r="Q16" s="318"/>
      <c r="R16" s="318"/>
      <c r="S16" s="318"/>
      <c r="T16" s="319"/>
      <c r="U16" s="294"/>
      <c r="V16" s="367" t="s">
        <v>1347</v>
      </c>
      <c r="W16" s="117"/>
      <c r="X16" s="117"/>
      <c r="Y16" s="116" t="s">
        <v>1272</v>
      </c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</row>
    <row r="17" spans="2:47" s="115" customFormat="1" ht="105" x14ac:dyDescent="0.25">
      <c r="B17" s="344" t="s">
        <v>1265</v>
      </c>
      <c r="C17" s="320" t="e">
        <f>IF(Tabla3[[#This Row],[Línea estratégica]]="","",#REF!)</f>
        <v>#REF!</v>
      </c>
      <c r="D17" s="320" t="e">
        <f>IF(Tabla3[[#This Row],[Línea estratégica]]="","",#REF!)</f>
        <v>#REF!</v>
      </c>
      <c r="E17" s="320" t="e">
        <f>IF(Tabla3[[#This Row],[Línea estratégica]]="","",#REF!)</f>
        <v>#REF!</v>
      </c>
      <c r="F17" s="320" t="e">
        <f>IF(Tabla3[[#This Row],[Línea estratégica]]="","",#REF!)</f>
        <v>#REF!</v>
      </c>
      <c r="G17" s="249" t="s">
        <v>764</v>
      </c>
      <c r="H17" s="314" t="str">
        <f>IFERROR(VLOOKUP(Tabla3[[#This Row],[Línea estratégica]],Obj!$B$57:$C$90,2,FALSE),"")</f>
        <v>Le.1</v>
      </c>
      <c r="I17" s="249" t="s">
        <v>835</v>
      </c>
      <c r="J17" s="314" t="str">
        <f>IFERROR(VLOOKUP($I17,Obj!$D$132:$E$147,2,FALSE),"")</f>
        <v>Obj1.3</v>
      </c>
      <c r="K17" s="249" t="s">
        <v>779</v>
      </c>
      <c r="L17" s="366" t="s">
        <v>1352</v>
      </c>
      <c r="M17" s="249"/>
      <c r="N17" s="249"/>
      <c r="O17" s="318"/>
      <c r="P17" s="342"/>
      <c r="Q17" s="318"/>
      <c r="R17" s="318"/>
      <c r="S17" s="318"/>
      <c r="T17" s="319"/>
      <c r="U17" s="294"/>
      <c r="V17" s="367" t="s">
        <v>1354</v>
      </c>
      <c r="W17" s="117"/>
      <c r="X17" s="117"/>
      <c r="Y17" s="116" t="s">
        <v>1273</v>
      </c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</row>
    <row r="18" spans="2:47" s="115" customFormat="1" ht="105" x14ac:dyDescent="0.25">
      <c r="B18" s="344" t="s">
        <v>1265</v>
      </c>
      <c r="C18" s="320" t="e">
        <f>IF(Tabla3[[#This Row],[Línea estratégica]]="","",#REF!)</f>
        <v>#REF!</v>
      </c>
      <c r="D18" s="320" t="e">
        <f>IF(Tabla3[[#This Row],[Línea estratégica]]="","",#REF!)</f>
        <v>#REF!</v>
      </c>
      <c r="E18" s="320" t="e">
        <f>IF(Tabla3[[#This Row],[Línea estratégica]]="","",#REF!)</f>
        <v>#REF!</v>
      </c>
      <c r="F18" s="320" t="e">
        <f>IF(Tabla3[[#This Row],[Línea estratégica]]="","",#REF!)</f>
        <v>#REF!</v>
      </c>
      <c r="G18" s="249" t="s">
        <v>764</v>
      </c>
      <c r="H18" s="314" t="str">
        <f>IFERROR(VLOOKUP(Tabla3[[#This Row],[Línea estratégica]],Obj!$B$57:$C$90,2,FALSE),"")</f>
        <v>Le.1</v>
      </c>
      <c r="I18" s="249" t="s">
        <v>835</v>
      </c>
      <c r="J18" s="314" t="str">
        <f>IFERROR(VLOOKUP($I18,Obj!$D$132:$E$147,2,FALSE),"")</f>
        <v>Obj1.3</v>
      </c>
      <c r="K18" s="249" t="s">
        <v>779</v>
      </c>
      <c r="L18" s="366" t="s">
        <v>1353</v>
      </c>
      <c r="M18" s="249"/>
      <c r="N18" s="249"/>
      <c r="O18" s="318"/>
      <c r="P18" s="342"/>
      <c r="Q18" s="318"/>
      <c r="R18" s="318"/>
      <c r="S18" s="318"/>
      <c r="T18" s="319"/>
      <c r="U18" s="294"/>
      <c r="V18" s="367" t="s">
        <v>1354</v>
      </c>
      <c r="W18" s="117"/>
      <c r="X18" s="117"/>
      <c r="Y18" s="116" t="s">
        <v>1274</v>
      </c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</row>
    <row r="19" spans="2:47" s="115" customFormat="1" ht="90" x14ac:dyDescent="0.25">
      <c r="B19" s="344" t="s">
        <v>1266</v>
      </c>
      <c r="C19" s="343" t="e">
        <f>IF(Tabla3[[#This Row],[Línea estratégica]]="","",#REF!)</f>
        <v>#REF!</v>
      </c>
      <c r="D19" s="343" t="e">
        <f>IF(Tabla3[[#This Row],[Línea estratégica]]="","",#REF!)</f>
        <v>#REF!</v>
      </c>
      <c r="E19" s="343" t="e">
        <f>IF(Tabla3[[#This Row],[Línea estratégica]]="","",#REF!)</f>
        <v>#REF!</v>
      </c>
      <c r="F19" s="343" t="e">
        <f>IF(Tabla3[[#This Row],[Línea estratégica]]="","",#REF!)</f>
        <v>#REF!</v>
      </c>
      <c r="G19" s="344" t="s">
        <v>764</v>
      </c>
      <c r="H19" s="345" t="str">
        <f>IFERROR(VLOOKUP(Tabla3[[#This Row],[Línea estratégica]],Obj!$B$57:$C$90,2,FALSE),"")</f>
        <v>Le.1</v>
      </c>
      <c r="I19" s="344" t="s">
        <v>834</v>
      </c>
      <c r="J19" s="345" t="str">
        <f>IFERROR(VLOOKUP($I19,Obj!$D$132:$E$147,2,FALSE),"")</f>
        <v>Obj1.2</v>
      </c>
      <c r="K19" s="344" t="s">
        <v>776</v>
      </c>
      <c r="L19" s="366" t="s">
        <v>1367</v>
      </c>
      <c r="M19" s="249"/>
      <c r="N19" s="344"/>
      <c r="O19" s="318"/>
      <c r="P19" s="368"/>
      <c r="Q19" s="346"/>
      <c r="R19" s="346"/>
      <c r="S19" s="346"/>
      <c r="T19" s="347"/>
      <c r="U19" s="348"/>
      <c r="V19" s="367" t="s">
        <v>573</v>
      </c>
      <c r="W19" s="117"/>
      <c r="X19" s="117"/>
      <c r="Y19" s="116" t="s">
        <v>1275</v>
      </c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</row>
    <row r="20" spans="2:47" s="115" customFormat="1" ht="105" x14ac:dyDescent="0.25">
      <c r="B20" s="344" t="s">
        <v>1275</v>
      </c>
      <c r="C20" s="343" t="e">
        <f>IF(Tabla3[[#This Row],[Línea estratégica]]="","",#REF!)</f>
        <v>#REF!</v>
      </c>
      <c r="D20" s="343" t="e">
        <f>IF(Tabla3[[#This Row],[Línea estratégica]]="","",#REF!)</f>
        <v>#REF!</v>
      </c>
      <c r="E20" s="343" t="e">
        <f>IF(Tabla3[[#This Row],[Línea estratégica]]="","",#REF!)</f>
        <v>#REF!</v>
      </c>
      <c r="F20" s="343" t="e">
        <f>IF(Tabla3[[#This Row],[Línea estratégica]]="","",#REF!)</f>
        <v>#REF!</v>
      </c>
      <c r="G20" s="344" t="s">
        <v>767</v>
      </c>
      <c r="H20" s="345" t="str">
        <f>IFERROR(VLOOKUP(Tabla3[[#This Row],[Línea estratégica]],Obj!$B$57:$C$90,2,FALSE),"")</f>
        <v>Le.4</v>
      </c>
      <c r="I20" s="344" t="s">
        <v>847</v>
      </c>
      <c r="J20" s="345" t="str">
        <f>IFERROR(VLOOKUP($I20,Obj!$D$132:$E$147,2,FALSE),"")</f>
        <v>Obj4.1</v>
      </c>
      <c r="K20" s="344" t="s">
        <v>818</v>
      </c>
      <c r="L20" s="366" t="s">
        <v>1377</v>
      </c>
      <c r="M20" s="249"/>
      <c r="N20" s="344"/>
      <c r="O20" s="368"/>
      <c r="P20" s="368"/>
      <c r="Q20" s="346"/>
      <c r="R20" s="346"/>
      <c r="S20" s="346"/>
      <c r="T20" s="347"/>
      <c r="U20" s="348"/>
      <c r="V20" s="367" t="s">
        <v>1378</v>
      </c>
      <c r="W20" s="117"/>
      <c r="X20" s="117"/>
      <c r="Y20" s="116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</row>
    <row r="21" spans="2:47" s="115" customFormat="1" ht="120" x14ac:dyDescent="0.25">
      <c r="B21" s="344" t="s">
        <v>1275</v>
      </c>
      <c r="C21" s="343" t="e">
        <f>IF(Tabla3[[#This Row],[Línea estratégica]]="","",#REF!)</f>
        <v>#REF!</v>
      </c>
      <c r="D21" s="343" t="e">
        <f>IF(Tabla3[[#This Row],[Línea estratégica]]="","",#REF!)</f>
        <v>#REF!</v>
      </c>
      <c r="E21" s="343" t="e">
        <f>IF(Tabla3[[#This Row],[Línea estratégica]]="","",#REF!)</f>
        <v>#REF!</v>
      </c>
      <c r="F21" s="343" t="e">
        <f>IF(Tabla3[[#This Row],[Línea estratégica]]="","",#REF!)</f>
        <v>#REF!</v>
      </c>
      <c r="G21" s="344" t="s">
        <v>767</v>
      </c>
      <c r="H21" s="345" t="str">
        <f>IFERROR(VLOOKUP(Tabla3[[#This Row],[Línea estratégica]],Obj!$B$57:$C$90,2,FALSE),"")</f>
        <v>Le.4</v>
      </c>
      <c r="I21" s="344" t="s">
        <v>847</v>
      </c>
      <c r="J21" s="345" t="str">
        <f>IFERROR(VLOOKUP($I21,Obj!$D$132:$E$147,2,FALSE),"")</f>
        <v>Obj4.1</v>
      </c>
      <c r="K21" s="344" t="s">
        <v>819</v>
      </c>
      <c r="L21" s="366" t="s">
        <v>1377</v>
      </c>
      <c r="M21" s="249"/>
      <c r="N21" s="344"/>
      <c r="O21" s="318"/>
      <c r="P21" s="368"/>
      <c r="Q21" s="346"/>
      <c r="R21" s="346"/>
      <c r="S21" s="346"/>
      <c r="T21" s="347"/>
      <c r="U21" s="348"/>
      <c r="V21" s="367"/>
      <c r="W21" s="117"/>
      <c r="X21" s="117"/>
      <c r="Y21" s="116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</row>
    <row r="22" spans="2:47" s="115" customFormat="1" ht="90" x14ac:dyDescent="0.25">
      <c r="B22" s="344" t="s">
        <v>1275</v>
      </c>
      <c r="C22" s="343" t="e">
        <f>IF(Tabla3[[#This Row],[Línea estratégica]]="","",#REF!)</f>
        <v>#REF!</v>
      </c>
      <c r="D22" s="343" t="e">
        <f>IF(Tabla3[[#This Row],[Línea estratégica]]="","",#REF!)</f>
        <v>#REF!</v>
      </c>
      <c r="E22" s="343" t="e">
        <f>IF(Tabla3[[#This Row],[Línea estratégica]]="","",#REF!)</f>
        <v>#REF!</v>
      </c>
      <c r="F22" s="343" t="e">
        <f>IF(Tabla3[[#This Row],[Línea estratégica]]="","",#REF!)</f>
        <v>#REF!</v>
      </c>
      <c r="G22" s="344" t="s">
        <v>766</v>
      </c>
      <c r="H22" s="345" t="str">
        <f>IFERROR(VLOOKUP(Tabla3[[#This Row],[Línea estratégica]],Obj!$B$57:$C$90,2,FALSE),"")</f>
        <v>Le.3</v>
      </c>
      <c r="I22" s="344" t="s">
        <v>846</v>
      </c>
      <c r="J22" s="345" t="str">
        <f>IFERROR(VLOOKUP($I22,Obj!$D$132:$E$147,2,FALSE),"")</f>
        <v>Obj3.3</v>
      </c>
      <c r="K22" s="344" t="s">
        <v>814</v>
      </c>
      <c r="L22" s="366" t="s">
        <v>1379</v>
      </c>
      <c r="M22" s="249"/>
      <c r="N22" s="344"/>
      <c r="O22" s="318"/>
      <c r="P22" s="368"/>
      <c r="Q22" s="346"/>
      <c r="R22" s="346"/>
      <c r="S22" s="346"/>
      <c r="T22" s="347"/>
      <c r="U22" s="348"/>
      <c r="V22" s="367" t="s">
        <v>1380</v>
      </c>
      <c r="W22" s="117"/>
      <c r="X22" s="117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</row>
    <row r="23" spans="2:47" s="115" customFormat="1" ht="90" x14ac:dyDescent="0.25">
      <c r="B23" s="344" t="s">
        <v>1270</v>
      </c>
      <c r="C23" s="343" t="e">
        <f>IF(Tabla3[[#This Row],[Línea estratégica]]="","",#REF!)</f>
        <v>#REF!</v>
      </c>
      <c r="D23" s="343" t="e">
        <f>IF(Tabla3[[#This Row],[Línea estratégica]]="","",#REF!)</f>
        <v>#REF!</v>
      </c>
      <c r="E23" s="343" t="e">
        <f>IF(Tabla3[[#This Row],[Línea estratégica]]="","",#REF!)</f>
        <v>#REF!</v>
      </c>
      <c r="F23" s="343" t="e">
        <f>IF(Tabla3[[#This Row],[Línea estratégica]]="","",#REF!)</f>
        <v>#REF!</v>
      </c>
      <c r="G23" s="344" t="s">
        <v>767</v>
      </c>
      <c r="H23" s="345" t="str">
        <f>IFERROR(VLOOKUP(Tabla3[[#This Row],[Línea estratégica]],Obj!$B$57:$C$90,2,FALSE),"")</f>
        <v>Le.4</v>
      </c>
      <c r="I23" s="344" t="s">
        <v>847</v>
      </c>
      <c r="J23" s="345" t="str">
        <f>IFERROR(VLOOKUP($I23,Obj!$D$132:$E$147,2,FALSE),"")</f>
        <v>Obj4.1</v>
      </c>
      <c r="K23" s="344" t="s">
        <v>817</v>
      </c>
      <c r="L23" s="366" t="s">
        <v>1391</v>
      </c>
      <c r="M23" s="249"/>
      <c r="N23" s="344"/>
      <c r="O23" s="318"/>
      <c r="P23" s="318"/>
      <c r="Q23" s="346"/>
      <c r="R23" s="346"/>
      <c r="S23" s="346"/>
      <c r="T23" s="347"/>
      <c r="U23" s="348"/>
      <c r="V23" s="367" t="s">
        <v>1393</v>
      </c>
      <c r="W23" s="117"/>
      <c r="X23" s="117"/>
      <c r="Y23" s="116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</row>
    <row r="24" spans="2:47" s="115" customFormat="1" ht="90" x14ac:dyDescent="0.25">
      <c r="B24" s="344" t="s">
        <v>1270</v>
      </c>
      <c r="C24" s="343" t="e">
        <f>IF(Tabla3[[#This Row],[Línea estratégica]]="","",#REF!)</f>
        <v>#REF!</v>
      </c>
      <c r="D24" s="343" t="e">
        <f>IF(Tabla3[[#This Row],[Línea estratégica]]="","",#REF!)</f>
        <v>#REF!</v>
      </c>
      <c r="E24" s="343" t="e">
        <f>IF(Tabla3[[#This Row],[Línea estratégica]]="","",#REF!)</f>
        <v>#REF!</v>
      </c>
      <c r="F24" s="343" t="e">
        <f>IF(Tabla3[[#This Row],[Línea estratégica]]="","",#REF!)</f>
        <v>#REF!</v>
      </c>
      <c r="G24" s="344" t="s">
        <v>767</v>
      </c>
      <c r="H24" s="345" t="str">
        <f>IFERROR(VLOOKUP(Tabla3[[#This Row],[Línea estratégica]],Obj!$B$57:$C$90,2,FALSE),"")</f>
        <v>Le.4</v>
      </c>
      <c r="I24" s="344" t="s">
        <v>847</v>
      </c>
      <c r="J24" s="345" t="str">
        <f>IFERROR(VLOOKUP($I24,Obj!$D$132:$E$147,2,FALSE),"")</f>
        <v>Obj4.1</v>
      </c>
      <c r="K24" s="344" t="s">
        <v>817</v>
      </c>
      <c r="L24" s="366" t="s">
        <v>1392</v>
      </c>
      <c r="M24" s="249"/>
      <c r="N24" s="344"/>
      <c r="O24" s="368"/>
      <c r="P24" s="368"/>
      <c r="Q24" s="346"/>
      <c r="R24" s="346"/>
      <c r="S24" s="346"/>
      <c r="T24" s="347"/>
      <c r="U24" s="348"/>
      <c r="V24" s="367" t="s">
        <v>1393</v>
      </c>
      <c r="W24" s="117"/>
      <c r="X24" s="117"/>
      <c r="Y24" s="116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</row>
    <row r="25" spans="2:47" s="115" customFormat="1" ht="60" x14ac:dyDescent="0.25">
      <c r="B25" s="344" t="s">
        <v>1275</v>
      </c>
      <c r="C25" s="343" t="e">
        <f>IF(Tabla3[[#This Row],[Línea estratégica]]="","",#REF!)</f>
        <v>#REF!</v>
      </c>
      <c r="D25" s="343" t="e">
        <f>IF(Tabla3[[#This Row],[Línea estratégica]]="","",#REF!)</f>
        <v>#REF!</v>
      </c>
      <c r="E25" s="343" t="e">
        <f>IF(Tabla3[[#This Row],[Línea estratégica]]="","",#REF!)</f>
        <v>#REF!</v>
      </c>
      <c r="F25" s="343" t="e">
        <f>IF(Tabla3[[#This Row],[Línea estratégica]]="","",#REF!)</f>
        <v>#REF!</v>
      </c>
      <c r="G25" s="344" t="s">
        <v>766</v>
      </c>
      <c r="H25" s="345" t="str">
        <f>IFERROR(VLOOKUP(Tabla3[[#This Row],[Línea estratégica]],Obj!$B$57:$C$90,2,FALSE),"")</f>
        <v>Le.3</v>
      </c>
      <c r="I25" s="344" t="s">
        <v>844</v>
      </c>
      <c r="J25" s="345" t="str">
        <f>IFERROR(VLOOKUP($I25,Obj!$D$132:$E$147,2,FALSE),"")</f>
        <v>Obj3.1</v>
      </c>
      <c r="K25" s="344" t="s">
        <v>1403</v>
      </c>
      <c r="L25" s="366" t="s">
        <v>1404</v>
      </c>
      <c r="M25" s="249"/>
      <c r="N25" s="344"/>
      <c r="O25" s="318"/>
      <c r="P25" s="368"/>
      <c r="Q25" s="346"/>
      <c r="R25" s="346"/>
      <c r="S25" s="346"/>
      <c r="T25" s="347"/>
      <c r="U25" s="348"/>
      <c r="V25" s="367" t="s">
        <v>1410</v>
      </c>
      <c r="W25" s="117"/>
      <c r="X25" s="117"/>
      <c r="Y25" s="116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</row>
    <row r="26" spans="2:47" s="115" customFormat="1" ht="90" x14ac:dyDescent="0.25">
      <c r="B26" s="344" t="s">
        <v>1275</v>
      </c>
      <c r="C26" s="343" t="e">
        <f>IF(Tabla3[[#This Row],[Línea estratégica]]="","",#REF!)</f>
        <v>#REF!</v>
      </c>
      <c r="D26" s="343" t="e">
        <f>IF(Tabla3[[#This Row],[Línea estratégica]]="","",#REF!)</f>
        <v>#REF!</v>
      </c>
      <c r="E26" s="343" t="e">
        <f>IF(Tabla3[[#This Row],[Línea estratégica]]="","",#REF!)</f>
        <v>#REF!</v>
      </c>
      <c r="F26" s="343" t="e">
        <f>IF(Tabla3[[#This Row],[Línea estratégica]]="","",#REF!)</f>
        <v>#REF!</v>
      </c>
      <c r="G26" s="344" t="s">
        <v>766</v>
      </c>
      <c r="H26" s="345" t="str">
        <f>IFERROR(VLOOKUP(Tabla3[[#This Row],[Línea estratégica]],Obj!$B$57:$C$90,2,FALSE),"")</f>
        <v>Le.3</v>
      </c>
      <c r="I26" s="344" t="s">
        <v>846</v>
      </c>
      <c r="J26" s="345" t="str">
        <f>IFERROR(VLOOKUP($I26,Obj!$D$132:$E$147,2,FALSE),"")</f>
        <v>Obj3.3</v>
      </c>
      <c r="K26" s="344" t="s">
        <v>814</v>
      </c>
      <c r="L26" s="366" t="s">
        <v>1405</v>
      </c>
      <c r="M26" s="249"/>
      <c r="N26" s="344"/>
      <c r="O26" s="342"/>
      <c r="P26" s="368"/>
      <c r="Q26" s="346"/>
      <c r="R26" s="346"/>
      <c r="S26" s="346"/>
      <c r="T26" s="347"/>
      <c r="U26" s="348"/>
      <c r="V26" s="367" t="s">
        <v>1409</v>
      </c>
      <c r="W26" s="117"/>
      <c r="X26" s="117"/>
      <c r="Y26" s="116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</row>
    <row r="27" spans="2:47" s="115" customFormat="1" ht="45" x14ac:dyDescent="0.25">
      <c r="B27" s="344" t="s">
        <v>1275</v>
      </c>
      <c r="C27" s="343" t="e">
        <f>IF(Tabla3[[#This Row],[Línea estratégica]]="","",#REF!)</f>
        <v>#REF!</v>
      </c>
      <c r="D27" s="343" t="e">
        <f>IF(Tabla3[[#This Row],[Línea estratégica]]="","",#REF!)</f>
        <v>#REF!</v>
      </c>
      <c r="E27" s="343" t="e">
        <f>IF(Tabla3[[#This Row],[Línea estratégica]]="","",#REF!)</f>
        <v>#REF!</v>
      </c>
      <c r="F27" s="343" t="e">
        <f>IF(Tabla3[[#This Row],[Línea estratégica]]="","",#REF!)</f>
        <v>#REF!</v>
      </c>
      <c r="G27" s="344" t="s">
        <v>766</v>
      </c>
      <c r="H27" s="345" t="str">
        <f>IFERROR(VLOOKUP(Tabla3[[#This Row],[Línea estratégica]],Obj!$B$57:$C$90,2,FALSE),"")</f>
        <v>Le.3</v>
      </c>
      <c r="I27" s="344" t="s">
        <v>844</v>
      </c>
      <c r="J27" s="345" t="str">
        <f>IFERROR(VLOOKUP($I27,Obj!$D$132:$E$147,2,FALSE),"")</f>
        <v>Obj3.1</v>
      </c>
      <c r="K27" s="344" t="s">
        <v>1406</v>
      </c>
      <c r="L27" s="366" t="s">
        <v>1407</v>
      </c>
      <c r="M27" s="249"/>
      <c r="N27" s="344"/>
      <c r="O27" s="318"/>
      <c r="P27" s="368"/>
      <c r="Q27" s="346"/>
      <c r="R27" s="346"/>
      <c r="S27" s="346"/>
      <c r="T27" s="347"/>
      <c r="U27" s="348"/>
      <c r="V27" s="367" t="s">
        <v>1408</v>
      </c>
      <c r="W27" s="117"/>
      <c r="X27" s="117"/>
      <c r="Y27" s="116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</row>
    <row r="28" spans="2:47" s="115" customFormat="1" ht="90" x14ac:dyDescent="0.25">
      <c r="B28" s="344" t="s">
        <v>1270</v>
      </c>
      <c r="C28" s="343" t="e">
        <f>IF(Tabla3[[#This Row],[Línea estratégica]]="","",#REF!)</f>
        <v>#REF!</v>
      </c>
      <c r="D28" s="343" t="e">
        <f>IF(Tabla3[[#This Row],[Línea estratégica]]="","",#REF!)</f>
        <v>#REF!</v>
      </c>
      <c r="E28" s="343" t="e">
        <f>IF(Tabla3[[#This Row],[Línea estratégica]]="","",#REF!)</f>
        <v>#REF!</v>
      </c>
      <c r="F28" s="343" t="e">
        <f>IF(Tabla3[[#This Row],[Línea estratégica]]="","",#REF!)</f>
        <v>#REF!</v>
      </c>
      <c r="G28" s="344" t="s">
        <v>767</v>
      </c>
      <c r="H28" s="345" t="str">
        <f>IFERROR(VLOOKUP(Tabla3[[#This Row],[Línea estratégica]],Obj!$B$57:$C$90,2,FALSE),"")</f>
        <v>Le.4</v>
      </c>
      <c r="I28" s="344" t="s">
        <v>847</v>
      </c>
      <c r="J28" s="345" t="str">
        <f>IFERROR(VLOOKUP($I28,Obj!$D$132:$E$147,2,FALSE),"")</f>
        <v>Obj4.1</v>
      </c>
      <c r="K28" s="344" t="s">
        <v>817</v>
      </c>
      <c r="L28" s="366" t="s">
        <v>1423</v>
      </c>
      <c r="M28" s="249"/>
      <c r="N28" s="344"/>
      <c r="O28" s="318"/>
      <c r="P28" s="368"/>
      <c r="Q28" s="346"/>
      <c r="R28" s="346"/>
      <c r="S28" s="346"/>
      <c r="T28" s="347"/>
      <c r="U28" s="348"/>
      <c r="V28" s="367" t="s">
        <v>1408</v>
      </c>
      <c r="W28" s="117"/>
      <c r="X28" s="117"/>
      <c r="Y28" s="116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</row>
    <row r="29" spans="2:47" s="115" customFormat="1" ht="105" x14ac:dyDescent="0.25">
      <c r="B29" s="344" t="s">
        <v>1271</v>
      </c>
      <c r="C29" s="343" t="e">
        <f>IF(Tabla3[[#This Row],[Línea estratégica]]="","",#REF!)</f>
        <v>#REF!</v>
      </c>
      <c r="D29" s="343" t="e">
        <f>IF(Tabla3[[#This Row],[Línea estratégica]]="","",#REF!)</f>
        <v>#REF!</v>
      </c>
      <c r="E29" s="343" t="e">
        <f>IF(Tabla3[[#This Row],[Línea estratégica]]="","",#REF!)</f>
        <v>#REF!</v>
      </c>
      <c r="F29" s="343" t="e">
        <f>IF(Tabla3[[#This Row],[Línea estratégica]]="","",#REF!)</f>
        <v>#REF!</v>
      </c>
      <c r="G29" s="344" t="s">
        <v>765</v>
      </c>
      <c r="H29" s="345" t="str">
        <f>IFERROR(VLOOKUP(Tabla3[[#This Row],[Línea estratégica]],Obj!$B$57:$C$90,2,FALSE),"")</f>
        <v>Le.2</v>
      </c>
      <c r="I29" s="344" t="s">
        <v>843</v>
      </c>
      <c r="J29" s="345" t="str">
        <f>IFERROR(VLOOKUP($I29,Obj!$D$132:$E$147,2,FALSE),"")</f>
        <v>Obj2.2</v>
      </c>
      <c r="K29" s="344" t="s">
        <v>808</v>
      </c>
      <c r="L29" s="366" t="s">
        <v>1426</v>
      </c>
      <c r="M29" s="249"/>
      <c r="N29" s="249"/>
      <c r="O29" s="318"/>
      <c r="P29" s="368"/>
      <c r="Q29" s="346"/>
      <c r="R29" s="346"/>
      <c r="S29" s="346"/>
      <c r="T29" s="347"/>
      <c r="U29" s="348"/>
      <c r="V29" s="367" t="s">
        <v>1428</v>
      </c>
      <c r="W29" s="117"/>
      <c r="X29" s="117"/>
      <c r="Y29" s="116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</row>
    <row r="30" spans="2:47" s="115" customFormat="1" ht="75" x14ac:dyDescent="0.25">
      <c r="B30" s="344" t="s">
        <v>1271</v>
      </c>
      <c r="C30" s="343" t="e">
        <f>IF(Tabla3[[#This Row],[Línea estratégica]]="","",#REF!)</f>
        <v>#REF!</v>
      </c>
      <c r="D30" s="343" t="e">
        <f>IF(Tabla3[[#This Row],[Línea estratégica]]="","",#REF!)</f>
        <v>#REF!</v>
      </c>
      <c r="E30" s="343" t="e">
        <f>IF(Tabla3[[#This Row],[Línea estratégica]]="","",#REF!)</f>
        <v>#REF!</v>
      </c>
      <c r="F30" s="343" t="e">
        <f>IF(Tabla3[[#This Row],[Línea estratégica]]="","",#REF!)</f>
        <v>#REF!</v>
      </c>
      <c r="G30" s="344" t="s">
        <v>765</v>
      </c>
      <c r="H30" s="345" t="str">
        <f>IFERROR(VLOOKUP(Tabla3[[#This Row],[Línea estratégica]],Obj!$B$57:$C$90,2,FALSE),"")</f>
        <v>Le.2</v>
      </c>
      <c r="I30" s="344" t="s">
        <v>843</v>
      </c>
      <c r="J30" s="345" t="str">
        <f>IFERROR(VLOOKUP($I30,Obj!$D$132:$E$147,2,FALSE),"")</f>
        <v>Obj2.2</v>
      </c>
      <c r="K30" s="344" t="s">
        <v>850</v>
      </c>
      <c r="L30" s="366" t="s">
        <v>1427</v>
      </c>
      <c r="M30" s="249"/>
      <c r="N30" s="344"/>
      <c r="O30" s="318"/>
      <c r="P30" s="368"/>
      <c r="Q30" s="346"/>
      <c r="R30" s="346"/>
      <c r="S30" s="346"/>
      <c r="T30" s="347"/>
      <c r="U30" s="348"/>
      <c r="V30" s="367" t="s">
        <v>1428</v>
      </c>
      <c r="W30" s="117"/>
      <c r="X30" s="117"/>
      <c r="Y30" s="116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</row>
    <row r="31" spans="2:47" s="115" customFormat="1" ht="90" x14ac:dyDescent="0.25">
      <c r="B31" s="344" t="s">
        <v>1265</v>
      </c>
      <c r="C31" s="343" t="e">
        <f>IF(Tabla3[[#This Row],[Línea estratégica]]="","",#REF!)</f>
        <v>#REF!</v>
      </c>
      <c r="D31" s="343" t="e">
        <f>IF(Tabla3[[#This Row],[Línea estratégica]]="","",#REF!)</f>
        <v>#REF!</v>
      </c>
      <c r="E31" s="343" t="e">
        <f>IF(Tabla3[[#This Row],[Línea estratégica]]="","",#REF!)</f>
        <v>#REF!</v>
      </c>
      <c r="F31" s="343" t="e">
        <f>IF(Tabla3[[#This Row],[Línea estratégica]]="","",#REF!)</f>
        <v>#REF!</v>
      </c>
      <c r="G31" s="344" t="s">
        <v>764</v>
      </c>
      <c r="H31" s="345" t="str">
        <f>IFERROR(VLOOKUP(Tabla3[[#This Row],[Línea estratégica]],Obj!$B$57:$C$90,2,FALSE),"")</f>
        <v>Le.1</v>
      </c>
      <c r="I31" s="344" t="s">
        <v>833</v>
      </c>
      <c r="J31" s="345" t="str">
        <f>IFERROR(VLOOKUP($I31,Obj!$D$132:$E$147,2,FALSE),"")</f>
        <v>Obj1.1</v>
      </c>
      <c r="K31" s="344" t="s">
        <v>771</v>
      </c>
      <c r="L31" s="456" t="s">
        <v>1525</v>
      </c>
      <c r="M31" s="249"/>
      <c r="N31" s="344"/>
      <c r="O31" s="368"/>
      <c r="P31" s="368"/>
      <c r="Q31" s="346"/>
      <c r="R31" s="346"/>
      <c r="S31" s="346"/>
      <c r="T31" s="347"/>
      <c r="U31" s="348"/>
      <c r="V31" s="367"/>
      <c r="W31" s="117"/>
      <c r="X31" s="117"/>
      <c r="Y31" s="116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</row>
    <row r="32" spans="2:47" s="115" customFormat="1" ht="90" x14ac:dyDescent="0.25">
      <c r="B32" s="344" t="s">
        <v>1275</v>
      </c>
      <c r="C32" s="343" t="e">
        <f>IF(Tabla3[[#This Row],[Línea estratégica]]="","",#REF!)</f>
        <v>#REF!</v>
      </c>
      <c r="D32" s="343" t="e">
        <f>IF(Tabla3[[#This Row],[Línea estratégica]]="","",#REF!)</f>
        <v>#REF!</v>
      </c>
      <c r="E32" s="343" t="e">
        <f>IF(Tabla3[[#This Row],[Línea estratégica]]="","",#REF!)</f>
        <v>#REF!</v>
      </c>
      <c r="F32" s="343" t="e">
        <f>IF(Tabla3[[#This Row],[Línea estratégica]]="","",#REF!)</f>
        <v>#REF!</v>
      </c>
      <c r="G32" s="344" t="s">
        <v>766</v>
      </c>
      <c r="H32" s="345" t="str">
        <f>IFERROR(VLOOKUP(Tabla3[[#This Row],[Línea estratégica]],Obj!$B$57:$C$90,2,FALSE),"")</f>
        <v>Le.3</v>
      </c>
      <c r="I32" s="344" t="s">
        <v>846</v>
      </c>
      <c r="J32" s="345" t="str">
        <f>IFERROR(VLOOKUP($I32,Obj!$D$132:$E$147,2,FALSE),"")</f>
        <v>Obj3.3</v>
      </c>
      <c r="K32" s="344" t="s">
        <v>814</v>
      </c>
      <c r="L32" s="456" t="s">
        <v>1561</v>
      </c>
      <c r="M32" s="249"/>
      <c r="N32" s="344"/>
      <c r="O32" s="368"/>
      <c r="P32" s="368"/>
      <c r="Q32" s="346"/>
      <c r="R32" s="346"/>
      <c r="S32" s="346"/>
      <c r="T32" s="347"/>
      <c r="U32" s="348"/>
      <c r="V32" s="367"/>
      <c r="W32" s="117"/>
      <c r="X32" s="117"/>
      <c r="Y32" s="116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</row>
    <row r="33" spans="2:47" s="115" customFormat="1" ht="90" x14ac:dyDescent="0.25">
      <c r="B33" s="344" t="s">
        <v>1265</v>
      </c>
      <c r="C33" s="343" t="e">
        <f>IF(Tabla3[[#This Row],[Línea estratégica]]="","",#REF!)</f>
        <v>#REF!</v>
      </c>
      <c r="D33" s="343" t="e">
        <f>IF(Tabla3[[#This Row],[Línea estratégica]]="","",#REF!)</f>
        <v>#REF!</v>
      </c>
      <c r="E33" s="343" t="e">
        <f>IF(Tabla3[[#This Row],[Línea estratégica]]="","",#REF!)</f>
        <v>#REF!</v>
      </c>
      <c r="F33" s="343" t="e">
        <f>IF(Tabla3[[#This Row],[Línea estratégica]]="","",#REF!)</f>
        <v>#REF!</v>
      </c>
      <c r="G33" s="344" t="s">
        <v>766</v>
      </c>
      <c r="H33" s="345" t="str">
        <f>IFERROR(VLOOKUP(Tabla3[[#This Row],[Línea estratégica]],Obj!$B$57:$C$90,2,FALSE),"")</f>
        <v>Le.3</v>
      </c>
      <c r="I33" s="344" t="s">
        <v>846</v>
      </c>
      <c r="J33" s="345" t="str">
        <f>IFERROR(VLOOKUP($I33,Obj!$D$132:$E$147,2,FALSE),"")</f>
        <v>Obj3.3</v>
      </c>
      <c r="K33" s="344" t="s">
        <v>814</v>
      </c>
      <c r="L33" s="456" t="s">
        <v>1611</v>
      </c>
      <c r="M33" s="344"/>
      <c r="N33" s="344"/>
      <c r="O33" s="318"/>
      <c r="P33" s="368"/>
      <c r="Q33" s="346"/>
      <c r="R33" s="346"/>
      <c r="S33" s="346"/>
      <c r="T33" s="347"/>
      <c r="U33" s="348"/>
      <c r="V33" s="367"/>
      <c r="W33" s="117"/>
      <c r="X33" s="117"/>
      <c r="Y33" s="116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</row>
    <row r="34" spans="2:47" s="115" customFormat="1" ht="90" x14ac:dyDescent="0.25">
      <c r="B34" s="344" t="s">
        <v>1265</v>
      </c>
      <c r="C34" s="343" t="e">
        <f>IF(Tabla3[[#This Row],[Línea estratégica]]="","",#REF!)</f>
        <v>#REF!</v>
      </c>
      <c r="D34" s="343" t="e">
        <f>IF(Tabla3[[#This Row],[Línea estratégica]]="","",#REF!)</f>
        <v>#REF!</v>
      </c>
      <c r="E34" s="343" t="e">
        <f>IF(Tabla3[[#This Row],[Línea estratégica]]="","",#REF!)</f>
        <v>#REF!</v>
      </c>
      <c r="F34" s="343" t="e">
        <f>IF(Tabla3[[#This Row],[Línea estratégica]]="","",#REF!)</f>
        <v>#REF!</v>
      </c>
      <c r="G34" s="344" t="s">
        <v>766</v>
      </c>
      <c r="H34" s="345" t="str">
        <f>IFERROR(VLOOKUP(Tabla3[[#This Row],[Línea estratégica]],Obj!$B$57:$C$90,2,FALSE),"")</f>
        <v>Le.3</v>
      </c>
      <c r="I34" s="344" t="s">
        <v>846</v>
      </c>
      <c r="J34" s="345" t="str">
        <f>IFERROR(VLOOKUP($I34,Obj!$D$132:$E$147,2,FALSE),"")</f>
        <v>Obj3.3</v>
      </c>
      <c r="K34" s="344" t="s">
        <v>814</v>
      </c>
      <c r="L34" t="s">
        <v>1457</v>
      </c>
      <c r="M34" s="344"/>
      <c r="N34" s="344"/>
      <c r="O34" s="318"/>
      <c r="P34" s="368"/>
      <c r="Q34" s="346"/>
      <c r="R34" s="346"/>
      <c r="S34" s="346"/>
      <c r="T34" s="347"/>
      <c r="U34" s="348"/>
      <c r="V34" s="367"/>
      <c r="W34" s="117"/>
      <c r="X34" s="117"/>
      <c r="Y34" s="116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</row>
    <row r="35" spans="2:47" s="115" customFormat="1" ht="90" x14ac:dyDescent="0.25">
      <c r="B35" s="344" t="s">
        <v>1265</v>
      </c>
      <c r="C35" s="343" t="e">
        <f>IF(Tabla3[[#This Row],[Línea estratégica]]="","",#REF!)</f>
        <v>#REF!</v>
      </c>
      <c r="D35" s="343" t="e">
        <f>IF(Tabla3[[#This Row],[Línea estratégica]]="","",#REF!)</f>
        <v>#REF!</v>
      </c>
      <c r="E35" s="343" t="e">
        <f>IF(Tabla3[[#This Row],[Línea estratégica]]="","",#REF!)</f>
        <v>#REF!</v>
      </c>
      <c r="F35" s="343" t="e">
        <f>IF(Tabla3[[#This Row],[Línea estratégica]]="","",#REF!)</f>
        <v>#REF!</v>
      </c>
      <c r="G35" s="344" t="s">
        <v>766</v>
      </c>
      <c r="H35" s="345" t="str">
        <f>IFERROR(VLOOKUP(Tabla3[[#This Row],[Línea estratégica]],Obj!$B$57:$C$90,2,FALSE),"")</f>
        <v>Le.3</v>
      </c>
      <c r="I35" s="344" t="s">
        <v>846</v>
      </c>
      <c r="J35" s="345" t="str">
        <f>IFERROR(VLOOKUP($I35,Obj!$D$132:$E$147,2,FALSE),"")</f>
        <v>Obj3.3</v>
      </c>
      <c r="K35" s="344" t="s">
        <v>814</v>
      </c>
      <c r="L35" s="366" t="s">
        <v>1603</v>
      </c>
      <c r="M35" s="344"/>
      <c r="N35" s="344"/>
      <c r="O35" s="318"/>
      <c r="P35" s="368"/>
      <c r="Q35" s="346"/>
      <c r="R35" s="346"/>
      <c r="S35" s="346"/>
      <c r="T35" s="347"/>
      <c r="U35" s="348"/>
      <c r="V35" s="367"/>
      <c r="W35" s="117"/>
      <c r="X35" s="117"/>
      <c r="Y35" s="116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</row>
    <row r="36" spans="2:47" s="115" customFormat="1" ht="90" x14ac:dyDescent="0.25">
      <c r="B36" s="344" t="s">
        <v>1265</v>
      </c>
      <c r="C36" s="343" t="e">
        <f>IF(Tabla3[[#This Row],[Línea estratégica]]="","",#REF!)</f>
        <v>#REF!</v>
      </c>
      <c r="D36" s="343" t="e">
        <f>IF(Tabla3[[#This Row],[Línea estratégica]]="","",#REF!)</f>
        <v>#REF!</v>
      </c>
      <c r="E36" s="343" t="e">
        <f>IF(Tabla3[[#This Row],[Línea estratégica]]="","",#REF!)</f>
        <v>#REF!</v>
      </c>
      <c r="F36" s="343" t="e">
        <f>IF(Tabla3[[#This Row],[Línea estratégica]]="","",#REF!)</f>
        <v>#REF!</v>
      </c>
      <c r="G36" s="344" t="s">
        <v>766</v>
      </c>
      <c r="H36" s="345" t="str">
        <f>IFERROR(VLOOKUP(Tabla3[[#This Row],[Línea estratégica]],Obj!$B$57:$C$90,2,FALSE),"")</f>
        <v>Le.3</v>
      </c>
      <c r="I36" s="344" t="s">
        <v>846</v>
      </c>
      <c r="J36" s="345" t="str">
        <f>IFERROR(VLOOKUP($I36,Obj!$D$132:$E$147,2,FALSE),"")</f>
        <v>Obj3.3</v>
      </c>
      <c r="K36" s="344" t="s">
        <v>814</v>
      </c>
      <c r="L36" s="366" t="s">
        <v>1460</v>
      </c>
      <c r="M36" s="249"/>
      <c r="N36" s="249"/>
      <c r="O36" s="318"/>
      <c r="P36" s="346"/>
      <c r="Q36" s="346"/>
      <c r="R36" s="346"/>
      <c r="S36" s="346"/>
      <c r="T36" s="347"/>
      <c r="U36" s="348"/>
      <c r="V36" s="367"/>
      <c r="W36" s="117"/>
      <c r="X36" s="117"/>
      <c r="Y36" s="116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</row>
    <row r="37" spans="2:47" s="115" customFormat="1" ht="90" x14ac:dyDescent="0.25">
      <c r="B37" s="344" t="s">
        <v>1265</v>
      </c>
      <c r="C37" s="343" t="e">
        <f>IF(Tabla3[[#This Row],[Línea estratégica]]="","",#REF!)</f>
        <v>#REF!</v>
      </c>
      <c r="D37" s="343" t="e">
        <f>IF(Tabla3[[#This Row],[Línea estratégica]]="","",#REF!)</f>
        <v>#REF!</v>
      </c>
      <c r="E37" s="343" t="e">
        <f>IF(Tabla3[[#This Row],[Línea estratégica]]="","",#REF!)</f>
        <v>#REF!</v>
      </c>
      <c r="F37" s="343" t="e">
        <f>IF(Tabla3[[#This Row],[Línea estratégica]]="","",#REF!)</f>
        <v>#REF!</v>
      </c>
      <c r="G37" s="344" t="s">
        <v>764</v>
      </c>
      <c r="H37" s="345" t="str">
        <f>IFERROR(VLOOKUP(Tabla3[[#This Row],[Línea estratégica]],Obj!$B$57:$C$90,2,FALSE),"")</f>
        <v>Le.1</v>
      </c>
      <c r="I37" s="344" t="s">
        <v>835</v>
      </c>
      <c r="J37" s="345" t="str">
        <f>IFERROR(VLOOKUP($I37,Obj!$D$132:$E$147,2,FALSE),"")</f>
        <v>Obj1.3</v>
      </c>
      <c r="K37" s="344" t="s">
        <v>1591</v>
      </c>
      <c r="L37" s="366" t="s">
        <v>1601</v>
      </c>
      <c r="M37" s="249"/>
      <c r="N37" s="344"/>
      <c r="O37" s="346"/>
      <c r="P37" s="368"/>
      <c r="Q37" s="346"/>
      <c r="R37" s="346"/>
      <c r="S37" s="346"/>
      <c r="T37" s="347"/>
      <c r="U37" s="348"/>
      <c r="V37" s="367"/>
      <c r="W37" s="117"/>
      <c r="X37" s="117"/>
      <c r="Y37" s="116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</row>
    <row r="38" spans="2:47" s="115" customFormat="1" x14ac:dyDescent="0.25">
      <c r="B38" s="344"/>
      <c r="C38" s="343" t="str">
        <f>IF(Tabla3[[#This Row],[Línea estratégica]]="","",#REF!)</f>
        <v/>
      </c>
      <c r="D38" s="343" t="str">
        <f>IF(Tabla3[[#This Row],[Línea estratégica]]="","",#REF!)</f>
        <v/>
      </c>
      <c r="E38" s="343" t="str">
        <f>IF(Tabla3[[#This Row],[Línea estratégica]]="","",#REF!)</f>
        <v/>
      </c>
      <c r="F38" s="343" t="str">
        <f>IF(Tabla3[[#This Row],[Línea estratégica]]="","",#REF!)</f>
        <v/>
      </c>
      <c r="G38" s="344"/>
      <c r="H38" s="345" t="str">
        <f>IFERROR(VLOOKUP(Tabla3[[#This Row],[Línea estratégica]],Obj!$B$57:$C$90,2,FALSE),"")</f>
        <v/>
      </c>
      <c r="I38" s="344"/>
      <c r="J38" s="345" t="str">
        <f>IFERROR(VLOOKUP($I38,Obj!$D$132:$E$147,2,FALSE),"")</f>
        <v/>
      </c>
      <c r="K38" s="344"/>
      <c r="L38" s="366"/>
      <c r="M38" s="249"/>
      <c r="N38" s="344"/>
      <c r="O38" s="371"/>
      <c r="P38" s="368"/>
      <c r="Q38" s="346"/>
      <c r="R38" s="346"/>
      <c r="S38" s="346"/>
      <c r="T38" s="347"/>
      <c r="U38" s="348"/>
      <c r="V38" s="367"/>
      <c r="W38" s="117"/>
      <c r="X38" s="117"/>
      <c r="Y38" s="116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</row>
    <row r="39" spans="2:47" s="115" customFormat="1" x14ac:dyDescent="0.25">
      <c r="B39" s="344"/>
      <c r="C39" s="343" t="str">
        <f>IF(Tabla3[[#This Row],[Línea estratégica]]="","",#REF!)</f>
        <v/>
      </c>
      <c r="D39" s="343" t="str">
        <f>IF(Tabla3[[#This Row],[Línea estratégica]]="","",#REF!)</f>
        <v/>
      </c>
      <c r="E39" s="343" t="str">
        <f>IF(Tabla3[[#This Row],[Línea estratégica]]="","",#REF!)</f>
        <v/>
      </c>
      <c r="F39" s="343" t="str">
        <f>IF(Tabla3[[#This Row],[Línea estratégica]]="","",#REF!)</f>
        <v/>
      </c>
      <c r="G39" s="344"/>
      <c r="H39" s="345" t="str">
        <f>IFERROR(VLOOKUP(Tabla3[[#This Row],[Línea estratégica]],Obj!$B$57:$C$90,2,FALSE),"")</f>
        <v/>
      </c>
      <c r="I39" s="344"/>
      <c r="J39" s="345" t="str">
        <f>IFERROR(VLOOKUP($I39,Obj!$D$132:$E$147,2,FALSE),"")</f>
        <v/>
      </c>
      <c r="K39" s="344"/>
      <c r="L39" s="366"/>
      <c r="M39" s="249"/>
      <c r="N39" s="344"/>
      <c r="O39" s="318"/>
      <c r="P39" s="368"/>
      <c r="Q39" s="346"/>
      <c r="R39" s="346"/>
      <c r="S39" s="346"/>
      <c r="T39" s="347"/>
      <c r="U39" s="348"/>
      <c r="V39" s="367"/>
      <c r="W39" s="117"/>
      <c r="X39" s="117"/>
      <c r="Y39" s="116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</row>
    <row r="40" spans="2:47" s="115" customFormat="1" x14ac:dyDescent="0.25">
      <c r="B40" s="344"/>
      <c r="C40" s="343" t="str">
        <f>IF(Tabla3[[#This Row],[Línea estratégica]]="","",#REF!)</f>
        <v/>
      </c>
      <c r="D40" s="343" t="str">
        <f>IF(Tabla3[[#This Row],[Línea estratégica]]="","",#REF!)</f>
        <v/>
      </c>
      <c r="E40" s="343" t="str">
        <f>IF(Tabla3[[#This Row],[Línea estratégica]]="","",#REF!)</f>
        <v/>
      </c>
      <c r="F40" s="343" t="str">
        <f>IF(Tabla3[[#This Row],[Línea estratégica]]="","",#REF!)</f>
        <v/>
      </c>
      <c r="G40" s="344"/>
      <c r="H40" s="345" t="str">
        <f>IFERROR(VLOOKUP(Tabla3[[#This Row],[Línea estratégica]],Obj!$B$57:$C$90,2,FALSE),"")</f>
        <v/>
      </c>
      <c r="I40" s="344"/>
      <c r="J40" s="345" t="str">
        <f>IFERROR(VLOOKUP($I40,Obj!$D$132:$E$147,2,FALSE),"")</f>
        <v/>
      </c>
      <c r="K40" s="344"/>
      <c r="L40" s="366"/>
      <c r="M40" s="249"/>
      <c r="N40" s="344"/>
      <c r="O40" s="318"/>
      <c r="P40" s="368"/>
      <c r="Q40" s="346"/>
      <c r="R40" s="346"/>
      <c r="S40" s="346"/>
      <c r="T40" s="347"/>
      <c r="U40" s="348"/>
      <c r="V40" s="367"/>
      <c r="W40" s="117"/>
      <c r="X40" s="117"/>
      <c r="Y40" s="116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</row>
    <row r="41" spans="2:47" s="115" customFormat="1" x14ac:dyDescent="0.25">
      <c r="B41" s="344"/>
      <c r="C41" s="343" t="str">
        <f>IF(Tabla3[[#This Row],[Línea estratégica]]="","",#REF!)</f>
        <v/>
      </c>
      <c r="D41" s="343" t="str">
        <f>IF(Tabla3[[#This Row],[Línea estratégica]]="","",#REF!)</f>
        <v/>
      </c>
      <c r="E41" s="343" t="str">
        <f>IF(Tabla3[[#This Row],[Línea estratégica]]="","",#REF!)</f>
        <v/>
      </c>
      <c r="F41" s="343" t="str">
        <f>IF(Tabla3[[#This Row],[Línea estratégica]]="","",#REF!)</f>
        <v/>
      </c>
      <c r="G41" s="344"/>
      <c r="H41" s="345" t="str">
        <f>IFERROR(VLOOKUP(Tabla3[[#This Row],[Línea estratégica]],Obj!$B$57:$C$90,2,FALSE),"")</f>
        <v/>
      </c>
      <c r="I41" s="344"/>
      <c r="J41" s="345" t="str">
        <f>IFERROR(VLOOKUP($I41,Obj!$D$132:$E$147,2,FALSE),"")</f>
        <v/>
      </c>
      <c r="K41" s="344"/>
      <c r="L41" s="366"/>
      <c r="M41" s="249"/>
      <c r="N41" s="344"/>
      <c r="O41" s="318"/>
      <c r="P41" s="368"/>
      <c r="Q41" s="346"/>
      <c r="R41" s="346"/>
      <c r="S41" s="346"/>
      <c r="T41" s="347"/>
      <c r="U41" s="348"/>
      <c r="V41" s="367"/>
      <c r="W41" s="117"/>
      <c r="X41" s="117"/>
      <c r="Y41" s="116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</row>
    <row r="42" spans="2:47" s="115" customFormat="1" x14ac:dyDescent="0.25">
      <c r="B42" s="344"/>
      <c r="C42" s="343" t="str">
        <f>IF(Tabla3[[#This Row],[Línea estratégica]]="","",#REF!)</f>
        <v/>
      </c>
      <c r="D42" s="343" t="str">
        <f>IF(Tabla3[[#This Row],[Línea estratégica]]="","",#REF!)</f>
        <v/>
      </c>
      <c r="E42" s="343" t="str">
        <f>IF(Tabla3[[#This Row],[Línea estratégica]]="","",#REF!)</f>
        <v/>
      </c>
      <c r="F42" s="343" t="str">
        <f>IF(Tabla3[[#This Row],[Línea estratégica]]="","",#REF!)</f>
        <v/>
      </c>
      <c r="G42" s="344"/>
      <c r="H42" s="345" t="str">
        <f>IFERROR(VLOOKUP(Tabla3[[#This Row],[Línea estratégica]],Obj!$B$57:$C$90,2,FALSE),"")</f>
        <v/>
      </c>
      <c r="I42" s="344"/>
      <c r="J42" s="345" t="str">
        <f>IFERROR(VLOOKUP($I42,Obj!$D$132:$E$147,2,FALSE),"")</f>
        <v/>
      </c>
      <c r="K42" s="344"/>
      <c r="L42" s="366"/>
      <c r="M42" s="344"/>
      <c r="N42" s="344"/>
      <c r="O42" s="318"/>
      <c r="P42" s="368"/>
      <c r="Q42" s="346"/>
      <c r="R42" s="346"/>
      <c r="S42" s="346"/>
      <c r="T42" s="347"/>
      <c r="U42" s="348"/>
      <c r="V42" s="367"/>
      <c r="W42" s="117"/>
      <c r="X42" s="117"/>
      <c r="Y42" s="116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</row>
    <row r="43" spans="2:47" s="115" customFormat="1" x14ac:dyDescent="0.25">
      <c r="B43" s="344"/>
      <c r="C43" s="343" t="str">
        <f>IF(Tabla3[[#This Row],[Línea estratégica]]="","",#REF!)</f>
        <v/>
      </c>
      <c r="D43" s="343" t="str">
        <f>IF(Tabla3[[#This Row],[Línea estratégica]]="","",#REF!)</f>
        <v/>
      </c>
      <c r="E43" s="343" t="str">
        <f>IF(Tabla3[[#This Row],[Línea estratégica]]="","",#REF!)</f>
        <v/>
      </c>
      <c r="F43" s="343" t="str">
        <f>IF(Tabla3[[#This Row],[Línea estratégica]]="","",#REF!)</f>
        <v/>
      </c>
      <c r="G43" s="344"/>
      <c r="H43" s="345" t="str">
        <f>IFERROR(VLOOKUP(Tabla3[[#This Row],[Línea estratégica]],Obj!$B$57:$C$90,2,FALSE),"")</f>
        <v/>
      </c>
      <c r="I43" s="344"/>
      <c r="J43" s="345" t="str">
        <f>IFERROR(VLOOKUP($I43,Obj!$D$132:$E$147,2,FALSE),"")</f>
        <v/>
      </c>
      <c r="K43" s="344"/>
      <c r="L43" s="366"/>
      <c r="M43" s="249"/>
      <c r="N43" s="344"/>
      <c r="O43" s="318"/>
      <c r="P43" s="368"/>
      <c r="Q43" s="346"/>
      <c r="R43" s="346"/>
      <c r="S43" s="346"/>
      <c r="T43" s="347"/>
      <c r="U43" s="348"/>
      <c r="V43" s="367"/>
      <c r="W43" s="117"/>
      <c r="X43" s="117"/>
      <c r="Y43" s="116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</row>
    <row r="44" spans="2:47" s="115" customFormat="1" x14ac:dyDescent="0.25">
      <c r="B44" s="344"/>
      <c r="C44" s="343" t="str">
        <f>IF(Tabla3[[#This Row],[Línea estratégica]]="","",#REF!)</f>
        <v/>
      </c>
      <c r="D44" s="343" t="str">
        <f>IF(Tabla3[[#This Row],[Línea estratégica]]="","",#REF!)</f>
        <v/>
      </c>
      <c r="E44" s="343" t="str">
        <f>IF(Tabla3[[#This Row],[Línea estratégica]]="","",#REF!)</f>
        <v/>
      </c>
      <c r="F44" s="343" t="str">
        <f>IF(Tabla3[[#This Row],[Línea estratégica]]="","",#REF!)</f>
        <v/>
      </c>
      <c r="G44" s="344"/>
      <c r="H44" s="345" t="str">
        <f>IFERROR(VLOOKUP(Tabla3[[#This Row],[Línea estratégica]],Obj!$B$57:$C$90,2,FALSE),"")</f>
        <v/>
      </c>
      <c r="I44" s="344"/>
      <c r="J44" s="345" t="str">
        <f>IFERROR(VLOOKUP($I44,Obj!$D$132:$E$147,2,FALSE),"")</f>
        <v/>
      </c>
      <c r="K44" s="344"/>
      <c r="L44" s="366"/>
      <c r="M44" s="344"/>
      <c r="N44" s="344"/>
      <c r="O44" s="318"/>
      <c r="P44" s="368"/>
      <c r="Q44" s="346"/>
      <c r="R44" s="346"/>
      <c r="S44" s="346"/>
      <c r="T44" s="347"/>
      <c r="U44" s="348"/>
      <c r="V44" s="367"/>
      <c r="W44" s="117"/>
      <c r="X44" s="117"/>
      <c r="Y44" s="116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</row>
    <row r="45" spans="2:47" s="115" customFormat="1" x14ac:dyDescent="0.25">
      <c r="B45" s="344"/>
      <c r="C45" s="351" t="str">
        <f>IF(Tabla3[[#This Row],[Línea estratégica]]="","",#REF!)</f>
        <v/>
      </c>
      <c r="D45" s="351" t="str">
        <f>IF(Tabla3[[#This Row],[Línea estratégica]]="","",#REF!)</f>
        <v/>
      </c>
      <c r="E45" s="351" t="str">
        <f>IF(Tabla3[[#This Row],[Línea estratégica]]="","",#REF!)</f>
        <v/>
      </c>
      <c r="F45" s="351" t="str">
        <f>IF(Tabla3[[#This Row],[Línea estratégica]]="","",#REF!)</f>
        <v/>
      </c>
      <c r="G45" s="249"/>
      <c r="H45" s="315" t="str">
        <f>IFERROR(VLOOKUP(Tabla3[[#This Row],[Línea estratégica]],Obj!$B$57:$C$90,2,FALSE),"")</f>
        <v/>
      </c>
      <c r="I45" s="249"/>
      <c r="J45" s="315" t="str">
        <f>IFERROR(VLOOKUP($I45,Obj!$D$132:$E$147,2,FALSE),"")</f>
        <v/>
      </c>
      <c r="K45" s="249"/>
      <c r="L45" s="366"/>
      <c r="M45" s="249"/>
      <c r="N45" s="249"/>
      <c r="O45" s="318"/>
      <c r="P45" s="342"/>
      <c r="Q45" s="318"/>
      <c r="R45" s="318"/>
      <c r="S45" s="318"/>
      <c r="T45" s="319"/>
      <c r="U45" s="294"/>
      <c r="V45" s="367"/>
      <c r="W45" s="117"/>
      <c r="X45" s="117"/>
      <c r="Y45" s="116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</row>
    <row r="46" spans="2:47" s="115" customFormat="1" x14ac:dyDescent="0.25">
      <c r="B46" s="344"/>
      <c r="C46" s="351" t="str">
        <f>IF(Tabla3[[#This Row],[Línea estratégica]]="","",#REF!)</f>
        <v/>
      </c>
      <c r="D46" s="351" t="str">
        <f>IF(Tabla3[[#This Row],[Línea estratégica]]="","",#REF!)</f>
        <v/>
      </c>
      <c r="E46" s="351" t="str">
        <f>IF(Tabla3[[#This Row],[Línea estratégica]]="","",#REF!)</f>
        <v/>
      </c>
      <c r="F46" s="351" t="str">
        <f>IF(Tabla3[[#This Row],[Línea estratégica]]="","",#REF!)</f>
        <v/>
      </c>
      <c r="G46" s="249"/>
      <c r="H46" s="315" t="str">
        <f>IFERROR(VLOOKUP(Tabla3[[#This Row],[Línea estratégica]],Obj!$B$57:$C$90,2,FALSE),"")</f>
        <v/>
      </c>
      <c r="I46" s="249"/>
      <c r="J46" s="315" t="str">
        <f>IFERROR(VLOOKUP($I46,Obj!$D$132:$E$147,2,FALSE),"")</f>
        <v/>
      </c>
      <c r="K46" s="249"/>
      <c r="L46" s="366"/>
      <c r="M46" s="249"/>
      <c r="N46" s="249"/>
      <c r="O46" s="342"/>
      <c r="P46" s="342"/>
      <c r="Q46" s="318"/>
      <c r="R46" s="318"/>
      <c r="S46" s="318"/>
      <c r="T46" s="319"/>
      <c r="U46" s="294"/>
      <c r="V46" s="367"/>
      <c r="W46" s="117"/>
      <c r="X46" s="117"/>
      <c r="Y46" s="116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</row>
    <row r="47" spans="2:47" s="115" customFormat="1" x14ac:dyDescent="0.25">
      <c r="B47" s="344"/>
      <c r="C47" s="351" t="str">
        <f>IF(Tabla3[[#This Row],[Línea estratégica]]="","",#REF!)</f>
        <v/>
      </c>
      <c r="D47" s="351" t="str">
        <f>IF(Tabla3[[#This Row],[Línea estratégica]]="","",#REF!)</f>
        <v/>
      </c>
      <c r="E47" s="351" t="str">
        <f>IF(Tabla3[[#This Row],[Línea estratégica]]="","",#REF!)</f>
        <v/>
      </c>
      <c r="F47" s="351" t="str">
        <f>IF(Tabla3[[#This Row],[Línea estratégica]]="","",#REF!)</f>
        <v/>
      </c>
      <c r="G47" s="249"/>
      <c r="H47" s="315" t="str">
        <f>IFERROR(VLOOKUP(Tabla3[[#This Row],[Línea estratégica]],Obj!$B$57:$C$90,2,FALSE),"")</f>
        <v/>
      </c>
      <c r="I47" s="249"/>
      <c r="J47" s="315" t="str">
        <f>IFERROR(VLOOKUP($I47,Obj!$D$132:$E$147,2,FALSE),"")</f>
        <v/>
      </c>
      <c r="K47" s="249"/>
      <c r="L47" s="366"/>
      <c r="M47" s="249"/>
      <c r="N47" s="249"/>
      <c r="O47" s="318"/>
      <c r="P47" s="342"/>
      <c r="Q47" s="318"/>
      <c r="R47" s="318"/>
      <c r="S47" s="318"/>
      <c r="T47" s="319"/>
      <c r="U47" s="294"/>
      <c r="V47" s="367"/>
      <c r="W47" s="117"/>
      <c r="X47" s="117"/>
      <c r="Y47" s="116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</row>
    <row r="48" spans="2:47" s="115" customFormat="1" x14ac:dyDescent="0.25">
      <c r="B48" s="344"/>
      <c r="C48" s="343" t="str">
        <f>IF(Tabla3[[#This Row],[Línea estratégica]]="","",#REF!)</f>
        <v/>
      </c>
      <c r="D48" s="343" t="str">
        <f>IF(Tabla3[[#This Row],[Línea estratégica]]="","",#REF!)</f>
        <v/>
      </c>
      <c r="E48" s="343" t="str">
        <f>IF(Tabla3[[#This Row],[Línea estratégica]]="","",#REF!)</f>
        <v/>
      </c>
      <c r="F48" s="343" t="str">
        <f>IF(Tabla3[[#This Row],[Línea estratégica]]="","",#REF!)</f>
        <v/>
      </c>
      <c r="G48" s="344"/>
      <c r="H48" s="345" t="str">
        <f>IFERROR(VLOOKUP(Tabla3[[#This Row],[Línea estratégica]],Obj!$B$57:$C$90,2,FALSE),"")</f>
        <v/>
      </c>
      <c r="I48" s="344"/>
      <c r="J48" s="345" t="str">
        <f>IFERROR(VLOOKUP($I48,Obj!$D$132:$E$147,2,FALSE),"")</f>
        <v/>
      </c>
      <c r="K48" s="344"/>
      <c r="L48" s="366"/>
      <c r="M48" s="249"/>
      <c r="N48" s="344"/>
      <c r="O48" s="318"/>
      <c r="P48" s="342"/>
      <c r="Q48" s="346"/>
      <c r="R48" s="346"/>
      <c r="S48" s="346"/>
      <c r="T48" s="347"/>
      <c r="U48" s="348"/>
      <c r="V48" s="367"/>
      <c r="W48" s="117"/>
      <c r="X48" s="117"/>
      <c r="Y48" s="116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</row>
    <row r="49" spans="2:47" s="115" customFormat="1" x14ac:dyDescent="0.25">
      <c r="B49" s="344"/>
      <c r="C49" s="343" t="str">
        <f>IF(Tabla3[[#This Row],[Línea estratégica]]="","",#REF!)</f>
        <v/>
      </c>
      <c r="D49" s="343" t="str">
        <f>IF(Tabla3[[#This Row],[Línea estratégica]]="","",#REF!)</f>
        <v/>
      </c>
      <c r="E49" s="343" t="str">
        <f>IF(Tabla3[[#This Row],[Línea estratégica]]="","",#REF!)</f>
        <v/>
      </c>
      <c r="F49" s="343" t="str">
        <f>IF(Tabla3[[#This Row],[Línea estratégica]]="","",#REF!)</f>
        <v/>
      </c>
      <c r="G49" s="344"/>
      <c r="H49" s="345" t="str">
        <f>IFERROR(VLOOKUP(Tabla3[[#This Row],[Línea estratégica]],Obj!$B$57:$C$90,2,FALSE),"")</f>
        <v/>
      </c>
      <c r="I49" s="344"/>
      <c r="J49" s="345" t="str">
        <f>IFERROR(VLOOKUP($I49,Obj!$D$132:$E$147,2,FALSE),"")</f>
        <v/>
      </c>
      <c r="K49" s="344"/>
      <c r="L49" s="366"/>
      <c r="M49" s="249"/>
      <c r="N49" s="344"/>
      <c r="O49" s="318"/>
      <c r="P49" s="368"/>
      <c r="Q49" s="346"/>
      <c r="R49" s="346"/>
      <c r="S49" s="346"/>
      <c r="T49" s="347"/>
      <c r="U49" s="348"/>
      <c r="V49" s="367"/>
      <c r="W49" s="117"/>
      <c r="X49" s="117"/>
      <c r="Y49" s="116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</row>
    <row r="50" spans="2:47" s="115" customFormat="1" x14ac:dyDescent="0.25">
      <c r="B50" s="344"/>
      <c r="C50" s="343" t="str">
        <f>IF(Tabla3[[#This Row],[Línea estratégica]]="","",#REF!)</f>
        <v/>
      </c>
      <c r="D50" s="343" t="str">
        <f>IF(Tabla3[[#This Row],[Línea estratégica]]="","",#REF!)</f>
        <v/>
      </c>
      <c r="E50" s="343" t="str">
        <f>IF(Tabla3[[#This Row],[Línea estratégica]]="","",#REF!)</f>
        <v/>
      </c>
      <c r="F50" s="343" t="str">
        <f>IF(Tabla3[[#This Row],[Línea estratégica]]="","",#REF!)</f>
        <v/>
      </c>
      <c r="G50" s="344"/>
      <c r="H50" s="345" t="str">
        <f>IFERROR(VLOOKUP(Tabla3[[#This Row],[Línea estratégica]],Obj!$B$57:$C$90,2,FALSE),"")</f>
        <v/>
      </c>
      <c r="I50" s="344"/>
      <c r="J50" s="345" t="str">
        <f>IFERROR(VLOOKUP($I50,Obj!$D$132:$E$147,2,FALSE),"")</f>
        <v/>
      </c>
      <c r="K50" s="344"/>
      <c r="L50" s="366"/>
      <c r="M50" s="249"/>
      <c r="N50" s="344"/>
      <c r="O50" s="318"/>
      <c r="P50" s="368"/>
      <c r="Q50" s="346"/>
      <c r="R50" s="346"/>
      <c r="S50" s="346"/>
      <c r="T50" s="347"/>
      <c r="U50" s="348"/>
      <c r="V50" s="367"/>
      <c r="W50" s="117"/>
      <c r="X50" s="117"/>
      <c r="Y50" s="116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</row>
    <row r="51" spans="2:47" s="115" customFormat="1" x14ac:dyDescent="0.25">
      <c r="B51" s="344"/>
      <c r="C51" s="343" t="str">
        <f>IF(Tabla3[[#This Row],[Línea estratégica]]="","",#REF!)</f>
        <v/>
      </c>
      <c r="D51" s="351" t="str">
        <f>IF(Tabla3[[#This Row],[Línea estratégica]]="","",#REF!)</f>
        <v/>
      </c>
      <c r="E51" s="343" t="str">
        <f>IF(Tabla3[[#This Row],[Línea estratégica]]="","",#REF!)</f>
        <v/>
      </c>
      <c r="F51" s="343" t="str">
        <f>IF(Tabla3[[#This Row],[Línea estratégica]]="","",#REF!)</f>
        <v/>
      </c>
      <c r="G51" s="344"/>
      <c r="H51" s="345" t="str">
        <f>IFERROR(VLOOKUP(Tabla3[[#This Row],[Línea estratégica]],Obj!$B$57:$C$90,2,FALSE),"")</f>
        <v/>
      </c>
      <c r="I51" s="344"/>
      <c r="J51" s="345" t="str">
        <f>IFERROR(VLOOKUP($I51,Obj!$D$132:$E$147,2,FALSE),"")</f>
        <v/>
      </c>
      <c r="K51" s="344"/>
      <c r="L51" s="366"/>
      <c r="M51" s="249"/>
      <c r="N51" s="344"/>
      <c r="O51" s="346"/>
      <c r="P51" s="368"/>
      <c r="Q51" s="346"/>
      <c r="R51" s="346"/>
      <c r="S51" s="346"/>
      <c r="T51" s="347"/>
      <c r="U51" s="348"/>
      <c r="V51" s="367"/>
      <c r="W51" s="117"/>
      <c r="X51" s="117"/>
      <c r="Y51" s="116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</row>
    <row r="52" spans="2:47" s="115" customFormat="1" x14ac:dyDescent="0.25">
      <c r="B52" s="344"/>
      <c r="C52" s="343" t="str">
        <f>IF(Tabla3[[#This Row],[Línea estratégica]]="","",#REF!)</f>
        <v/>
      </c>
      <c r="D52" s="343" t="str">
        <f>IF(Tabla3[[#This Row],[Línea estratégica]]="","",#REF!)</f>
        <v/>
      </c>
      <c r="E52" s="343" t="str">
        <f>IF(Tabla3[[#This Row],[Línea estratégica]]="","",#REF!)</f>
        <v/>
      </c>
      <c r="F52" s="343" t="str">
        <f>IF(Tabla3[[#This Row],[Línea estratégica]]="","",#REF!)</f>
        <v/>
      </c>
      <c r="G52" s="344"/>
      <c r="H52" s="345" t="str">
        <f>IFERROR(VLOOKUP(Tabla3[[#This Row],[Línea estratégica]],Obj!$B$57:$C$90,2,FALSE),"")</f>
        <v/>
      </c>
      <c r="I52" s="344"/>
      <c r="J52" s="345" t="str">
        <f>IFERROR(VLOOKUP($I52,Obj!$D$132:$E$147,2,FALSE),"")</f>
        <v/>
      </c>
      <c r="K52" s="344"/>
      <c r="L52" s="366"/>
      <c r="M52" s="249"/>
      <c r="N52" s="344"/>
      <c r="O52" s="346"/>
      <c r="P52" s="368"/>
      <c r="Q52" s="346"/>
      <c r="R52" s="346"/>
      <c r="S52" s="346"/>
      <c r="T52" s="347"/>
      <c r="U52" s="348"/>
      <c r="V52" s="367"/>
      <c r="W52" s="117"/>
      <c r="X52" s="117"/>
      <c r="Y52" s="116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</row>
    <row r="53" spans="2:47" s="115" customFormat="1" x14ac:dyDescent="0.25">
      <c r="B53" s="344"/>
      <c r="C53" s="423" t="str">
        <f>IF(Tabla3[[#This Row],[Línea estratégica]]="","",#REF!)</f>
        <v/>
      </c>
      <c r="D53" s="423" t="str">
        <f>IF(Tabla3[[#This Row],[Línea estratégica]]="","",#REF!)</f>
        <v/>
      </c>
      <c r="E53" s="423" t="str">
        <f>IF(Tabla3[[#This Row],[Línea estratégica]]="","",#REF!)</f>
        <v/>
      </c>
      <c r="F53" s="423" t="str">
        <f>IF(Tabla3[[#This Row],[Línea estratégica]]="","",#REF!)</f>
        <v/>
      </c>
      <c r="G53" s="424"/>
      <c r="H53" s="425" t="str">
        <f>IFERROR(VLOOKUP(Tabla3[[#This Row],[Línea estratégica]],Obj!$B$57:$C$90,2,FALSE),"")</f>
        <v/>
      </c>
      <c r="I53" s="424"/>
      <c r="J53" s="425" t="str">
        <f>IFERROR(VLOOKUP($I53,Obj!$D$132:$E$147,2,FALSE),"")</f>
        <v/>
      </c>
      <c r="K53" s="424"/>
      <c r="L53" s="366"/>
      <c r="M53" s="424"/>
      <c r="N53" s="424"/>
      <c r="O53" s="426"/>
      <c r="P53" s="430"/>
      <c r="Q53" s="426"/>
      <c r="R53" s="426"/>
      <c r="S53" s="426"/>
      <c r="T53" s="427"/>
      <c r="U53" s="428"/>
      <c r="V53" s="429"/>
      <c r="W53" s="117"/>
      <c r="X53" s="117"/>
      <c r="Y53" s="116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</row>
    <row r="54" spans="2:47" s="115" customFormat="1" x14ac:dyDescent="0.25">
      <c r="B54" s="344"/>
      <c r="C54" s="351" t="str">
        <f>IF(Tabla3[[#This Row],[Línea estratégica]]="","",#REF!)</f>
        <v/>
      </c>
      <c r="D54" s="351" t="str">
        <f>IF(Tabla3[[#This Row],[Línea estratégica]]="","",#REF!)</f>
        <v/>
      </c>
      <c r="E54" s="351" t="str">
        <f>IF(Tabla3[[#This Row],[Línea estratégica]]="","",#REF!)</f>
        <v/>
      </c>
      <c r="F54" s="351" t="str">
        <f>IF(Tabla3[[#This Row],[Línea estratégica]]="","",#REF!)</f>
        <v/>
      </c>
      <c r="G54" s="249"/>
      <c r="H54" s="315" t="str">
        <f>IFERROR(VLOOKUP(Tabla3[[#This Row],[Línea estratégica]],Obj!$B$57:$C$90,2,FALSE),"")</f>
        <v/>
      </c>
      <c r="I54" s="249"/>
      <c r="J54" s="315" t="str">
        <f>IFERROR(VLOOKUP($I54,Obj!$D$132:$E$147,2,FALSE),"")</f>
        <v/>
      </c>
      <c r="K54" s="249"/>
      <c r="L54" s="366"/>
      <c r="M54" s="249"/>
      <c r="N54" s="249"/>
      <c r="O54" s="318"/>
      <c r="P54" s="342"/>
      <c r="Q54" s="318"/>
      <c r="R54" s="318"/>
      <c r="S54" s="318"/>
      <c r="T54" s="319"/>
      <c r="U54" s="294"/>
      <c r="V54" s="367"/>
      <c r="W54" s="117"/>
      <c r="X54" s="117"/>
      <c r="Y54" s="116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</row>
    <row r="55" spans="2:47" s="115" customFormat="1" x14ac:dyDescent="0.25">
      <c r="B55" s="344"/>
      <c r="C55" s="351" t="str">
        <f>IF(Tabla3[[#This Row],[Línea estratégica]]="","",#REF!)</f>
        <v/>
      </c>
      <c r="D55" s="351" t="str">
        <f>IF(Tabla3[[#This Row],[Línea estratégica]]="","",#REF!)</f>
        <v/>
      </c>
      <c r="E55" s="351" t="str">
        <f>IF(Tabla3[[#This Row],[Línea estratégica]]="","",#REF!)</f>
        <v/>
      </c>
      <c r="F55" s="351" t="str">
        <f>IF(Tabla3[[#This Row],[Línea estratégica]]="","",#REF!)</f>
        <v/>
      </c>
      <c r="G55" s="249"/>
      <c r="H55" s="315" t="str">
        <f>IFERROR(VLOOKUP(Tabla3[[#This Row],[Línea estratégica]],Obj!$B$57:$C$90,2,FALSE),"")</f>
        <v/>
      </c>
      <c r="I55" s="249"/>
      <c r="J55" s="315" t="str">
        <f>IFERROR(VLOOKUP($I55,Obj!$D$132:$E$147,2,FALSE),"")</f>
        <v/>
      </c>
      <c r="K55" s="249"/>
      <c r="L55" s="366"/>
      <c r="M55" s="249"/>
      <c r="N55" s="249"/>
      <c r="O55" s="318"/>
      <c r="P55" s="342"/>
      <c r="Q55" s="318"/>
      <c r="R55" s="318"/>
      <c r="S55" s="318"/>
      <c r="T55" s="319"/>
      <c r="U55" s="294"/>
      <c r="V55" s="367"/>
      <c r="W55" s="117"/>
      <c r="X55" s="117"/>
      <c r="Y55" s="116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</row>
    <row r="56" spans="2:47" s="115" customFormat="1" x14ac:dyDescent="0.25">
      <c r="B56" s="344"/>
      <c r="C56" s="343" t="str">
        <f>IF(Tabla3[[#This Row],[Línea estratégica]]="","",#REF!)</f>
        <v/>
      </c>
      <c r="D56" s="343" t="str">
        <f>IF(Tabla3[[#This Row],[Línea estratégica]]="","",#REF!)</f>
        <v/>
      </c>
      <c r="E56" s="343" t="str">
        <f>IF(Tabla3[[#This Row],[Línea estratégica]]="","",#REF!)</f>
        <v/>
      </c>
      <c r="F56" s="343" t="str">
        <f>IF(Tabla3[[#This Row],[Línea estratégica]]="","",#REF!)</f>
        <v/>
      </c>
      <c r="G56" s="344"/>
      <c r="H56" s="345" t="str">
        <f>IFERROR(VLOOKUP(Tabla3[[#This Row],[Línea estratégica]],Obj!$B$57:$C$90,2,FALSE),"")</f>
        <v/>
      </c>
      <c r="I56" s="344"/>
      <c r="J56" s="345" t="str">
        <f>IFERROR(VLOOKUP($I56,Obj!$D$132:$E$147,2,FALSE),"")</f>
        <v/>
      </c>
      <c r="K56" s="344"/>
      <c r="L56" s="366"/>
      <c r="M56" s="249"/>
      <c r="N56" s="344"/>
      <c r="O56" s="346"/>
      <c r="P56" s="368"/>
      <c r="Q56" s="346"/>
      <c r="R56" s="346"/>
      <c r="S56" s="346"/>
      <c r="T56" s="347"/>
      <c r="U56" s="348"/>
      <c r="V56" s="367"/>
      <c r="W56" s="117"/>
      <c r="X56" s="117"/>
      <c r="Y56" s="116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</row>
    <row r="57" spans="2:47" s="115" customFormat="1" x14ac:dyDescent="0.25">
      <c r="B57" s="344"/>
      <c r="C57" s="343" t="str">
        <f>IF(Tabla3[[#This Row],[Línea estratégica]]="","",#REF!)</f>
        <v/>
      </c>
      <c r="D57" s="343" t="str">
        <f>IF(Tabla3[[#This Row],[Línea estratégica]]="","",#REF!)</f>
        <v/>
      </c>
      <c r="E57" s="343" t="str">
        <f>IF(Tabla3[[#This Row],[Línea estratégica]]="","",#REF!)</f>
        <v/>
      </c>
      <c r="F57" s="343" t="str">
        <f>IF(Tabla3[[#This Row],[Línea estratégica]]="","",#REF!)</f>
        <v/>
      </c>
      <c r="G57" s="344"/>
      <c r="H57" s="345" t="str">
        <f>IFERROR(VLOOKUP(Tabla3[[#This Row],[Línea estratégica]],Obj!$B$57:$C$90,2,FALSE),"")</f>
        <v/>
      </c>
      <c r="I57" s="344"/>
      <c r="J57" s="345" t="str">
        <f>IFERROR(VLOOKUP($I57,Obj!$D$132:$E$147,2,FALSE),"")</f>
        <v/>
      </c>
      <c r="K57" s="344"/>
      <c r="L57" s="366"/>
      <c r="M57" s="249"/>
      <c r="N57" s="344"/>
      <c r="O57" s="346"/>
      <c r="P57" s="368"/>
      <c r="Q57" s="346"/>
      <c r="R57" s="346"/>
      <c r="S57" s="346"/>
      <c r="T57" s="347"/>
      <c r="U57" s="348"/>
      <c r="V57" s="367"/>
      <c r="W57" s="117"/>
      <c r="X57" s="117"/>
      <c r="Y57" s="116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</row>
    <row r="58" spans="2:47" s="115" customFormat="1" x14ac:dyDescent="0.25">
      <c r="B58" s="344"/>
      <c r="C58" s="351" t="str">
        <f>IF(Tabla3[[#This Row],[Línea estratégica]]="","",#REF!)</f>
        <v/>
      </c>
      <c r="D58" s="351" t="str">
        <f>IF(Tabla3[[#This Row],[Línea estratégica]]="","",#REF!)</f>
        <v/>
      </c>
      <c r="E58" s="351" t="str">
        <f>IF(Tabla3[[#This Row],[Línea estratégica]]="","",#REF!)</f>
        <v/>
      </c>
      <c r="F58" s="351" t="str">
        <f>IF(Tabla3[[#This Row],[Línea estratégica]]="","",#REF!)</f>
        <v/>
      </c>
      <c r="G58" s="344"/>
      <c r="H58" s="345" t="str">
        <f>IFERROR(VLOOKUP(Tabla3[[#This Row],[Línea estratégica]],Obj!$B$57:$C$90,2,FALSE),"")</f>
        <v/>
      </c>
      <c r="I58" s="344"/>
      <c r="J58" s="345" t="str">
        <f>+J57</f>
        <v/>
      </c>
      <c r="K58" s="344"/>
      <c r="L58" s="366"/>
      <c r="M58" s="249"/>
      <c r="N58" s="249"/>
      <c r="O58" s="318"/>
      <c r="P58" s="368"/>
      <c r="Q58" s="346"/>
      <c r="R58" s="346"/>
      <c r="S58" s="346"/>
      <c r="T58" s="347"/>
      <c r="U58" s="348"/>
      <c r="V58" s="367"/>
      <c r="W58" s="117"/>
      <c r="X58" s="117"/>
      <c r="Y58" s="116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</row>
    <row r="59" spans="2:47" s="115" customFormat="1" x14ac:dyDescent="0.25">
      <c r="B59" s="344"/>
      <c r="C59" s="343" t="str">
        <f>IF(Tabla3[[#This Row],[Línea estratégica]]="","",#REF!)</f>
        <v/>
      </c>
      <c r="D59" s="343" t="str">
        <f>IF(Tabla3[[#This Row],[Línea estratégica]]="","",#REF!)</f>
        <v/>
      </c>
      <c r="E59" s="343" t="str">
        <f>IF(Tabla3[[#This Row],[Línea estratégica]]="","",#REF!)</f>
        <v/>
      </c>
      <c r="F59" s="343" t="str">
        <f>IF(Tabla3[[#This Row],[Línea estratégica]]="","",#REF!)</f>
        <v/>
      </c>
      <c r="G59" s="344"/>
      <c r="H59" s="345" t="str">
        <f>IFERROR(VLOOKUP(Tabla3[[#This Row],[Línea estratégica]],Obj!$B$57:$C$90,2,FALSE),"")</f>
        <v/>
      </c>
      <c r="I59" s="344"/>
      <c r="J59" s="345" t="str">
        <f>IFERROR(VLOOKUP($I59,Obj!$D$132:$E$147,2,FALSE),"")</f>
        <v/>
      </c>
      <c r="K59" s="344"/>
      <c r="L59" s="366"/>
      <c r="M59" s="249"/>
      <c r="N59" s="344"/>
      <c r="O59" s="346"/>
      <c r="P59" s="368"/>
      <c r="Q59" s="346"/>
      <c r="R59" s="346"/>
      <c r="S59" s="346"/>
      <c r="T59" s="347"/>
      <c r="U59" s="348"/>
      <c r="V59" s="367"/>
      <c r="W59" s="117"/>
      <c r="X59" s="117"/>
      <c r="Y59" s="116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</row>
    <row r="60" spans="2:47" s="115" customFormat="1" x14ac:dyDescent="0.25">
      <c r="B60" s="344"/>
      <c r="C60" s="343" t="str">
        <f>IF(Tabla3[[#This Row],[Línea estratégica]]="","",#REF!)</f>
        <v/>
      </c>
      <c r="D60" s="343" t="str">
        <f>IF(Tabla3[[#This Row],[Línea estratégica]]="","",#REF!)</f>
        <v/>
      </c>
      <c r="E60" s="343" t="str">
        <f>IF(Tabla3[[#This Row],[Línea estratégica]]="","",#REF!)</f>
        <v/>
      </c>
      <c r="F60" s="343" t="str">
        <f>IF(Tabla3[[#This Row],[Línea estratégica]]="","",#REF!)</f>
        <v/>
      </c>
      <c r="G60" s="344"/>
      <c r="H60" s="345" t="str">
        <f>IFERROR(VLOOKUP(Tabla3[[#This Row],[Línea estratégica]],Obj!$B$57:$C$90,2,FALSE),"")</f>
        <v/>
      </c>
      <c r="I60" s="344"/>
      <c r="J60" s="345" t="str">
        <f>IFERROR(VLOOKUP($I60,Obj!$D$132:$E$147,2,FALSE),"")</f>
        <v/>
      </c>
      <c r="K60" s="344"/>
      <c r="L60" s="366"/>
      <c r="M60" s="249"/>
      <c r="N60" s="344"/>
      <c r="O60" s="368"/>
      <c r="P60" s="368"/>
      <c r="Q60" s="346"/>
      <c r="R60" s="346"/>
      <c r="S60" s="346"/>
      <c r="T60" s="347"/>
      <c r="U60" s="348"/>
      <c r="V60" s="367"/>
      <c r="W60" s="117"/>
      <c r="X60" s="117"/>
      <c r="Y60" s="116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</row>
    <row r="61" spans="2:47" s="115" customFormat="1" x14ac:dyDescent="0.25">
      <c r="B61" s="344"/>
      <c r="C61" s="343" t="str">
        <f>IF(Tabla3[[#This Row],[Línea estratégica]]="","",#REF!)</f>
        <v/>
      </c>
      <c r="D61" s="343" t="str">
        <f>IF(Tabla3[[#This Row],[Línea estratégica]]="","",#REF!)</f>
        <v/>
      </c>
      <c r="E61" s="343" t="str">
        <f>IF(Tabla3[[#This Row],[Línea estratégica]]="","",#REF!)</f>
        <v/>
      </c>
      <c r="F61" s="343" t="str">
        <f>IF(Tabla3[[#This Row],[Línea estratégica]]="","",#REF!)</f>
        <v/>
      </c>
      <c r="G61" s="344"/>
      <c r="H61" s="345" t="str">
        <f>IFERROR(VLOOKUP(Tabla3[[#This Row],[Línea estratégica]],Obj!$B$57:$C$90,2,FALSE),"")</f>
        <v/>
      </c>
      <c r="I61" s="344"/>
      <c r="J61" s="345" t="str">
        <f>IFERROR(VLOOKUP($I61,Obj!$D$132:$E$147,2,FALSE),"")</f>
        <v/>
      </c>
      <c r="K61" s="344"/>
      <c r="L61" s="344"/>
      <c r="M61" s="249"/>
      <c r="N61" s="344"/>
      <c r="O61" s="368"/>
      <c r="P61" s="368"/>
      <c r="Q61" s="346"/>
      <c r="R61" s="346"/>
      <c r="S61" s="346"/>
      <c r="T61" s="347"/>
      <c r="U61" s="348"/>
      <c r="V61" s="372"/>
      <c r="W61" s="117"/>
      <c r="X61" s="117"/>
      <c r="Y61" s="116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</row>
    <row r="62" spans="2:47" s="115" customFormat="1" x14ac:dyDescent="0.25">
      <c r="B62" s="344"/>
      <c r="C62" s="343" t="str">
        <f>IF(Tabla3[[#This Row],[Línea estratégica]]="","",#REF!)</f>
        <v/>
      </c>
      <c r="D62" s="343" t="str">
        <f>IF(Tabla3[[#This Row],[Línea estratégica]]="","",#REF!)</f>
        <v/>
      </c>
      <c r="E62" s="343" t="str">
        <f>IF(Tabla3[[#This Row],[Línea estratégica]]="","",#REF!)</f>
        <v/>
      </c>
      <c r="F62" s="343" t="str">
        <f>IF(Tabla3[[#This Row],[Línea estratégica]]="","",#REF!)</f>
        <v/>
      </c>
      <c r="G62" s="344"/>
      <c r="H62" s="345" t="str">
        <f>IFERROR(VLOOKUP(Tabla3[[#This Row],[Línea estratégica]],Obj!$B$57:$C$90,2,FALSE),"")</f>
        <v/>
      </c>
      <c r="I62" s="344"/>
      <c r="J62" s="345" t="str">
        <f>IFERROR(VLOOKUP($I62,Obj!$D$132:$E$147,2,FALSE),"")</f>
        <v/>
      </c>
      <c r="K62" s="344"/>
      <c r="L62" s="366"/>
      <c r="M62" s="344"/>
      <c r="N62" s="344"/>
      <c r="O62" s="346"/>
      <c r="P62" s="346"/>
      <c r="Q62" s="346"/>
      <c r="R62" s="346"/>
      <c r="S62" s="346"/>
      <c r="T62" s="347"/>
      <c r="U62" s="348"/>
      <c r="V62" s="367"/>
      <c r="W62" s="117"/>
      <c r="X62" s="117"/>
      <c r="Y62" s="116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</row>
    <row r="63" spans="2:47" s="115" customFormat="1" x14ac:dyDescent="0.25">
      <c r="B63" s="344"/>
      <c r="C63" s="423" t="str">
        <f>IF(Tabla3[[#This Row],[Línea estratégica]]="","",#REF!)</f>
        <v/>
      </c>
      <c r="D63" s="423" t="str">
        <f>IF(Tabla3[[#This Row],[Línea estratégica]]="","",#REF!)</f>
        <v/>
      </c>
      <c r="E63" s="423" t="str">
        <f>IF(Tabla3[[#This Row],[Línea estratégica]]="","",#REF!)</f>
        <v/>
      </c>
      <c r="F63" s="423" t="str">
        <f>IF(Tabla3[[#This Row],[Línea estratégica]]="","",#REF!)</f>
        <v/>
      </c>
      <c r="G63" s="424"/>
      <c r="H63" s="425" t="str">
        <f>IFERROR(VLOOKUP(Tabla3[[#This Row],[Línea estratégica]],Obj!$B$57:$C$90,2,FALSE),"")</f>
        <v/>
      </c>
      <c r="I63" s="424"/>
      <c r="J63" s="425" t="str">
        <f>IFERROR(VLOOKUP($I63,Obj!$D$132:$E$147,2,FALSE),"")</f>
        <v/>
      </c>
      <c r="K63" s="424"/>
      <c r="L63" s="366"/>
      <c r="M63" s="249"/>
      <c r="N63" s="249"/>
      <c r="O63" s="346"/>
      <c r="P63" s="346"/>
      <c r="Q63" s="346"/>
      <c r="R63" s="346"/>
      <c r="S63" s="346"/>
      <c r="T63" s="347"/>
      <c r="U63" s="348"/>
      <c r="V63" s="367"/>
      <c r="W63" s="117"/>
      <c r="X63" s="117"/>
      <c r="Y63" s="116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</row>
    <row r="64" spans="2:47" s="115" customFormat="1" x14ac:dyDescent="0.25">
      <c r="B64" s="344"/>
      <c r="C64" s="343" t="str">
        <f>IF(Tabla3[[#This Row],[Línea estratégica]]="","",#REF!)</f>
        <v/>
      </c>
      <c r="D64" s="343" t="str">
        <f>IF(Tabla3[[#This Row],[Línea estratégica]]="","",#REF!)</f>
        <v/>
      </c>
      <c r="E64" s="343" t="str">
        <f>IF(Tabla3[[#This Row],[Línea estratégica]]="","",#REF!)</f>
        <v/>
      </c>
      <c r="F64" s="343" t="str">
        <f>IF(Tabla3[[#This Row],[Línea estratégica]]="","",#REF!)</f>
        <v/>
      </c>
      <c r="G64" s="344"/>
      <c r="H64" s="345" t="str">
        <f>IFERROR(VLOOKUP(Tabla3[[#This Row],[Línea estratégica]],Obj!$B$57:$C$90,2,FALSE),"")</f>
        <v/>
      </c>
      <c r="I64" s="344"/>
      <c r="J64" s="345" t="str">
        <f>IFERROR(VLOOKUP($I64,Obj!$D$132:$E$147,2,FALSE),"")</f>
        <v/>
      </c>
      <c r="K64" s="344"/>
      <c r="L64" s="366"/>
      <c r="M64" s="249"/>
      <c r="N64" s="249"/>
      <c r="O64" s="346"/>
      <c r="P64" s="368"/>
      <c r="Q64" s="346"/>
      <c r="R64" s="346"/>
      <c r="S64" s="346"/>
      <c r="T64" s="347"/>
      <c r="U64" s="348"/>
      <c r="V64" s="367"/>
      <c r="W64" s="117"/>
      <c r="X64" s="117"/>
      <c r="Y64" s="116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</row>
    <row r="65" spans="2:47" s="115" customFormat="1" x14ac:dyDescent="0.25">
      <c r="B65" s="344"/>
      <c r="C65" s="351" t="str">
        <f>IF(Tabla3[[#This Row],[Línea estratégica]]="","",#REF!)</f>
        <v/>
      </c>
      <c r="D65" s="351" t="str">
        <f>IF(Tabla3[[#This Row],[Línea estratégica]]="","",#REF!)</f>
        <v/>
      </c>
      <c r="E65" s="351" t="str">
        <f>IF(Tabla3[[#This Row],[Línea estratégica]]="","",#REF!)</f>
        <v/>
      </c>
      <c r="F65" s="351" t="str">
        <f>IF(Tabla3[[#This Row],[Línea estratégica]]="","",#REF!)</f>
        <v/>
      </c>
      <c r="G65" s="344"/>
      <c r="H65" s="345" t="str">
        <f>IFERROR(VLOOKUP(Tabla3[[#This Row],[Línea estratégica]],Obj!$B$57:$C$90,2,FALSE),"")</f>
        <v/>
      </c>
      <c r="I65" s="344"/>
      <c r="J65" s="345" t="str">
        <f>+J59</f>
        <v/>
      </c>
      <c r="K65" s="344"/>
      <c r="L65" s="366"/>
      <c r="M65" s="249"/>
      <c r="N65" s="249"/>
      <c r="O65" s="318"/>
      <c r="P65" s="368"/>
      <c r="Q65" s="346"/>
      <c r="R65" s="346"/>
      <c r="S65" s="346"/>
      <c r="T65" s="347"/>
      <c r="U65" s="348"/>
      <c r="V65" s="367"/>
      <c r="W65" s="117"/>
      <c r="X65" s="117"/>
      <c r="Y65" s="116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</row>
    <row r="66" spans="2:47" s="115" customFormat="1" x14ac:dyDescent="0.25">
      <c r="B66" s="344"/>
      <c r="C66" s="351" t="str">
        <f>IF(Tabla3[[#This Row],[Línea estratégica]]="","",#REF!)</f>
        <v/>
      </c>
      <c r="D66" s="351" t="str">
        <f>IF(Tabla3[[#This Row],[Línea estratégica]]="","",#REF!)</f>
        <v/>
      </c>
      <c r="E66" s="351" t="str">
        <f>IF(Tabla3[[#This Row],[Línea estratégica]]="","",#REF!)</f>
        <v/>
      </c>
      <c r="F66" s="351" t="str">
        <f>IF(Tabla3[[#This Row],[Línea estratégica]]="","",#REF!)</f>
        <v/>
      </c>
      <c r="G66" s="344"/>
      <c r="H66" s="345" t="str">
        <f>IFERROR(VLOOKUP(Tabla3[[#This Row],[Línea estratégica]],Obj!$B$57:$C$90,2,FALSE),"")</f>
        <v/>
      </c>
      <c r="I66" s="344"/>
      <c r="J66" s="345" t="str">
        <f t="shared" ref="J66:J121" si="0">+J60</f>
        <v/>
      </c>
      <c r="K66" s="344"/>
      <c r="L66" s="366"/>
      <c r="M66" s="249"/>
      <c r="N66" s="249"/>
      <c r="O66" s="318"/>
      <c r="P66" s="368"/>
      <c r="Q66" s="346"/>
      <c r="R66" s="346"/>
      <c r="S66" s="346"/>
      <c r="T66" s="347"/>
      <c r="U66" s="348"/>
      <c r="V66" s="367"/>
      <c r="W66" s="117"/>
      <c r="X66" s="117"/>
      <c r="Y66" s="116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</row>
    <row r="67" spans="2:47" s="115" customFormat="1" x14ac:dyDescent="0.25">
      <c r="B67" s="344"/>
      <c r="C67" s="351" t="str">
        <f>IF(Tabla3[[#This Row],[Línea estratégica]]="","",#REF!)</f>
        <v/>
      </c>
      <c r="D67" s="351" t="str">
        <f>IF(Tabla3[[#This Row],[Línea estratégica]]="","",#REF!)</f>
        <v/>
      </c>
      <c r="E67" s="351" t="str">
        <f>IF(Tabla3[[#This Row],[Línea estratégica]]="","",#REF!)</f>
        <v/>
      </c>
      <c r="F67" s="351" t="str">
        <f>IF(Tabla3[[#This Row],[Línea estratégica]]="","",#REF!)</f>
        <v/>
      </c>
      <c r="G67" s="344"/>
      <c r="H67" s="345" t="str">
        <f>IFERROR(VLOOKUP(Tabla3[[#This Row],[Línea estratégica]],Obj!$B$57:$C$90,2,FALSE),"")</f>
        <v/>
      </c>
      <c r="I67" s="344"/>
      <c r="J67" s="345" t="str">
        <f t="shared" si="0"/>
        <v/>
      </c>
      <c r="K67" s="344"/>
      <c r="L67" s="366"/>
      <c r="M67" s="249"/>
      <c r="N67" s="249"/>
      <c r="O67" s="318"/>
      <c r="P67" s="368"/>
      <c r="Q67" s="346"/>
      <c r="R67" s="346"/>
      <c r="S67" s="346"/>
      <c r="T67" s="347"/>
      <c r="U67" s="348"/>
      <c r="V67" s="367"/>
      <c r="W67" s="117"/>
      <c r="X67" s="117"/>
      <c r="Y67" s="116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</row>
    <row r="68" spans="2:47" s="115" customFormat="1" x14ac:dyDescent="0.25">
      <c r="B68" s="344"/>
      <c r="C68" s="351" t="str">
        <f>IF(Tabla3[[#This Row],[Línea estratégica]]="","",#REF!)</f>
        <v/>
      </c>
      <c r="D68" s="351" t="str">
        <f>IF(Tabla3[[#This Row],[Línea estratégica]]="","",#REF!)</f>
        <v/>
      </c>
      <c r="E68" s="351" t="str">
        <f>IF(Tabla3[[#This Row],[Línea estratégica]]="","",#REF!)</f>
        <v/>
      </c>
      <c r="F68" s="351" t="str">
        <f>IF(Tabla3[[#This Row],[Línea estratégica]]="","",#REF!)</f>
        <v/>
      </c>
      <c r="G68" s="344"/>
      <c r="H68" s="345" t="str">
        <f>IFERROR(VLOOKUP(Tabla3[[#This Row],[Línea estratégica]],Obj!$B$57:$C$90,2,FALSE),"")</f>
        <v/>
      </c>
      <c r="I68" s="344"/>
      <c r="J68" s="345" t="str">
        <f t="shared" si="0"/>
        <v/>
      </c>
      <c r="K68" s="344"/>
      <c r="L68" s="366"/>
      <c r="M68" s="249"/>
      <c r="N68" s="249"/>
      <c r="O68" s="318"/>
      <c r="P68" s="368"/>
      <c r="Q68" s="346"/>
      <c r="R68" s="346"/>
      <c r="S68" s="346"/>
      <c r="T68" s="347"/>
      <c r="U68" s="348"/>
      <c r="V68" s="367"/>
      <c r="W68" s="117"/>
      <c r="X68" s="117"/>
      <c r="Y68" s="116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</row>
    <row r="69" spans="2:47" s="115" customFormat="1" x14ac:dyDescent="0.25">
      <c r="B69" s="344"/>
      <c r="C69" s="351" t="str">
        <f>IF(Tabla3[[#This Row],[Línea estratégica]]="","",#REF!)</f>
        <v/>
      </c>
      <c r="D69" s="351" t="str">
        <f>IF(Tabla3[[#This Row],[Línea estratégica]]="","",#REF!)</f>
        <v/>
      </c>
      <c r="E69" s="351" t="str">
        <f>IF(Tabla3[[#This Row],[Línea estratégica]]="","",#REF!)</f>
        <v/>
      </c>
      <c r="F69" s="351" t="str">
        <f>IF(Tabla3[[#This Row],[Línea estratégica]]="","",#REF!)</f>
        <v/>
      </c>
      <c r="G69" s="344"/>
      <c r="H69" s="345" t="str">
        <f>IFERROR(VLOOKUP(Tabla3[[#This Row],[Línea estratégica]],Obj!$B$57:$C$90,2,FALSE),"")</f>
        <v/>
      </c>
      <c r="I69" s="344"/>
      <c r="J69" s="345" t="str">
        <f t="shared" si="0"/>
        <v/>
      </c>
      <c r="K69" s="344"/>
      <c r="L69" s="366"/>
      <c r="M69" s="249"/>
      <c r="N69" s="249"/>
      <c r="O69" s="318"/>
      <c r="P69" s="368"/>
      <c r="Q69" s="346"/>
      <c r="R69" s="346"/>
      <c r="S69" s="346"/>
      <c r="T69" s="347"/>
      <c r="U69" s="348"/>
      <c r="V69" s="367"/>
      <c r="W69" s="117"/>
      <c r="X69" s="117"/>
      <c r="Y69" s="116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</row>
    <row r="70" spans="2:47" s="115" customFormat="1" x14ac:dyDescent="0.25">
      <c r="B70" s="344"/>
      <c r="C70" s="351" t="str">
        <f>IF(Tabla3[[#This Row],[Línea estratégica]]="","",#REF!)</f>
        <v/>
      </c>
      <c r="D70" s="351" t="str">
        <f>IF(Tabla3[[#This Row],[Línea estratégica]]="","",#REF!)</f>
        <v/>
      </c>
      <c r="E70" s="351" t="str">
        <f>IF(Tabla3[[#This Row],[Línea estratégica]]="","",#REF!)</f>
        <v/>
      </c>
      <c r="F70" s="351" t="str">
        <f>IF(Tabla3[[#This Row],[Línea estratégica]]="","",#REF!)</f>
        <v/>
      </c>
      <c r="G70" s="344"/>
      <c r="H70" s="345" t="str">
        <f>IFERROR(VLOOKUP(Tabla3[[#This Row],[Línea estratégica]],Obj!$B$57:$C$90,2,FALSE),"")</f>
        <v/>
      </c>
      <c r="I70" s="344"/>
      <c r="J70" s="345" t="str">
        <f t="shared" si="0"/>
        <v/>
      </c>
      <c r="K70" s="344"/>
      <c r="L70" s="366"/>
      <c r="M70" s="249"/>
      <c r="N70" s="249"/>
      <c r="O70" s="318"/>
      <c r="P70" s="368"/>
      <c r="Q70" s="346"/>
      <c r="R70" s="346"/>
      <c r="S70" s="346"/>
      <c r="T70" s="347"/>
      <c r="U70" s="348"/>
      <c r="V70" s="367"/>
      <c r="W70" s="117"/>
      <c r="X70" s="117"/>
      <c r="Y70" s="116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</row>
    <row r="71" spans="2:47" s="115" customFormat="1" x14ac:dyDescent="0.25">
      <c r="B71" s="344"/>
      <c r="C71" s="351" t="str">
        <f>IF(Tabla3[[#This Row],[Línea estratégica]]="","",#REF!)</f>
        <v/>
      </c>
      <c r="D71" s="351" t="str">
        <f>IF(Tabla3[[#This Row],[Línea estratégica]]="","",#REF!)</f>
        <v/>
      </c>
      <c r="E71" s="351" t="str">
        <f>IF(Tabla3[[#This Row],[Línea estratégica]]="","",#REF!)</f>
        <v/>
      </c>
      <c r="F71" s="351" t="str">
        <f>IF(Tabla3[[#This Row],[Línea estratégica]]="","",#REF!)</f>
        <v/>
      </c>
      <c r="G71" s="344"/>
      <c r="H71" s="345" t="str">
        <f>IFERROR(VLOOKUP(Tabla3[[#This Row],[Línea estratégica]],Obj!$B$57:$C$90,2,FALSE),"")</f>
        <v/>
      </c>
      <c r="I71" s="344"/>
      <c r="J71" s="345" t="str">
        <f t="shared" si="0"/>
        <v/>
      </c>
      <c r="K71" s="344"/>
      <c r="L71" s="366"/>
      <c r="M71" s="249"/>
      <c r="N71" s="249"/>
      <c r="O71" s="318"/>
      <c r="P71" s="368"/>
      <c r="Q71" s="346"/>
      <c r="R71" s="346"/>
      <c r="S71" s="346"/>
      <c r="T71" s="347"/>
      <c r="U71" s="348"/>
      <c r="V71" s="367"/>
      <c r="W71" s="117"/>
      <c r="X71" s="117"/>
      <c r="Y71" s="116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</row>
    <row r="72" spans="2:47" s="115" customFormat="1" x14ac:dyDescent="0.25">
      <c r="B72" s="344"/>
      <c r="C72" s="351" t="str">
        <f>IF(Tabla3[[#This Row],[Línea estratégica]]="","",#REF!)</f>
        <v/>
      </c>
      <c r="D72" s="351" t="str">
        <f>IF(Tabla3[[#This Row],[Línea estratégica]]="","",#REF!)</f>
        <v/>
      </c>
      <c r="E72" s="351" t="str">
        <f>IF(Tabla3[[#This Row],[Línea estratégica]]="","",#REF!)</f>
        <v/>
      </c>
      <c r="F72" s="351" t="str">
        <f>IF(Tabla3[[#This Row],[Línea estratégica]]="","",#REF!)</f>
        <v/>
      </c>
      <c r="G72" s="344"/>
      <c r="H72" s="345" t="str">
        <f>IFERROR(VLOOKUP(Tabla3[[#This Row],[Línea estratégica]],Obj!$B$57:$C$90,2,FALSE),"")</f>
        <v/>
      </c>
      <c r="I72" s="344"/>
      <c r="J72" s="345" t="str">
        <f t="shared" si="0"/>
        <v/>
      </c>
      <c r="K72" s="344"/>
      <c r="L72" s="366"/>
      <c r="M72" s="249"/>
      <c r="N72" s="249"/>
      <c r="O72" s="318"/>
      <c r="P72" s="368"/>
      <c r="Q72" s="346"/>
      <c r="R72" s="346"/>
      <c r="S72" s="346"/>
      <c r="T72" s="347"/>
      <c r="U72" s="348"/>
      <c r="V72" s="367"/>
      <c r="W72" s="117"/>
      <c r="X72" s="117"/>
      <c r="Y72" s="116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</row>
    <row r="73" spans="2:47" s="115" customFormat="1" x14ac:dyDescent="0.25">
      <c r="B73" s="344"/>
      <c r="C73" s="351" t="str">
        <f>IF(Tabla3[[#This Row],[Línea estratégica]]="","",#REF!)</f>
        <v/>
      </c>
      <c r="D73" s="351" t="str">
        <f>IF(Tabla3[[#This Row],[Línea estratégica]]="","",#REF!)</f>
        <v/>
      </c>
      <c r="E73" s="351" t="str">
        <f>IF(Tabla3[[#This Row],[Línea estratégica]]="","",#REF!)</f>
        <v/>
      </c>
      <c r="F73" s="351" t="str">
        <f>IF(Tabla3[[#This Row],[Línea estratégica]]="","",#REF!)</f>
        <v/>
      </c>
      <c r="G73" s="344"/>
      <c r="H73" s="345" t="str">
        <f>IFERROR(VLOOKUP(Tabla3[[#This Row],[Línea estratégica]],Obj!$B$57:$C$90,2,FALSE),"")</f>
        <v/>
      </c>
      <c r="I73" s="344"/>
      <c r="J73" s="345" t="str">
        <f t="shared" si="0"/>
        <v/>
      </c>
      <c r="K73" s="344"/>
      <c r="L73" s="366"/>
      <c r="M73" s="249"/>
      <c r="N73" s="249"/>
      <c r="O73" s="318"/>
      <c r="P73" s="368"/>
      <c r="Q73" s="346"/>
      <c r="R73" s="346"/>
      <c r="S73" s="346"/>
      <c r="T73" s="347"/>
      <c r="U73" s="348"/>
      <c r="V73" s="367"/>
      <c r="W73" s="117"/>
      <c r="X73" s="117"/>
      <c r="Y73" s="116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</row>
    <row r="74" spans="2:47" s="115" customFormat="1" x14ac:dyDescent="0.25">
      <c r="B74" s="344"/>
      <c r="C74" s="351" t="str">
        <f>IF(Tabla3[[#This Row],[Línea estratégica]]="","",#REF!)</f>
        <v/>
      </c>
      <c r="D74" s="351" t="str">
        <f>IF(Tabla3[[#This Row],[Línea estratégica]]="","",#REF!)</f>
        <v/>
      </c>
      <c r="E74" s="351" t="str">
        <f>IF(Tabla3[[#This Row],[Línea estratégica]]="","",#REF!)</f>
        <v/>
      </c>
      <c r="F74" s="351" t="str">
        <f>IF(Tabla3[[#This Row],[Línea estratégica]]="","",#REF!)</f>
        <v/>
      </c>
      <c r="G74" s="344"/>
      <c r="H74" s="345" t="str">
        <f>IFERROR(VLOOKUP(Tabla3[[#This Row],[Línea estratégica]],Obj!$B$57:$C$90,2,FALSE),"")</f>
        <v/>
      </c>
      <c r="I74" s="344"/>
      <c r="J74" s="345" t="str">
        <f t="shared" si="0"/>
        <v/>
      </c>
      <c r="K74" s="344"/>
      <c r="L74" s="366"/>
      <c r="M74" s="249"/>
      <c r="N74" s="249"/>
      <c r="O74" s="318"/>
      <c r="P74" s="368"/>
      <c r="Q74" s="346"/>
      <c r="R74" s="346"/>
      <c r="S74" s="346"/>
      <c r="T74" s="347"/>
      <c r="U74" s="348"/>
      <c r="V74" s="367"/>
      <c r="W74" s="117"/>
      <c r="X74" s="117"/>
      <c r="Y74" s="116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</row>
    <row r="75" spans="2:47" s="115" customFormat="1" x14ac:dyDescent="0.25">
      <c r="B75" s="344"/>
      <c r="C75" s="351" t="str">
        <f>IF(Tabla3[[#This Row],[Línea estratégica]]="","",#REF!)</f>
        <v/>
      </c>
      <c r="D75" s="351" t="str">
        <f>IF(Tabla3[[#This Row],[Línea estratégica]]="","",#REF!)</f>
        <v/>
      </c>
      <c r="E75" s="351" t="str">
        <f>IF(Tabla3[[#This Row],[Línea estratégica]]="","",#REF!)</f>
        <v/>
      </c>
      <c r="F75" s="351" t="str">
        <f>IF(Tabla3[[#This Row],[Línea estratégica]]="","",#REF!)</f>
        <v/>
      </c>
      <c r="G75" s="344"/>
      <c r="H75" s="345" t="str">
        <f>IFERROR(VLOOKUP(Tabla3[[#This Row],[Línea estratégica]],Obj!$B$57:$C$90,2,FALSE),"")</f>
        <v/>
      </c>
      <c r="I75" s="344"/>
      <c r="J75" s="345" t="str">
        <f t="shared" si="0"/>
        <v/>
      </c>
      <c r="K75" s="344"/>
      <c r="L75" s="366"/>
      <c r="M75" s="249"/>
      <c r="N75" s="249"/>
      <c r="O75" s="318"/>
      <c r="P75" s="368"/>
      <c r="Q75" s="346"/>
      <c r="R75" s="346"/>
      <c r="S75" s="346"/>
      <c r="T75" s="347"/>
      <c r="U75" s="348"/>
      <c r="V75" s="367"/>
      <c r="W75" s="117"/>
      <c r="X75" s="117"/>
      <c r="Y75" s="116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</row>
    <row r="76" spans="2:47" x14ac:dyDescent="0.25">
      <c r="B76" s="344"/>
      <c r="C76" s="351" t="str">
        <f>IF(Tabla3[[#This Row],[Línea estratégica]]="","",#REF!)</f>
        <v/>
      </c>
      <c r="D76" s="351" t="str">
        <f>IF(Tabla3[[#This Row],[Línea estratégica]]="","",#REF!)</f>
        <v/>
      </c>
      <c r="E76" s="351" t="str">
        <f>IF(Tabla3[[#This Row],[Línea estratégica]]="","",#REF!)</f>
        <v/>
      </c>
      <c r="F76" s="351" t="str">
        <f>IF(Tabla3[[#This Row],[Línea estratégica]]="","",#REF!)</f>
        <v/>
      </c>
      <c r="G76" s="344"/>
      <c r="H76" s="345" t="str">
        <f>IFERROR(VLOOKUP(Tabla3[[#This Row],[Línea estratégica]],Obj!$B$57:$C$90,2,FALSE),"")</f>
        <v/>
      </c>
      <c r="I76" s="344"/>
      <c r="J76" s="345" t="str">
        <f t="shared" si="0"/>
        <v/>
      </c>
      <c r="K76" s="344"/>
      <c r="L76" s="366"/>
      <c r="M76" s="249"/>
      <c r="N76" s="249"/>
      <c r="O76" s="318"/>
      <c r="P76" s="368"/>
      <c r="Q76" s="346"/>
      <c r="R76" s="346"/>
      <c r="S76" s="346"/>
      <c r="T76" s="347"/>
      <c r="U76" s="348"/>
      <c r="V76" s="367"/>
    </row>
    <row r="77" spans="2:47" x14ac:dyDescent="0.25">
      <c r="B77" s="344"/>
      <c r="C77" s="351" t="str">
        <f>IF(Tabla3[[#This Row],[Línea estratégica]]="","",#REF!)</f>
        <v/>
      </c>
      <c r="D77" s="351" t="str">
        <f>IF(Tabla3[[#This Row],[Línea estratégica]]="","",#REF!)</f>
        <v/>
      </c>
      <c r="E77" s="351" t="str">
        <f>IF(Tabla3[[#This Row],[Línea estratégica]]="","",#REF!)</f>
        <v/>
      </c>
      <c r="F77" s="351" t="str">
        <f>IF(Tabla3[[#This Row],[Línea estratégica]]="","",#REF!)</f>
        <v/>
      </c>
      <c r="G77" s="344"/>
      <c r="H77" s="345" t="str">
        <f>IFERROR(VLOOKUP(Tabla3[[#This Row],[Línea estratégica]],Obj!$B$57:$C$90,2,FALSE),"")</f>
        <v/>
      </c>
      <c r="I77" s="344"/>
      <c r="J77" s="345" t="str">
        <f t="shared" si="0"/>
        <v/>
      </c>
      <c r="K77" s="344"/>
      <c r="L77" s="366"/>
      <c r="M77" s="249"/>
      <c r="N77" s="249"/>
      <c r="O77" s="318"/>
      <c r="P77" s="368"/>
      <c r="Q77" s="346"/>
      <c r="R77" s="346"/>
      <c r="S77" s="346"/>
      <c r="T77" s="347"/>
      <c r="U77" s="348"/>
      <c r="V77" s="367"/>
    </row>
    <row r="78" spans="2:47" x14ac:dyDescent="0.25">
      <c r="B78" s="344"/>
      <c r="C78" s="351" t="str">
        <f>IF(Tabla3[[#This Row],[Línea estratégica]]="","",#REF!)</f>
        <v/>
      </c>
      <c r="D78" s="351" t="str">
        <f>IF(Tabla3[[#This Row],[Línea estratégica]]="","",#REF!)</f>
        <v/>
      </c>
      <c r="E78" s="351" t="str">
        <f>IF(Tabla3[[#This Row],[Línea estratégica]]="","",#REF!)</f>
        <v/>
      </c>
      <c r="F78" s="351" t="str">
        <f>IF(Tabla3[[#This Row],[Línea estratégica]]="","",#REF!)</f>
        <v/>
      </c>
      <c r="G78" s="344"/>
      <c r="H78" s="345" t="str">
        <f>IFERROR(VLOOKUP(Tabla3[[#This Row],[Línea estratégica]],Obj!$B$57:$C$90,2,FALSE),"")</f>
        <v/>
      </c>
      <c r="I78" s="344"/>
      <c r="J78" s="345" t="str">
        <f t="shared" si="0"/>
        <v/>
      </c>
      <c r="K78" s="344"/>
      <c r="L78" s="366"/>
      <c r="M78" s="249"/>
      <c r="N78" s="249"/>
      <c r="O78" s="318"/>
      <c r="P78" s="368"/>
      <c r="Q78" s="346"/>
      <c r="R78" s="346"/>
      <c r="S78" s="346"/>
      <c r="T78" s="347"/>
      <c r="U78" s="348"/>
      <c r="V78" s="367"/>
    </row>
    <row r="79" spans="2:47" x14ac:dyDescent="0.25">
      <c r="B79" s="344"/>
      <c r="C79" s="351" t="str">
        <f>IF(Tabla3[[#This Row],[Línea estratégica]]="","",#REF!)</f>
        <v/>
      </c>
      <c r="D79" s="351" t="str">
        <f>IF(Tabla3[[#This Row],[Línea estratégica]]="","",#REF!)</f>
        <v/>
      </c>
      <c r="E79" s="351" t="str">
        <f>IF(Tabla3[[#This Row],[Línea estratégica]]="","",#REF!)</f>
        <v/>
      </c>
      <c r="F79" s="351" t="str">
        <f>IF(Tabla3[[#This Row],[Línea estratégica]]="","",#REF!)</f>
        <v/>
      </c>
      <c r="G79" s="344"/>
      <c r="H79" s="345" t="str">
        <f>IFERROR(VLOOKUP(Tabla3[[#This Row],[Línea estratégica]],Obj!$B$57:$C$90,2,FALSE),"")</f>
        <v/>
      </c>
      <c r="I79" s="344"/>
      <c r="J79" s="345" t="str">
        <f t="shared" si="0"/>
        <v/>
      </c>
      <c r="K79" s="344"/>
      <c r="L79" s="366"/>
      <c r="M79" s="249"/>
      <c r="N79" s="249"/>
      <c r="O79" s="318"/>
      <c r="P79" s="368"/>
      <c r="Q79" s="346"/>
      <c r="R79" s="346"/>
      <c r="S79" s="346"/>
      <c r="T79" s="347"/>
      <c r="U79" s="348"/>
      <c r="V79" s="367"/>
    </row>
    <row r="80" spans="2:47" x14ac:dyDescent="0.25">
      <c r="B80" s="344"/>
      <c r="C80" s="351" t="str">
        <f>IF(Tabla3[[#This Row],[Línea estratégica]]="","",#REF!)</f>
        <v/>
      </c>
      <c r="D80" s="351" t="str">
        <f>IF(Tabla3[[#This Row],[Línea estratégica]]="","",#REF!)</f>
        <v/>
      </c>
      <c r="E80" s="351" t="str">
        <f>IF(Tabla3[[#This Row],[Línea estratégica]]="","",#REF!)</f>
        <v/>
      </c>
      <c r="F80" s="351" t="str">
        <f>IF(Tabla3[[#This Row],[Línea estratégica]]="","",#REF!)</f>
        <v/>
      </c>
      <c r="G80" s="344"/>
      <c r="H80" s="345" t="str">
        <f>IFERROR(VLOOKUP(Tabla3[[#This Row],[Línea estratégica]],Obj!$B$57:$C$90,2,FALSE),"")</f>
        <v/>
      </c>
      <c r="I80" s="344"/>
      <c r="J80" s="345" t="str">
        <f t="shared" si="0"/>
        <v/>
      </c>
      <c r="K80" s="344"/>
      <c r="L80" s="366"/>
      <c r="M80" s="249"/>
      <c r="N80" s="249"/>
      <c r="O80" s="318"/>
      <c r="P80" s="368"/>
      <c r="Q80" s="346"/>
      <c r="R80" s="346"/>
      <c r="S80" s="346"/>
      <c r="T80" s="347"/>
      <c r="U80" s="348"/>
      <c r="V80" s="367"/>
    </row>
    <row r="81" spans="2:22" x14ac:dyDescent="0.25">
      <c r="B81" s="344"/>
      <c r="C81" s="351" t="str">
        <f>IF(Tabla3[[#This Row],[Línea estratégica]]="","",#REF!)</f>
        <v/>
      </c>
      <c r="D81" s="351" t="str">
        <f>IF(Tabla3[[#This Row],[Línea estratégica]]="","",#REF!)</f>
        <v/>
      </c>
      <c r="E81" s="351" t="str">
        <f>IF(Tabla3[[#This Row],[Línea estratégica]]="","",#REF!)</f>
        <v/>
      </c>
      <c r="F81" s="351" t="str">
        <f>IF(Tabla3[[#This Row],[Línea estratégica]]="","",#REF!)</f>
        <v/>
      </c>
      <c r="G81" s="344"/>
      <c r="H81" s="345" t="str">
        <f>IFERROR(VLOOKUP(Tabla3[[#This Row],[Línea estratégica]],Obj!$B$57:$C$90,2,FALSE),"")</f>
        <v/>
      </c>
      <c r="I81" s="344"/>
      <c r="J81" s="345" t="str">
        <f t="shared" si="0"/>
        <v/>
      </c>
      <c r="K81" s="344"/>
      <c r="L81" s="366"/>
      <c r="M81" s="249"/>
      <c r="N81" s="249"/>
      <c r="O81" s="318"/>
      <c r="P81" s="368"/>
      <c r="Q81" s="346"/>
      <c r="R81" s="346"/>
      <c r="S81" s="346"/>
      <c r="T81" s="347"/>
      <c r="U81" s="348"/>
      <c r="V81" s="367"/>
    </row>
    <row r="82" spans="2:22" x14ac:dyDescent="0.25">
      <c r="B82" s="344"/>
      <c r="C82" s="351" t="str">
        <f>IF(Tabla3[[#This Row],[Línea estratégica]]="","",#REF!)</f>
        <v/>
      </c>
      <c r="D82" s="351" t="str">
        <f>IF(Tabla3[[#This Row],[Línea estratégica]]="","",#REF!)</f>
        <v/>
      </c>
      <c r="E82" s="351" t="str">
        <f>IF(Tabla3[[#This Row],[Línea estratégica]]="","",#REF!)</f>
        <v/>
      </c>
      <c r="F82" s="351" t="str">
        <f>IF(Tabla3[[#This Row],[Línea estratégica]]="","",#REF!)</f>
        <v/>
      </c>
      <c r="G82" s="344"/>
      <c r="H82" s="345" t="str">
        <f>IFERROR(VLOOKUP(Tabla3[[#This Row],[Línea estratégica]],Obj!$B$57:$C$90,2,FALSE),"")</f>
        <v/>
      </c>
      <c r="I82" s="344"/>
      <c r="J82" s="345" t="str">
        <f t="shared" si="0"/>
        <v/>
      </c>
      <c r="K82" s="344"/>
      <c r="L82" s="366"/>
      <c r="M82" s="249"/>
      <c r="N82" s="249"/>
      <c r="O82" s="318"/>
      <c r="P82" s="368"/>
      <c r="Q82" s="346"/>
      <c r="R82" s="346"/>
      <c r="S82" s="346"/>
      <c r="T82" s="347"/>
      <c r="U82" s="348"/>
      <c r="V82" s="367"/>
    </row>
    <row r="83" spans="2:22" x14ac:dyDescent="0.25">
      <c r="B83" s="344"/>
      <c r="C83" s="351" t="str">
        <f>IF(Tabla3[[#This Row],[Línea estratégica]]="","",#REF!)</f>
        <v/>
      </c>
      <c r="D83" s="351" t="str">
        <f>IF(Tabla3[[#This Row],[Línea estratégica]]="","",#REF!)</f>
        <v/>
      </c>
      <c r="E83" s="351" t="str">
        <f>IF(Tabla3[[#This Row],[Línea estratégica]]="","",#REF!)</f>
        <v/>
      </c>
      <c r="F83" s="351" t="str">
        <f>IF(Tabla3[[#This Row],[Línea estratégica]]="","",#REF!)</f>
        <v/>
      </c>
      <c r="G83" s="344"/>
      <c r="H83" s="345" t="str">
        <f>IFERROR(VLOOKUP(Tabla3[[#This Row],[Línea estratégica]],Obj!$B$57:$C$90,2,FALSE),"")</f>
        <v/>
      </c>
      <c r="I83" s="344"/>
      <c r="J83" s="345" t="str">
        <f t="shared" si="0"/>
        <v/>
      </c>
      <c r="K83" s="344"/>
      <c r="L83" s="366"/>
      <c r="M83" s="249"/>
      <c r="N83" s="249"/>
      <c r="O83" s="318"/>
      <c r="P83" s="368"/>
      <c r="Q83" s="346"/>
      <c r="R83" s="346"/>
      <c r="S83" s="346"/>
      <c r="T83" s="347"/>
      <c r="U83" s="348"/>
      <c r="V83" s="367"/>
    </row>
    <row r="84" spans="2:22" x14ac:dyDescent="0.25">
      <c r="B84" s="344"/>
      <c r="C84" s="351" t="str">
        <f>IF(Tabla3[[#This Row],[Línea estratégica]]="","",#REF!)</f>
        <v/>
      </c>
      <c r="D84" s="351" t="str">
        <f>IF(Tabla3[[#This Row],[Línea estratégica]]="","",#REF!)</f>
        <v/>
      </c>
      <c r="E84" s="351" t="str">
        <f>IF(Tabla3[[#This Row],[Línea estratégica]]="","",#REF!)</f>
        <v/>
      </c>
      <c r="F84" s="351" t="str">
        <f>IF(Tabla3[[#This Row],[Línea estratégica]]="","",#REF!)</f>
        <v/>
      </c>
      <c r="G84" s="344"/>
      <c r="H84" s="345" t="str">
        <f>IFERROR(VLOOKUP(Tabla3[[#This Row],[Línea estratégica]],Obj!$B$57:$C$90,2,FALSE),"")</f>
        <v/>
      </c>
      <c r="I84" s="344"/>
      <c r="J84" s="345" t="str">
        <f t="shared" si="0"/>
        <v/>
      </c>
      <c r="K84" s="344"/>
      <c r="L84" s="366"/>
      <c r="M84" s="249"/>
      <c r="N84" s="249"/>
      <c r="O84" s="318"/>
      <c r="P84" s="368"/>
      <c r="Q84" s="346"/>
      <c r="R84" s="346"/>
      <c r="S84" s="346"/>
      <c r="T84" s="347"/>
      <c r="U84" s="348"/>
      <c r="V84" s="367"/>
    </row>
    <row r="85" spans="2:22" x14ac:dyDescent="0.25">
      <c r="B85" s="344"/>
      <c r="C85" s="351" t="str">
        <f>IF(Tabla3[[#This Row],[Línea estratégica]]="","",#REF!)</f>
        <v/>
      </c>
      <c r="D85" s="351" t="str">
        <f>IF(Tabla3[[#This Row],[Línea estratégica]]="","",#REF!)</f>
        <v/>
      </c>
      <c r="E85" s="351" t="str">
        <f>IF(Tabla3[[#This Row],[Línea estratégica]]="","",#REF!)</f>
        <v/>
      </c>
      <c r="F85" s="351" t="str">
        <f>IF(Tabla3[[#This Row],[Línea estratégica]]="","",#REF!)</f>
        <v/>
      </c>
      <c r="G85" s="344"/>
      <c r="H85" s="345" t="str">
        <f>IFERROR(VLOOKUP(Tabla3[[#This Row],[Línea estratégica]],Obj!$B$57:$C$90,2,FALSE),"")</f>
        <v/>
      </c>
      <c r="I85" s="344"/>
      <c r="J85" s="345" t="str">
        <f t="shared" si="0"/>
        <v/>
      </c>
      <c r="K85" s="344"/>
      <c r="L85" s="366"/>
      <c r="M85" s="249"/>
      <c r="N85" s="249"/>
      <c r="O85" s="318"/>
      <c r="P85" s="368"/>
      <c r="Q85" s="346"/>
      <c r="R85" s="346"/>
      <c r="S85" s="346"/>
      <c r="T85" s="347"/>
      <c r="U85" s="348"/>
      <c r="V85" s="367"/>
    </row>
    <row r="86" spans="2:22" x14ac:dyDescent="0.25">
      <c r="B86" s="344"/>
      <c r="C86" s="351" t="str">
        <f>IF(Tabla3[[#This Row],[Línea estratégica]]="","",#REF!)</f>
        <v/>
      </c>
      <c r="D86" s="351" t="str">
        <f>IF(Tabla3[[#This Row],[Línea estratégica]]="","",#REF!)</f>
        <v/>
      </c>
      <c r="E86" s="351" t="str">
        <f>IF(Tabla3[[#This Row],[Línea estratégica]]="","",#REF!)</f>
        <v/>
      </c>
      <c r="F86" s="351" t="str">
        <f>IF(Tabla3[[#This Row],[Línea estratégica]]="","",#REF!)</f>
        <v/>
      </c>
      <c r="G86" s="344"/>
      <c r="H86" s="345" t="str">
        <f>IFERROR(VLOOKUP(Tabla3[[#This Row],[Línea estratégica]],Obj!$B$57:$C$90,2,FALSE),"")</f>
        <v/>
      </c>
      <c r="I86" s="344"/>
      <c r="J86" s="345" t="str">
        <f t="shared" si="0"/>
        <v/>
      </c>
      <c r="K86" s="344"/>
      <c r="L86" s="366"/>
      <c r="M86" s="249"/>
      <c r="N86" s="249"/>
      <c r="O86" s="318"/>
      <c r="P86" s="368"/>
      <c r="Q86" s="346"/>
      <c r="R86" s="346"/>
      <c r="S86" s="346"/>
      <c r="T86" s="347"/>
      <c r="U86" s="348"/>
      <c r="V86" s="367"/>
    </row>
    <row r="87" spans="2:22" x14ac:dyDescent="0.25">
      <c r="B87" s="344"/>
      <c r="C87" s="351" t="str">
        <f>IF(Tabla3[[#This Row],[Línea estratégica]]="","",#REF!)</f>
        <v/>
      </c>
      <c r="D87" s="351" t="str">
        <f>IF(Tabla3[[#This Row],[Línea estratégica]]="","",#REF!)</f>
        <v/>
      </c>
      <c r="E87" s="351" t="str">
        <f>IF(Tabla3[[#This Row],[Línea estratégica]]="","",#REF!)</f>
        <v/>
      </c>
      <c r="F87" s="351" t="str">
        <f>IF(Tabla3[[#This Row],[Línea estratégica]]="","",#REF!)</f>
        <v/>
      </c>
      <c r="G87" s="344"/>
      <c r="H87" s="345" t="str">
        <f>IFERROR(VLOOKUP(Tabla3[[#This Row],[Línea estratégica]],Obj!$B$57:$C$90,2,FALSE),"")</f>
        <v/>
      </c>
      <c r="I87" s="344"/>
      <c r="J87" s="345" t="str">
        <f t="shared" si="0"/>
        <v/>
      </c>
      <c r="K87" s="344"/>
      <c r="L87" s="366"/>
      <c r="M87" s="249"/>
      <c r="N87" s="249"/>
      <c r="O87" s="318"/>
      <c r="P87" s="368"/>
      <c r="Q87" s="346"/>
      <c r="R87" s="346"/>
      <c r="S87" s="346"/>
      <c r="T87" s="347"/>
      <c r="U87" s="348"/>
      <c r="V87" s="367"/>
    </row>
    <row r="88" spans="2:22" x14ac:dyDescent="0.25">
      <c r="B88" s="344"/>
      <c r="C88" s="351" t="str">
        <f>IF(Tabla3[[#This Row],[Línea estratégica]]="","",#REF!)</f>
        <v/>
      </c>
      <c r="D88" s="351" t="str">
        <f>IF(Tabla3[[#This Row],[Línea estratégica]]="","",#REF!)</f>
        <v/>
      </c>
      <c r="E88" s="351" t="str">
        <f>IF(Tabla3[[#This Row],[Línea estratégica]]="","",#REF!)</f>
        <v/>
      </c>
      <c r="F88" s="351" t="str">
        <f>IF(Tabla3[[#This Row],[Línea estratégica]]="","",#REF!)</f>
        <v/>
      </c>
      <c r="G88" s="344"/>
      <c r="H88" s="345" t="str">
        <f>IFERROR(VLOOKUP(Tabla3[[#This Row],[Línea estratégica]],Obj!$B$57:$C$90,2,FALSE),"")</f>
        <v/>
      </c>
      <c r="I88" s="344"/>
      <c r="J88" s="345" t="str">
        <f t="shared" si="0"/>
        <v/>
      </c>
      <c r="K88" s="344"/>
      <c r="L88" s="366"/>
      <c r="M88" s="249"/>
      <c r="N88" s="249"/>
      <c r="O88" s="318"/>
      <c r="P88" s="368"/>
      <c r="Q88" s="346"/>
      <c r="R88" s="346"/>
      <c r="S88" s="346"/>
      <c r="T88" s="347"/>
      <c r="U88" s="348"/>
      <c r="V88" s="367"/>
    </row>
    <row r="89" spans="2:22" x14ac:dyDescent="0.25">
      <c r="B89" s="344"/>
      <c r="C89" s="351" t="str">
        <f>IF(Tabla3[[#This Row],[Línea estratégica]]="","",#REF!)</f>
        <v/>
      </c>
      <c r="D89" s="351" t="str">
        <f>IF(Tabla3[[#This Row],[Línea estratégica]]="","",#REF!)</f>
        <v/>
      </c>
      <c r="E89" s="351" t="str">
        <f>IF(Tabla3[[#This Row],[Línea estratégica]]="","",#REF!)</f>
        <v/>
      </c>
      <c r="F89" s="351" t="str">
        <f>IF(Tabla3[[#This Row],[Línea estratégica]]="","",#REF!)</f>
        <v/>
      </c>
      <c r="G89" s="344"/>
      <c r="H89" s="345" t="str">
        <f>IFERROR(VLOOKUP(Tabla3[[#This Row],[Línea estratégica]],Obj!$B$57:$C$90,2,FALSE),"")</f>
        <v/>
      </c>
      <c r="I89" s="344"/>
      <c r="J89" s="345" t="str">
        <f t="shared" si="0"/>
        <v/>
      </c>
      <c r="K89" s="344"/>
      <c r="L89" s="366"/>
      <c r="M89" s="249"/>
      <c r="N89" s="249"/>
      <c r="O89" s="318"/>
      <c r="P89" s="368"/>
      <c r="Q89" s="346"/>
      <c r="R89" s="346"/>
      <c r="S89" s="346"/>
      <c r="T89" s="347"/>
      <c r="U89" s="348"/>
      <c r="V89" s="367"/>
    </row>
    <row r="90" spans="2:22" x14ac:dyDescent="0.25">
      <c r="B90" s="344"/>
      <c r="C90" s="351" t="str">
        <f>IF(Tabla3[[#This Row],[Línea estratégica]]="","",#REF!)</f>
        <v/>
      </c>
      <c r="D90" s="351" t="str">
        <f>IF(Tabla3[[#This Row],[Línea estratégica]]="","",#REF!)</f>
        <v/>
      </c>
      <c r="E90" s="351" t="str">
        <f>IF(Tabla3[[#This Row],[Línea estratégica]]="","",#REF!)</f>
        <v/>
      </c>
      <c r="F90" s="351" t="str">
        <f>IF(Tabla3[[#This Row],[Línea estratégica]]="","",#REF!)</f>
        <v/>
      </c>
      <c r="G90" s="344"/>
      <c r="H90" s="345" t="str">
        <f>IFERROR(VLOOKUP(Tabla3[[#This Row],[Línea estratégica]],Obj!$B$57:$C$90,2,FALSE),"")</f>
        <v/>
      </c>
      <c r="I90" s="344"/>
      <c r="J90" s="345" t="str">
        <f t="shared" si="0"/>
        <v/>
      </c>
      <c r="K90" s="344"/>
      <c r="L90" s="366"/>
      <c r="M90" s="249"/>
      <c r="N90" s="249"/>
      <c r="O90" s="318"/>
      <c r="P90" s="368"/>
      <c r="Q90" s="346"/>
      <c r="R90" s="346"/>
      <c r="S90" s="346"/>
      <c r="T90" s="347"/>
      <c r="U90" s="348"/>
      <c r="V90" s="367"/>
    </row>
    <row r="91" spans="2:22" x14ac:dyDescent="0.25">
      <c r="B91" s="344"/>
      <c r="C91" s="351" t="str">
        <f>IF(Tabla3[[#This Row],[Línea estratégica]]="","",#REF!)</f>
        <v/>
      </c>
      <c r="D91" s="351" t="str">
        <f>IF(Tabla3[[#This Row],[Línea estratégica]]="","",#REF!)</f>
        <v/>
      </c>
      <c r="E91" s="351" t="str">
        <f>IF(Tabla3[[#This Row],[Línea estratégica]]="","",#REF!)</f>
        <v/>
      </c>
      <c r="F91" s="351" t="str">
        <f>IF(Tabla3[[#This Row],[Línea estratégica]]="","",#REF!)</f>
        <v/>
      </c>
      <c r="G91" s="344"/>
      <c r="H91" s="345" t="str">
        <f>IFERROR(VLOOKUP(Tabla3[[#This Row],[Línea estratégica]],Obj!$B$57:$C$90,2,FALSE),"")</f>
        <v/>
      </c>
      <c r="I91" s="344"/>
      <c r="J91" s="345" t="str">
        <f t="shared" si="0"/>
        <v/>
      </c>
      <c r="K91" s="344"/>
      <c r="L91" s="366"/>
      <c r="M91" s="249"/>
      <c r="N91" s="249"/>
      <c r="O91" s="318"/>
      <c r="P91" s="368"/>
      <c r="Q91" s="346"/>
      <c r="R91" s="346"/>
      <c r="S91" s="346"/>
      <c r="T91" s="347"/>
      <c r="U91" s="348"/>
      <c r="V91" s="367"/>
    </row>
    <row r="92" spans="2:22" x14ac:dyDescent="0.25">
      <c r="B92" s="344"/>
      <c r="C92" s="351" t="str">
        <f>IF(Tabla3[[#This Row],[Línea estratégica]]="","",#REF!)</f>
        <v/>
      </c>
      <c r="D92" s="351" t="str">
        <f>IF(Tabla3[[#This Row],[Línea estratégica]]="","",#REF!)</f>
        <v/>
      </c>
      <c r="E92" s="351" t="str">
        <f>IF(Tabla3[[#This Row],[Línea estratégica]]="","",#REF!)</f>
        <v/>
      </c>
      <c r="F92" s="351" t="str">
        <f>IF(Tabla3[[#This Row],[Línea estratégica]]="","",#REF!)</f>
        <v/>
      </c>
      <c r="G92" s="344"/>
      <c r="H92" s="345" t="str">
        <f>IFERROR(VLOOKUP(Tabla3[[#This Row],[Línea estratégica]],Obj!$B$57:$C$90,2,FALSE),"")</f>
        <v/>
      </c>
      <c r="I92" s="344"/>
      <c r="J92" s="345" t="str">
        <f t="shared" si="0"/>
        <v/>
      </c>
      <c r="K92" s="344"/>
      <c r="L92" s="366"/>
      <c r="M92" s="249"/>
      <c r="N92" s="249"/>
      <c r="O92" s="318"/>
      <c r="P92" s="368"/>
      <c r="Q92" s="346"/>
      <c r="R92" s="346"/>
      <c r="S92" s="346"/>
      <c r="T92" s="347"/>
      <c r="U92" s="348"/>
      <c r="V92" s="367"/>
    </row>
    <row r="93" spans="2:22" x14ac:dyDescent="0.25">
      <c r="B93" s="344"/>
      <c r="C93" s="351" t="str">
        <f>IF(Tabla3[[#This Row],[Línea estratégica]]="","",#REF!)</f>
        <v/>
      </c>
      <c r="D93" s="351" t="str">
        <f>IF(Tabla3[[#This Row],[Línea estratégica]]="","",#REF!)</f>
        <v/>
      </c>
      <c r="E93" s="351" t="str">
        <f>IF(Tabla3[[#This Row],[Línea estratégica]]="","",#REF!)</f>
        <v/>
      </c>
      <c r="F93" s="351" t="str">
        <f>IF(Tabla3[[#This Row],[Línea estratégica]]="","",#REF!)</f>
        <v/>
      </c>
      <c r="G93" s="344"/>
      <c r="H93" s="345" t="str">
        <f>IFERROR(VLOOKUP(Tabla3[[#This Row],[Línea estratégica]],Obj!$B$57:$C$90,2,FALSE),"")</f>
        <v/>
      </c>
      <c r="I93" s="344"/>
      <c r="J93" s="345" t="str">
        <f t="shared" si="0"/>
        <v/>
      </c>
      <c r="K93" s="344"/>
      <c r="L93" s="366"/>
      <c r="M93" s="249"/>
      <c r="N93" s="249"/>
      <c r="O93" s="318"/>
      <c r="P93" s="368"/>
      <c r="Q93" s="346"/>
      <c r="R93" s="346"/>
      <c r="S93" s="346"/>
      <c r="T93" s="347"/>
      <c r="U93" s="348"/>
      <c r="V93" s="367"/>
    </row>
    <row r="94" spans="2:22" x14ac:dyDescent="0.25">
      <c r="B94" s="344"/>
      <c r="C94" s="351" t="str">
        <f>IF(Tabla3[[#This Row],[Línea estratégica]]="","",#REF!)</f>
        <v/>
      </c>
      <c r="D94" s="351" t="str">
        <f>IF(Tabla3[[#This Row],[Línea estratégica]]="","",#REF!)</f>
        <v/>
      </c>
      <c r="E94" s="351" t="str">
        <f>IF(Tabla3[[#This Row],[Línea estratégica]]="","",#REF!)</f>
        <v/>
      </c>
      <c r="F94" s="351" t="str">
        <f>IF(Tabla3[[#This Row],[Línea estratégica]]="","",#REF!)</f>
        <v/>
      </c>
      <c r="G94" s="344"/>
      <c r="H94" s="345" t="str">
        <f>IFERROR(VLOOKUP(Tabla3[[#This Row],[Línea estratégica]],Obj!$B$57:$C$90,2,FALSE),"")</f>
        <v/>
      </c>
      <c r="I94" s="344"/>
      <c r="J94" s="345" t="str">
        <f t="shared" si="0"/>
        <v/>
      </c>
      <c r="K94" s="344"/>
      <c r="L94" s="366"/>
      <c r="M94" s="249"/>
      <c r="N94" s="249"/>
      <c r="O94" s="318"/>
      <c r="P94" s="368"/>
      <c r="Q94" s="346"/>
      <c r="R94" s="346"/>
      <c r="S94" s="346"/>
      <c r="T94" s="347"/>
      <c r="U94" s="348"/>
      <c r="V94" s="367"/>
    </row>
    <row r="95" spans="2:22" x14ac:dyDescent="0.25">
      <c r="B95" s="344"/>
      <c r="C95" s="351" t="str">
        <f>IF(Tabla3[[#This Row],[Línea estratégica]]="","",#REF!)</f>
        <v/>
      </c>
      <c r="D95" s="351" t="str">
        <f>IF(Tabla3[[#This Row],[Línea estratégica]]="","",#REF!)</f>
        <v/>
      </c>
      <c r="E95" s="351" t="str">
        <f>IF(Tabla3[[#This Row],[Línea estratégica]]="","",#REF!)</f>
        <v/>
      </c>
      <c r="F95" s="351" t="str">
        <f>IF(Tabla3[[#This Row],[Línea estratégica]]="","",#REF!)</f>
        <v/>
      </c>
      <c r="G95" s="344"/>
      <c r="H95" s="345" t="str">
        <f>IFERROR(VLOOKUP(Tabla3[[#This Row],[Línea estratégica]],Obj!$B$57:$C$90,2,FALSE),"")</f>
        <v/>
      </c>
      <c r="I95" s="344"/>
      <c r="J95" s="345" t="str">
        <f t="shared" si="0"/>
        <v/>
      </c>
      <c r="K95" s="344"/>
      <c r="L95" s="366"/>
      <c r="M95" s="249"/>
      <c r="N95" s="249"/>
      <c r="O95" s="318"/>
      <c r="P95" s="368"/>
      <c r="Q95" s="346"/>
      <c r="R95" s="346"/>
      <c r="S95" s="346"/>
      <c r="T95" s="347"/>
      <c r="U95" s="348"/>
      <c r="V95" s="367"/>
    </row>
    <row r="96" spans="2:22" x14ac:dyDescent="0.25">
      <c r="B96" s="344"/>
      <c r="C96" s="351" t="str">
        <f>IF(Tabla3[[#This Row],[Línea estratégica]]="","",#REF!)</f>
        <v/>
      </c>
      <c r="D96" s="351" t="str">
        <f>IF(Tabla3[[#This Row],[Línea estratégica]]="","",#REF!)</f>
        <v/>
      </c>
      <c r="E96" s="351" t="str">
        <f>IF(Tabla3[[#This Row],[Línea estratégica]]="","",#REF!)</f>
        <v/>
      </c>
      <c r="F96" s="351" t="str">
        <f>IF(Tabla3[[#This Row],[Línea estratégica]]="","",#REF!)</f>
        <v/>
      </c>
      <c r="G96" s="344"/>
      <c r="H96" s="345" t="str">
        <f>IFERROR(VLOOKUP(Tabla3[[#This Row],[Línea estratégica]],Obj!$B$57:$C$90,2,FALSE),"")</f>
        <v/>
      </c>
      <c r="I96" s="344"/>
      <c r="J96" s="345" t="str">
        <f t="shared" si="0"/>
        <v/>
      </c>
      <c r="K96" s="344"/>
      <c r="L96" s="366"/>
      <c r="M96" s="249"/>
      <c r="N96" s="249"/>
      <c r="O96" s="318"/>
      <c r="P96" s="368"/>
      <c r="Q96" s="346"/>
      <c r="R96" s="346"/>
      <c r="S96" s="346"/>
      <c r="T96" s="347"/>
      <c r="U96" s="348"/>
      <c r="V96" s="367"/>
    </row>
    <row r="97" spans="2:22" x14ac:dyDescent="0.25">
      <c r="B97" s="344"/>
      <c r="C97" s="351" t="str">
        <f>IF(Tabla3[[#This Row],[Línea estratégica]]="","",#REF!)</f>
        <v/>
      </c>
      <c r="D97" s="351" t="str">
        <f>IF(Tabla3[[#This Row],[Línea estratégica]]="","",#REF!)</f>
        <v/>
      </c>
      <c r="E97" s="351" t="str">
        <f>IF(Tabla3[[#This Row],[Línea estratégica]]="","",#REF!)</f>
        <v/>
      </c>
      <c r="F97" s="351" t="str">
        <f>IF(Tabla3[[#This Row],[Línea estratégica]]="","",#REF!)</f>
        <v/>
      </c>
      <c r="G97" s="344"/>
      <c r="H97" s="345" t="str">
        <f>IFERROR(VLOOKUP(Tabla3[[#This Row],[Línea estratégica]],Obj!$B$57:$C$90,2,FALSE),"")</f>
        <v/>
      </c>
      <c r="I97" s="344"/>
      <c r="J97" s="345" t="str">
        <f t="shared" si="0"/>
        <v/>
      </c>
      <c r="K97" s="344"/>
      <c r="L97" s="366"/>
      <c r="M97" s="249"/>
      <c r="N97" s="249"/>
      <c r="O97" s="318"/>
      <c r="P97" s="368"/>
      <c r="Q97" s="346"/>
      <c r="R97" s="346"/>
      <c r="S97" s="346"/>
      <c r="T97" s="347"/>
      <c r="U97" s="348"/>
      <c r="V97" s="367"/>
    </row>
    <row r="98" spans="2:22" x14ac:dyDescent="0.25">
      <c r="B98" s="344"/>
      <c r="C98" s="351" t="str">
        <f>IF(Tabla3[[#This Row],[Línea estratégica]]="","",#REF!)</f>
        <v/>
      </c>
      <c r="D98" s="351" t="str">
        <f>IF(Tabla3[[#This Row],[Línea estratégica]]="","",#REF!)</f>
        <v/>
      </c>
      <c r="E98" s="351" t="str">
        <f>IF(Tabla3[[#This Row],[Línea estratégica]]="","",#REF!)</f>
        <v/>
      </c>
      <c r="F98" s="351" t="str">
        <f>IF(Tabla3[[#This Row],[Línea estratégica]]="","",#REF!)</f>
        <v/>
      </c>
      <c r="G98" s="344"/>
      <c r="H98" s="345" t="str">
        <f>IFERROR(VLOOKUP(Tabla3[[#This Row],[Línea estratégica]],Obj!$B$57:$C$90,2,FALSE),"")</f>
        <v/>
      </c>
      <c r="I98" s="344"/>
      <c r="J98" s="345" t="str">
        <f t="shared" si="0"/>
        <v/>
      </c>
      <c r="K98" s="344"/>
      <c r="L98" s="366"/>
      <c r="M98" s="249"/>
      <c r="N98" s="249"/>
      <c r="O98" s="318"/>
      <c r="P98" s="368"/>
      <c r="Q98" s="346"/>
      <c r="R98" s="346"/>
      <c r="S98" s="346"/>
      <c r="T98" s="347"/>
      <c r="U98" s="348"/>
      <c r="V98" s="367"/>
    </row>
    <row r="99" spans="2:22" x14ac:dyDescent="0.25">
      <c r="B99" s="344"/>
      <c r="C99" s="351" t="str">
        <f>IF(Tabla3[[#This Row],[Línea estratégica]]="","",#REF!)</f>
        <v/>
      </c>
      <c r="D99" s="351" t="str">
        <f>IF(Tabla3[[#This Row],[Línea estratégica]]="","",#REF!)</f>
        <v/>
      </c>
      <c r="E99" s="351" t="str">
        <f>IF(Tabla3[[#This Row],[Línea estratégica]]="","",#REF!)</f>
        <v/>
      </c>
      <c r="F99" s="351" t="str">
        <f>IF(Tabla3[[#This Row],[Línea estratégica]]="","",#REF!)</f>
        <v/>
      </c>
      <c r="G99" s="344"/>
      <c r="H99" s="345" t="str">
        <f>IFERROR(VLOOKUP(Tabla3[[#This Row],[Línea estratégica]],Obj!$B$57:$C$90,2,FALSE),"")</f>
        <v/>
      </c>
      <c r="I99" s="344"/>
      <c r="J99" s="345" t="str">
        <f t="shared" si="0"/>
        <v/>
      </c>
      <c r="K99" s="344"/>
      <c r="L99" s="366"/>
      <c r="M99" s="249"/>
      <c r="N99" s="249"/>
      <c r="O99" s="318"/>
      <c r="P99" s="368"/>
      <c r="Q99" s="346"/>
      <c r="R99" s="346"/>
      <c r="S99" s="346"/>
      <c r="T99" s="347"/>
      <c r="U99" s="348"/>
      <c r="V99" s="367"/>
    </row>
    <row r="100" spans="2:22" x14ac:dyDescent="0.25">
      <c r="B100" s="344"/>
      <c r="C100" s="351" t="str">
        <f>IF(Tabla3[[#This Row],[Línea estratégica]]="","",#REF!)</f>
        <v/>
      </c>
      <c r="D100" s="351" t="str">
        <f>IF(Tabla3[[#This Row],[Línea estratégica]]="","",#REF!)</f>
        <v/>
      </c>
      <c r="E100" s="351" t="str">
        <f>IF(Tabla3[[#This Row],[Línea estratégica]]="","",#REF!)</f>
        <v/>
      </c>
      <c r="F100" s="351" t="str">
        <f>IF(Tabla3[[#This Row],[Línea estratégica]]="","",#REF!)</f>
        <v/>
      </c>
      <c r="G100" s="344"/>
      <c r="H100" s="345" t="str">
        <f>IFERROR(VLOOKUP(Tabla3[[#This Row],[Línea estratégica]],Obj!$B$57:$C$90,2,FALSE),"")</f>
        <v/>
      </c>
      <c r="I100" s="344"/>
      <c r="J100" s="345" t="str">
        <f t="shared" si="0"/>
        <v/>
      </c>
      <c r="K100" s="344"/>
      <c r="L100" s="366"/>
      <c r="M100" s="249"/>
      <c r="N100" s="249"/>
      <c r="O100" s="318"/>
      <c r="P100" s="368"/>
      <c r="Q100" s="346"/>
      <c r="R100" s="346"/>
      <c r="S100" s="346"/>
      <c r="T100" s="347"/>
      <c r="U100" s="348"/>
      <c r="V100" s="367"/>
    </row>
    <row r="101" spans="2:22" x14ac:dyDescent="0.25">
      <c r="B101" s="344"/>
      <c r="C101" s="351" t="str">
        <f>IF(Tabla3[[#This Row],[Línea estratégica]]="","",#REF!)</f>
        <v/>
      </c>
      <c r="D101" s="351" t="str">
        <f>IF(Tabla3[[#This Row],[Línea estratégica]]="","",#REF!)</f>
        <v/>
      </c>
      <c r="E101" s="351" t="str">
        <f>IF(Tabla3[[#This Row],[Línea estratégica]]="","",#REF!)</f>
        <v/>
      </c>
      <c r="F101" s="351" t="str">
        <f>IF(Tabla3[[#This Row],[Línea estratégica]]="","",#REF!)</f>
        <v/>
      </c>
      <c r="G101" s="344"/>
      <c r="H101" s="345" t="str">
        <f>IFERROR(VLOOKUP(Tabla3[[#This Row],[Línea estratégica]],Obj!$B$57:$C$90,2,FALSE),"")</f>
        <v/>
      </c>
      <c r="I101" s="344"/>
      <c r="J101" s="345" t="str">
        <f t="shared" si="0"/>
        <v/>
      </c>
      <c r="K101" s="344"/>
      <c r="L101" s="366"/>
      <c r="M101" s="249"/>
      <c r="N101" s="249"/>
      <c r="O101" s="318"/>
      <c r="P101" s="368"/>
      <c r="Q101" s="346"/>
      <c r="R101" s="346"/>
      <c r="S101" s="346"/>
      <c r="T101" s="347"/>
      <c r="U101" s="348"/>
      <c r="V101" s="367"/>
    </row>
    <row r="102" spans="2:22" x14ac:dyDescent="0.25">
      <c r="B102" s="344"/>
      <c r="C102" s="351" t="str">
        <f>IF(Tabla3[[#This Row],[Línea estratégica]]="","",#REF!)</f>
        <v/>
      </c>
      <c r="D102" s="351" t="str">
        <f>IF(Tabla3[[#This Row],[Línea estratégica]]="","",#REF!)</f>
        <v/>
      </c>
      <c r="E102" s="351" t="str">
        <f>IF(Tabla3[[#This Row],[Línea estratégica]]="","",#REF!)</f>
        <v/>
      </c>
      <c r="F102" s="351" t="str">
        <f>IF(Tabla3[[#This Row],[Línea estratégica]]="","",#REF!)</f>
        <v/>
      </c>
      <c r="G102" s="344"/>
      <c r="H102" s="345" t="str">
        <f>IFERROR(VLOOKUP(Tabla3[[#This Row],[Línea estratégica]],Obj!$B$57:$C$90,2,FALSE),"")</f>
        <v/>
      </c>
      <c r="I102" s="344"/>
      <c r="J102" s="345" t="str">
        <f t="shared" si="0"/>
        <v/>
      </c>
      <c r="K102" s="344"/>
      <c r="L102" s="366"/>
      <c r="M102" s="249"/>
      <c r="N102" s="249"/>
      <c r="O102" s="318"/>
      <c r="P102" s="368"/>
      <c r="Q102" s="346"/>
      <c r="R102" s="346"/>
      <c r="S102" s="346"/>
      <c r="T102" s="347"/>
      <c r="U102" s="348"/>
      <c r="V102" s="367"/>
    </row>
    <row r="103" spans="2:22" x14ac:dyDescent="0.25">
      <c r="B103" s="344"/>
      <c r="C103" s="351" t="str">
        <f>IF(Tabla3[[#This Row],[Línea estratégica]]="","",#REF!)</f>
        <v/>
      </c>
      <c r="D103" s="351" t="str">
        <f>IF(Tabla3[[#This Row],[Línea estratégica]]="","",#REF!)</f>
        <v/>
      </c>
      <c r="E103" s="351" t="str">
        <f>IF(Tabla3[[#This Row],[Línea estratégica]]="","",#REF!)</f>
        <v/>
      </c>
      <c r="F103" s="351" t="str">
        <f>IF(Tabla3[[#This Row],[Línea estratégica]]="","",#REF!)</f>
        <v/>
      </c>
      <c r="G103" s="344"/>
      <c r="H103" s="345" t="str">
        <f>IFERROR(VLOOKUP(Tabla3[[#This Row],[Línea estratégica]],Obj!$B$57:$C$90,2,FALSE),"")</f>
        <v/>
      </c>
      <c r="I103" s="344"/>
      <c r="J103" s="345" t="str">
        <f t="shared" si="0"/>
        <v/>
      </c>
      <c r="K103" s="344"/>
      <c r="L103" s="366"/>
      <c r="M103" s="249"/>
      <c r="N103" s="249"/>
      <c r="O103" s="318"/>
      <c r="P103" s="368"/>
      <c r="Q103" s="346"/>
      <c r="R103" s="346"/>
      <c r="S103" s="346"/>
      <c r="T103" s="347"/>
      <c r="U103" s="348"/>
      <c r="V103" s="367"/>
    </row>
    <row r="104" spans="2:22" x14ac:dyDescent="0.25">
      <c r="B104" s="344"/>
      <c r="C104" s="351" t="str">
        <f>IF(Tabla3[[#This Row],[Línea estratégica]]="","",#REF!)</f>
        <v/>
      </c>
      <c r="D104" s="351" t="str">
        <f>IF(Tabla3[[#This Row],[Línea estratégica]]="","",#REF!)</f>
        <v/>
      </c>
      <c r="E104" s="351" t="str">
        <f>IF(Tabla3[[#This Row],[Línea estratégica]]="","",#REF!)</f>
        <v/>
      </c>
      <c r="F104" s="351" t="str">
        <f>IF(Tabla3[[#This Row],[Línea estratégica]]="","",#REF!)</f>
        <v/>
      </c>
      <c r="G104" s="344"/>
      <c r="H104" s="345" t="str">
        <f>IFERROR(VLOOKUP(Tabla3[[#This Row],[Línea estratégica]],Obj!$B$57:$C$90,2,FALSE),"")</f>
        <v/>
      </c>
      <c r="I104" s="344"/>
      <c r="J104" s="345" t="str">
        <f t="shared" si="0"/>
        <v/>
      </c>
      <c r="K104" s="344"/>
      <c r="L104" s="366"/>
      <c r="M104" s="249"/>
      <c r="N104" s="249"/>
      <c r="O104" s="318"/>
      <c r="P104" s="368"/>
      <c r="Q104" s="346"/>
      <c r="R104" s="346"/>
      <c r="S104" s="346"/>
      <c r="T104" s="347"/>
      <c r="U104" s="348"/>
      <c r="V104" s="367"/>
    </row>
    <row r="105" spans="2:22" x14ac:dyDescent="0.25">
      <c r="B105" s="344"/>
      <c r="C105" s="351" t="str">
        <f>IF(Tabla3[[#This Row],[Línea estratégica]]="","",#REF!)</f>
        <v/>
      </c>
      <c r="D105" s="351" t="str">
        <f>IF(Tabla3[[#This Row],[Línea estratégica]]="","",#REF!)</f>
        <v/>
      </c>
      <c r="E105" s="351" t="str">
        <f>IF(Tabla3[[#This Row],[Línea estratégica]]="","",#REF!)</f>
        <v/>
      </c>
      <c r="F105" s="351" t="str">
        <f>IF(Tabla3[[#This Row],[Línea estratégica]]="","",#REF!)</f>
        <v/>
      </c>
      <c r="G105" s="344"/>
      <c r="H105" s="345" t="str">
        <f>IFERROR(VLOOKUP(Tabla3[[#This Row],[Línea estratégica]],Obj!$B$57:$C$90,2,FALSE),"")</f>
        <v/>
      </c>
      <c r="I105" s="344"/>
      <c r="J105" s="345" t="str">
        <f t="shared" si="0"/>
        <v/>
      </c>
      <c r="K105" s="344"/>
      <c r="L105" s="366"/>
      <c r="M105" s="249"/>
      <c r="N105" s="249"/>
      <c r="O105" s="318"/>
      <c r="P105" s="368"/>
      <c r="Q105" s="346"/>
      <c r="R105" s="346"/>
      <c r="S105" s="346"/>
      <c r="T105" s="347"/>
      <c r="U105" s="348"/>
      <c r="V105" s="367"/>
    </row>
    <row r="106" spans="2:22" x14ac:dyDescent="0.25">
      <c r="B106" s="344"/>
      <c r="C106" s="351" t="str">
        <f>IF(Tabla3[[#This Row],[Línea estratégica]]="","",#REF!)</f>
        <v/>
      </c>
      <c r="D106" s="351" t="str">
        <f>IF(Tabla3[[#This Row],[Línea estratégica]]="","",#REF!)</f>
        <v/>
      </c>
      <c r="E106" s="351" t="str">
        <f>IF(Tabla3[[#This Row],[Línea estratégica]]="","",#REF!)</f>
        <v/>
      </c>
      <c r="F106" s="351" t="str">
        <f>IF(Tabla3[[#This Row],[Línea estratégica]]="","",#REF!)</f>
        <v/>
      </c>
      <c r="G106" s="344"/>
      <c r="H106" s="345" t="str">
        <f>IFERROR(VLOOKUP(Tabla3[[#This Row],[Línea estratégica]],Obj!$B$57:$C$90,2,FALSE),"")</f>
        <v/>
      </c>
      <c r="I106" s="344"/>
      <c r="J106" s="345" t="str">
        <f t="shared" si="0"/>
        <v/>
      </c>
      <c r="K106" s="344"/>
      <c r="L106" s="366"/>
      <c r="M106" s="249"/>
      <c r="N106" s="249"/>
      <c r="O106" s="318"/>
      <c r="P106" s="368"/>
      <c r="Q106" s="346"/>
      <c r="R106" s="346"/>
      <c r="S106" s="346"/>
      <c r="T106" s="347"/>
      <c r="U106" s="348"/>
      <c r="V106" s="367"/>
    </row>
    <row r="107" spans="2:22" x14ac:dyDescent="0.25">
      <c r="B107" s="344"/>
      <c r="C107" s="351" t="str">
        <f>IF(Tabla3[[#This Row],[Línea estratégica]]="","",#REF!)</f>
        <v/>
      </c>
      <c r="D107" s="351" t="str">
        <f>IF(Tabla3[[#This Row],[Línea estratégica]]="","",#REF!)</f>
        <v/>
      </c>
      <c r="E107" s="351" t="str">
        <f>IF(Tabla3[[#This Row],[Línea estratégica]]="","",#REF!)</f>
        <v/>
      </c>
      <c r="F107" s="351" t="str">
        <f>IF(Tabla3[[#This Row],[Línea estratégica]]="","",#REF!)</f>
        <v/>
      </c>
      <c r="G107" s="344"/>
      <c r="H107" s="345" t="str">
        <f>IFERROR(VLOOKUP(Tabla3[[#This Row],[Línea estratégica]],Obj!$B$57:$C$90,2,FALSE),"")</f>
        <v/>
      </c>
      <c r="I107" s="344"/>
      <c r="J107" s="345" t="str">
        <f t="shared" si="0"/>
        <v/>
      </c>
      <c r="K107" s="344"/>
      <c r="L107" s="366"/>
      <c r="M107" s="249"/>
      <c r="N107" s="249"/>
      <c r="O107" s="318"/>
      <c r="P107" s="368"/>
      <c r="Q107" s="346"/>
      <c r="R107" s="346"/>
      <c r="S107" s="346"/>
      <c r="T107" s="347"/>
      <c r="U107" s="348"/>
      <c r="V107" s="367"/>
    </row>
    <row r="108" spans="2:22" x14ac:dyDescent="0.25">
      <c r="B108" s="344"/>
      <c r="C108" s="351" t="str">
        <f>IF(Tabla3[[#This Row],[Línea estratégica]]="","",#REF!)</f>
        <v/>
      </c>
      <c r="D108" s="351" t="str">
        <f>IF(Tabla3[[#This Row],[Línea estratégica]]="","",#REF!)</f>
        <v/>
      </c>
      <c r="E108" s="351" t="str">
        <f>IF(Tabla3[[#This Row],[Línea estratégica]]="","",#REF!)</f>
        <v/>
      </c>
      <c r="F108" s="351" t="str">
        <f>IF(Tabla3[[#This Row],[Línea estratégica]]="","",#REF!)</f>
        <v/>
      </c>
      <c r="G108" s="344"/>
      <c r="H108" s="345" t="str">
        <f>IFERROR(VLOOKUP(Tabla3[[#This Row],[Línea estratégica]],Obj!$B$57:$C$90,2,FALSE),"")</f>
        <v/>
      </c>
      <c r="I108" s="344"/>
      <c r="J108" s="345" t="str">
        <f t="shared" si="0"/>
        <v/>
      </c>
      <c r="K108" s="344"/>
      <c r="L108" s="366"/>
      <c r="M108" s="249"/>
      <c r="N108" s="249"/>
      <c r="O108" s="318"/>
      <c r="P108" s="368"/>
      <c r="Q108" s="346"/>
      <c r="R108" s="346"/>
      <c r="S108" s="346"/>
      <c r="T108" s="347"/>
      <c r="U108" s="348"/>
      <c r="V108" s="367"/>
    </row>
    <row r="109" spans="2:22" x14ac:dyDescent="0.25">
      <c r="B109" s="344"/>
      <c r="C109" s="351" t="str">
        <f>IF(Tabla3[[#This Row],[Línea estratégica]]="","",#REF!)</f>
        <v/>
      </c>
      <c r="D109" s="351" t="str">
        <f>IF(Tabla3[[#This Row],[Línea estratégica]]="","",#REF!)</f>
        <v/>
      </c>
      <c r="E109" s="351" t="str">
        <f>IF(Tabla3[[#This Row],[Línea estratégica]]="","",#REF!)</f>
        <v/>
      </c>
      <c r="F109" s="351" t="str">
        <f>IF(Tabla3[[#This Row],[Línea estratégica]]="","",#REF!)</f>
        <v/>
      </c>
      <c r="G109" s="344"/>
      <c r="H109" s="345" t="str">
        <f>IFERROR(VLOOKUP(Tabla3[[#This Row],[Línea estratégica]],Obj!$B$57:$C$90,2,FALSE),"")</f>
        <v/>
      </c>
      <c r="I109" s="344"/>
      <c r="J109" s="345" t="str">
        <f t="shared" si="0"/>
        <v/>
      </c>
      <c r="K109" s="344"/>
      <c r="L109" s="366"/>
      <c r="M109" s="249"/>
      <c r="N109" s="249"/>
      <c r="O109" s="318"/>
      <c r="P109" s="368"/>
      <c r="Q109" s="346"/>
      <c r="R109" s="346"/>
      <c r="S109" s="346"/>
      <c r="T109" s="347"/>
      <c r="U109" s="348"/>
      <c r="V109" s="367"/>
    </row>
    <row r="110" spans="2:22" x14ac:dyDescent="0.25">
      <c r="B110" s="344"/>
      <c r="C110" s="351" t="str">
        <f>IF(Tabla3[[#This Row],[Línea estratégica]]="","",#REF!)</f>
        <v/>
      </c>
      <c r="D110" s="351" t="str">
        <f>IF(Tabla3[[#This Row],[Línea estratégica]]="","",#REF!)</f>
        <v/>
      </c>
      <c r="E110" s="351" t="str">
        <f>IF(Tabla3[[#This Row],[Línea estratégica]]="","",#REF!)</f>
        <v/>
      </c>
      <c r="F110" s="351" t="str">
        <f>IF(Tabla3[[#This Row],[Línea estratégica]]="","",#REF!)</f>
        <v/>
      </c>
      <c r="G110" s="344"/>
      <c r="H110" s="345" t="str">
        <f>IFERROR(VLOOKUP(Tabla3[[#This Row],[Línea estratégica]],Obj!$B$57:$C$90,2,FALSE),"")</f>
        <v/>
      </c>
      <c r="I110" s="344"/>
      <c r="J110" s="345" t="str">
        <f t="shared" si="0"/>
        <v/>
      </c>
      <c r="K110" s="344"/>
      <c r="L110" s="366"/>
      <c r="M110" s="249"/>
      <c r="N110" s="249"/>
      <c r="O110" s="318"/>
      <c r="P110" s="368"/>
      <c r="Q110" s="346"/>
      <c r="R110" s="346"/>
      <c r="S110" s="346"/>
      <c r="T110" s="347"/>
      <c r="U110" s="348"/>
      <c r="V110" s="367"/>
    </row>
    <row r="111" spans="2:22" x14ac:dyDescent="0.25">
      <c r="B111" s="344"/>
      <c r="C111" s="351" t="str">
        <f>IF(Tabla3[[#This Row],[Línea estratégica]]="","",#REF!)</f>
        <v/>
      </c>
      <c r="D111" s="351" t="str">
        <f>IF(Tabla3[[#This Row],[Línea estratégica]]="","",#REF!)</f>
        <v/>
      </c>
      <c r="E111" s="351" t="str">
        <f>IF(Tabla3[[#This Row],[Línea estratégica]]="","",#REF!)</f>
        <v/>
      </c>
      <c r="F111" s="351" t="str">
        <f>IF(Tabla3[[#This Row],[Línea estratégica]]="","",#REF!)</f>
        <v/>
      </c>
      <c r="G111" s="344"/>
      <c r="H111" s="345" t="str">
        <f>IFERROR(VLOOKUP(Tabla3[[#This Row],[Línea estratégica]],Obj!$B$57:$C$90,2,FALSE),"")</f>
        <v/>
      </c>
      <c r="I111" s="344"/>
      <c r="J111" s="345" t="str">
        <f t="shared" si="0"/>
        <v/>
      </c>
      <c r="K111" s="344"/>
      <c r="L111" s="366"/>
      <c r="M111" s="249"/>
      <c r="N111" s="249"/>
      <c r="O111" s="318"/>
      <c r="P111" s="368"/>
      <c r="Q111" s="346"/>
      <c r="R111" s="346"/>
      <c r="S111" s="346"/>
      <c r="T111" s="347"/>
      <c r="U111" s="348"/>
      <c r="V111" s="367"/>
    </row>
    <row r="112" spans="2:22" x14ac:dyDescent="0.25">
      <c r="B112" s="344"/>
      <c r="C112" s="351" t="str">
        <f>IF(Tabla3[[#This Row],[Línea estratégica]]="","",#REF!)</f>
        <v/>
      </c>
      <c r="D112" s="351" t="str">
        <f>IF(Tabla3[[#This Row],[Línea estratégica]]="","",#REF!)</f>
        <v/>
      </c>
      <c r="E112" s="351" t="str">
        <f>IF(Tabla3[[#This Row],[Línea estratégica]]="","",#REF!)</f>
        <v/>
      </c>
      <c r="F112" s="351" t="str">
        <f>IF(Tabla3[[#This Row],[Línea estratégica]]="","",#REF!)</f>
        <v/>
      </c>
      <c r="G112" s="344"/>
      <c r="H112" s="345" t="str">
        <f>IFERROR(VLOOKUP(Tabla3[[#This Row],[Línea estratégica]],Obj!$B$57:$C$90,2,FALSE),"")</f>
        <v/>
      </c>
      <c r="I112" s="344"/>
      <c r="J112" s="345" t="str">
        <f t="shared" si="0"/>
        <v/>
      </c>
      <c r="K112" s="344"/>
      <c r="L112" s="366"/>
      <c r="M112" s="249"/>
      <c r="N112" s="249"/>
      <c r="O112" s="318"/>
      <c r="P112" s="368"/>
      <c r="Q112" s="346"/>
      <c r="R112" s="346"/>
      <c r="S112" s="346"/>
      <c r="T112" s="347"/>
      <c r="U112" s="348"/>
      <c r="V112" s="367"/>
    </row>
    <row r="113" spans="2:22" x14ac:dyDescent="0.25">
      <c r="B113" s="344"/>
      <c r="C113" s="351" t="str">
        <f>IF(Tabla3[[#This Row],[Línea estratégica]]="","",#REF!)</f>
        <v/>
      </c>
      <c r="D113" s="351" t="str">
        <f>IF(Tabla3[[#This Row],[Línea estratégica]]="","",#REF!)</f>
        <v/>
      </c>
      <c r="E113" s="351" t="str">
        <f>IF(Tabla3[[#This Row],[Línea estratégica]]="","",#REF!)</f>
        <v/>
      </c>
      <c r="F113" s="351" t="str">
        <f>IF(Tabla3[[#This Row],[Línea estratégica]]="","",#REF!)</f>
        <v/>
      </c>
      <c r="G113" s="344"/>
      <c r="H113" s="345" t="str">
        <f>IFERROR(VLOOKUP(Tabla3[[#This Row],[Línea estratégica]],Obj!$B$57:$C$90,2,FALSE),"")</f>
        <v/>
      </c>
      <c r="I113" s="344"/>
      <c r="J113" s="345" t="str">
        <f t="shared" si="0"/>
        <v/>
      </c>
      <c r="K113" s="344"/>
      <c r="L113" s="366"/>
      <c r="M113" s="249"/>
      <c r="N113" s="249"/>
      <c r="O113" s="318"/>
      <c r="P113" s="368"/>
      <c r="Q113" s="346"/>
      <c r="R113" s="346"/>
      <c r="S113" s="346"/>
      <c r="T113" s="347"/>
      <c r="U113" s="348"/>
      <c r="V113" s="367"/>
    </row>
    <row r="114" spans="2:22" x14ac:dyDescent="0.25">
      <c r="B114" s="344"/>
      <c r="C114" s="351" t="str">
        <f>IF(Tabla3[[#This Row],[Línea estratégica]]="","",#REF!)</f>
        <v/>
      </c>
      <c r="D114" s="351" t="str">
        <f>IF(Tabla3[[#This Row],[Línea estratégica]]="","",#REF!)</f>
        <v/>
      </c>
      <c r="E114" s="351" t="str">
        <f>IF(Tabla3[[#This Row],[Línea estratégica]]="","",#REF!)</f>
        <v/>
      </c>
      <c r="F114" s="351" t="str">
        <f>IF(Tabla3[[#This Row],[Línea estratégica]]="","",#REF!)</f>
        <v/>
      </c>
      <c r="G114" s="344"/>
      <c r="H114" s="345" t="str">
        <f>IFERROR(VLOOKUP(Tabla3[[#This Row],[Línea estratégica]],Obj!$B$57:$C$90,2,FALSE),"")</f>
        <v/>
      </c>
      <c r="I114" s="344"/>
      <c r="J114" s="345" t="str">
        <f t="shared" si="0"/>
        <v/>
      </c>
      <c r="K114" s="344"/>
      <c r="L114" s="366"/>
      <c r="M114" s="249"/>
      <c r="N114" s="249"/>
      <c r="O114" s="318"/>
      <c r="P114" s="368"/>
      <c r="Q114" s="346"/>
      <c r="R114" s="346"/>
      <c r="S114" s="346"/>
      <c r="T114" s="347"/>
      <c r="U114" s="348"/>
      <c r="V114" s="367"/>
    </row>
    <row r="115" spans="2:22" x14ac:dyDescent="0.25">
      <c r="B115" s="344"/>
      <c r="C115" s="351" t="str">
        <f>IF(Tabla3[[#This Row],[Línea estratégica]]="","",#REF!)</f>
        <v/>
      </c>
      <c r="D115" s="351" t="str">
        <f>IF(Tabla3[[#This Row],[Línea estratégica]]="","",#REF!)</f>
        <v/>
      </c>
      <c r="E115" s="351" t="str">
        <f>IF(Tabla3[[#This Row],[Línea estratégica]]="","",#REF!)</f>
        <v/>
      </c>
      <c r="F115" s="351" t="str">
        <f>IF(Tabla3[[#This Row],[Línea estratégica]]="","",#REF!)</f>
        <v/>
      </c>
      <c r="G115" s="344"/>
      <c r="H115" s="345" t="str">
        <f>IFERROR(VLOOKUP(Tabla3[[#This Row],[Línea estratégica]],Obj!$B$57:$C$90,2,FALSE),"")</f>
        <v/>
      </c>
      <c r="I115" s="344"/>
      <c r="J115" s="345" t="str">
        <f t="shared" si="0"/>
        <v/>
      </c>
      <c r="K115" s="344"/>
      <c r="L115" s="366"/>
      <c r="M115" s="249"/>
      <c r="N115" s="249"/>
      <c r="O115" s="318"/>
      <c r="P115" s="368"/>
      <c r="Q115" s="346"/>
      <c r="R115" s="346"/>
      <c r="S115" s="346"/>
      <c r="T115" s="347"/>
      <c r="U115" s="348"/>
      <c r="V115" s="367"/>
    </row>
    <row r="116" spans="2:22" x14ac:dyDescent="0.25">
      <c r="B116" s="344"/>
      <c r="C116" s="351" t="str">
        <f>IF(Tabla3[[#This Row],[Línea estratégica]]="","",#REF!)</f>
        <v/>
      </c>
      <c r="D116" s="351" t="str">
        <f>IF(Tabla3[[#This Row],[Línea estratégica]]="","",#REF!)</f>
        <v/>
      </c>
      <c r="E116" s="351" t="str">
        <f>IF(Tabla3[[#This Row],[Línea estratégica]]="","",#REF!)</f>
        <v/>
      </c>
      <c r="F116" s="351" t="str">
        <f>IF(Tabla3[[#This Row],[Línea estratégica]]="","",#REF!)</f>
        <v/>
      </c>
      <c r="G116" s="344"/>
      <c r="H116" s="345" t="str">
        <f>IFERROR(VLOOKUP(Tabla3[[#This Row],[Línea estratégica]],Obj!$B$57:$C$90,2,FALSE),"")</f>
        <v/>
      </c>
      <c r="I116" s="344"/>
      <c r="J116" s="345" t="str">
        <f t="shared" si="0"/>
        <v/>
      </c>
      <c r="K116" s="344"/>
      <c r="L116" s="366"/>
      <c r="M116" s="249"/>
      <c r="N116" s="249"/>
      <c r="O116" s="318"/>
      <c r="P116" s="368"/>
      <c r="Q116" s="346"/>
      <c r="R116" s="346"/>
      <c r="S116" s="346"/>
      <c r="T116" s="347"/>
      <c r="U116" s="348"/>
      <c r="V116" s="367"/>
    </row>
    <row r="117" spans="2:22" x14ac:dyDescent="0.25">
      <c r="B117" s="344"/>
      <c r="C117" s="351" t="str">
        <f>IF(Tabla3[[#This Row],[Línea estratégica]]="","",#REF!)</f>
        <v/>
      </c>
      <c r="D117" s="351" t="str">
        <f>IF(Tabla3[[#This Row],[Línea estratégica]]="","",#REF!)</f>
        <v/>
      </c>
      <c r="E117" s="351" t="str">
        <f>IF(Tabla3[[#This Row],[Línea estratégica]]="","",#REF!)</f>
        <v/>
      </c>
      <c r="F117" s="351" t="str">
        <f>IF(Tabla3[[#This Row],[Línea estratégica]]="","",#REF!)</f>
        <v/>
      </c>
      <c r="G117" s="344"/>
      <c r="H117" s="345" t="str">
        <f>IFERROR(VLOOKUP(Tabla3[[#This Row],[Línea estratégica]],Obj!$B$57:$C$90,2,FALSE),"")</f>
        <v/>
      </c>
      <c r="I117" s="344"/>
      <c r="J117" s="345" t="str">
        <f t="shared" si="0"/>
        <v/>
      </c>
      <c r="K117" s="344"/>
      <c r="L117" s="366"/>
      <c r="M117" s="249"/>
      <c r="N117" s="249"/>
      <c r="O117" s="318"/>
      <c r="P117" s="368"/>
      <c r="Q117" s="346"/>
      <c r="R117" s="346"/>
      <c r="S117" s="346"/>
      <c r="T117" s="347"/>
      <c r="U117" s="348"/>
      <c r="V117" s="367"/>
    </row>
    <row r="118" spans="2:22" x14ac:dyDescent="0.25">
      <c r="B118" s="344"/>
      <c r="C118" s="351" t="str">
        <f>IF(Tabla3[[#This Row],[Línea estratégica]]="","",#REF!)</f>
        <v/>
      </c>
      <c r="D118" s="351" t="str">
        <f>IF(Tabla3[[#This Row],[Línea estratégica]]="","",#REF!)</f>
        <v/>
      </c>
      <c r="E118" s="351" t="str">
        <f>IF(Tabla3[[#This Row],[Línea estratégica]]="","",#REF!)</f>
        <v/>
      </c>
      <c r="F118" s="351" t="str">
        <f>IF(Tabla3[[#This Row],[Línea estratégica]]="","",#REF!)</f>
        <v/>
      </c>
      <c r="G118" s="344"/>
      <c r="H118" s="345" t="str">
        <f>IFERROR(VLOOKUP(Tabla3[[#This Row],[Línea estratégica]],Obj!$B$57:$C$90,2,FALSE),"")</f>
        <v/>
      </c>
      <c r="I118" s="344"/>
      <c r="J118" s="345" t="str">
        <f t="shared" si="0"/>
        <v/>
      </c>
      <c r="K118" s="344"/>
      <c r="L118" s="366"/>
      <c r="M118" s="249"/>
      <c r="N118" s="249"/>
      <c r="O118" s="318"/>
      <c r="P118" s="368"/>
      <c r="Q118" s="346"/>
      <c r="R118" s="346"/>
      <c r="S118" s="346"/>
      <c r="T118" s="347"/>
      <c r="U118" s="348"/>
      <c r="V118" s="367"/>
    </row>
    <row r="119" spans="2:22" x14ac:dyDescent="0.25">
      <c r="B119" s="344"/>
      <c r="C119" s="351" t="str">
        <f>IF(Tabla3[[#This Row],[Línea estratégica]]="","",#REF!)</f>
        <v/>
      </c>
      <c r="D119" s="351" t="str">
        <f>IF(Tabla3[[#This Row],[Línea estratégica]]="","",#REF!)</f>
        <v/>
      </c>
      <c r="E119" s="351" t="str">
        <f>IF(Tabla3[[#This Row],[Línea estratégica]]="","",#REF!)</f>
        <v/>
      </c>
      <c r="F119" s="351" t="str">
        <f>IF(Tabla3[[#This Row],[Línea estratégica]]="","",#REF!)</f>
        <v/>
      </c>
      <c r="G119" s="344"/>
      <c r="H119" s="345" t="str">
        <f>IFERROR(VLOOKUP(Tabla3[[#This Row],[Línea estratégica]],Obj!$B$57:$C$90,2,FALSE),"")</f>
        <v/>
      </c>
      <c r="I119" s="344"/>
      <c r="J119" s="345" t="str">
        <f t="shared" si="0"/>
        <v/>
      </c>
      <c r="K119" s="344"/>
      <c r="L119" s="366"/>
      <c r="M119" s="249"/>
      <c r="N119" s="249"/>
      <c r="O119" s="318"/>
      <c r="P119" s="368"/>
      <c r="Q119" s="346"/>
      <c r="R119" s="346"/>
      <c r="S119" s="346"/>
      <c r="T119" s="347"/>
      <c r="U119" s="348"/>
      <c r="V119" s="367"/>
    </row>
    <row r="120" spans="2:22" x14ac:dyDescent="0.25">
      <c r="B120" s="344"/>
      <c r="C120" s="351" t="str">
        <f>IF(Tabla3[[#This Row],[Línea estratégica]]="","",#REF!)</f>
        <v/>
      </c>
      <c r="D120" s="351" t="str">
        <f>IF(Tabla3[[#This Row],[Línea estratégica]]="","",#REF!)</f>
        <v/>
      </c>
      <c r="E120" s="351" t="str">
        <f>IF(Tabla3[[#This Row],[Línea estratégica]]="","",#REF!)</f>
        <v/>
      </c>
      <c r="F120" s="351" t="str">
        <f>IF(Tabla3[[#This Row],[Línea estratégica]]="","",#REF!)</f>
        <v/>
      </c>
      <c r="G120" s="344"/>
      <c r="H120" s="345" t="str">
        <f>IFERROR(VLOOKUP(Tabla3[[#This Row],[Línea estratégica]],Obj!$B$57:$C$90,2,FALSE),"")</f>
        <v/>
      </c>
      <c r="I120" s="344"/>
      <c r="J120" s="345" t="str">
        <f t="shared" si="0"/>
        <v/>
      </c>
      <c r="K120" s="344"/>
      <c r="L120" s="366"/>
      <c r="M120" s="249"/>
      <c r="N120" s="249"/>
      <c r="O120" s="318"/>
      <c r="P120" s="368"/>
      <c r="Q120" s="346"/>
      <c r="R120" s="346"/>
      <c r="S120" s="346"/>
      <c r="T120" s="347"/>
      <c r="U120" s="348"/>
      <c r="V120" s="367"/>
    </row>
    <row r="121" spans="2:22" x14ac:dyDescent="0.25">
      <c r="B121" s="344"/>
      <c r="C121" s="351" t="str">
        <f>IF(Tabla3[[#This Row],[Línea estratégica]]="","",#REF!)</f>
        <v/>
      </c>
      <c r="D121" s="351" t="str">
        <f>IF(Tabla3[[#This Row],[Línea estratégica]]="","",#REF!)</f>
        <v/>
      </c>
      <c r="E121" s="351" t="str">
        <f>IF(Tabla3[[#This Row],[Línea estratégica]]="","",#REF!)</f>
        <v/>
      </c>
      <c r="F121" s="351" t="str">
        <f>IF(Tabla3[[#This Row],[Línea estratégica]]="","",#REF!)</f>
        <v/>
      </c>
      <c r="G121" s="344"/>
      <c r="H121" s="345" t="str">
        <f>IFERROR(VLOOKUP(Tabla3[[#This Row],[Línea estratégica]],Obj!$B$57:$C$90,2,FALSE),"")</f>
        <v/>
      </c>
      <c r="I121" s="344"/>
      <c r="J121" s="345" t="str">
        <f t="shared" si="0"/>
        <v/>
      </c>
      <c r="K121" s="344"/>
      <c r="L121" s="366"/>
      <c r="M121" s="249"/>
      <c r="N121" s="249"/>
      <c r="O121" s="318"/>
      <c r="P121" s="368"/>
      <c r="Q121" s="346"/>
      <c r="R121" s="346"/>
      <c r="S121" s="346"/>
      <c r="T121" s="347"/>
      <c r="U121" s="348"/>
      <c r="V121" s="367"/>
    </row>
  </sheetData>
  <sheetProtection algorithmName="SHA-512" hashValue="XA8wyx9Ksap2IuUtxpyTAHjtGgx5CFLFNMZ90nPWBwmOMdOiHocc6nB3sXcam8nI/pjhYyfrFUMllqLOBeaXLA==" saltValue="fB7XPLSgp999vapuilMnzQ==" spinCount="100000" sheet="1" objects="1" scenarios="1"/>
  <mergeCells count="4">
    <mergeCell ref="N2:Q2"/>
    <mergeCell ref="N5:Q5"/>
    <mergeCell ref="N4:Q4"/>
    <mergeCell ref="N3:Q3"/>
  </mergeCells>
  <dataValidations count="10">
    <dataValidation type="list" allowBlank="1" showInputMessage="1" showErrorMessage="1" sqref="N3:O3" xr:uid="{00000000-0002-0000-0100-000000000000}">
      <formula1>ls_Regiones</formula1>
    </dataValidation>
    <dataValidation type="list" allowBlank="1" showInputMessage="1" showErrorMessage="1" sqref="N4:O4" xr:uid="{00000000-0002-0000-0100-000001000000}">
      <formula1>INDIRECT($V$3)</formula1>
    </dataValidation>
    <dataValidation type="list" allowBlank="1" showInputMessage="1" showErrorMessage="1" sqref="N5:O5" xr:uid="{00000000-0002-0000-0100-000002000000}">
      <formula1>INDIRECT($V$4)</formula1>
    </dataValidation>
    <dataValidation type="list" allowBlank="1" showInputMessage="1" showErrorMessage="1" sqref="N2:O2" xr:uid="{00000000-0002-0000-0100-000003000000}">
      <formula1>Periodo_POA</formula1>
    </dataValidation>
    <dataValidation type="whole" allowBlank="1" showInputMessage="1" showErrorMessage="1" sqref="Q9:T121" xr:uid="{00000000-0002-0000-0100-000004000000}">
      <formula1>0</formula1>
      <formula2>1000000</formula2>
    </dataValidation>
    <dataValidation type="list" allowBlank="1" showInputMessage="1" showErrorMessage="1" sqref="G9:G121" xr:uid="{00000000-0002-0000-0100-000005000000}">
      <formula1>Ls_LinesEstategica</formula1>
    </dataValidation>
    <dataValidation type="list" allowBlank="1" showInputMessage="1" showErrorMessage="1" sqref="I9:I121" xr:uid="{00000000-0002-0000-0100-000006000000}">
      <formula1>INDIRECT($H9)</formula1>
    </dataValidation>
    <dataValidation type="list" allowBlank="1" showInputMessage="1" showErrorMessage="1" sqref="K9:K57 K59:K121" xr:uid="{00000000-0002-0000-0100-000007000000}">
      <formula1>INDIRECT($J9)</formula1>
    </dataValidation>
    <dataValidation type="list" allowBlank="1" showInputMessage="1" showErrorMessage="1" sqref="K58" xr:uid="{00000000-0002-0000-0100-000008000000}">
      <formula1>INDIRECT($J65)</formula1>
    </dataValidation>
    <dataValidation type="list" allowBlank="1" showInputMessage="1" showErrorMessage="1" sqref="B9:B121" xr:uid="{00000000-0002-0000-0100-000009000000}">
      <formula1>$Y$9:$Y$19</formula1>
    </dataValidation>
  </dataValidations>
  <pageMargins left="0.734251969" right="0.15748031496063" top="0.616141732" bottom="0.49803149600000002" header="0.511811023622047" footer="0.31496062992126"/>
  <pageSetup scale="30" orientation="landscape" r:id="rId1"/>
  <rowBreaks count="1" manualBreakCount="1">
    <brk id="19" max="46" man="1"/>
  </rowBreaks>
  <colBreaks count="1" manualBreakCount="1">
    <brk id="35" max="125" man="1"/>
  </colBreaks>
  <ignoredErrors>
    <ignoredError sqref="H11" unlockedFormula="1"/>
    <ignoredError sqref="J65 J58" calculatedColumn="1"/>
  </ignoredErrors>
  <drawing r:id="rId2"/>
  <legacyDrawing r:id="rId3"/>
  <controls>
    <mc:AlternateContent xmlns:mc="http://schemas.openxmlformats.org/markup-compatibility/2006">
      <mc:Choice Requires="x14">
        <control shapeId="2055" r:id="rId4" name="CommandButton1">
          <controlPr defaultSize="0" autoLine="0" r:id="rId5">
            <anchor moveWithCells="1">
              <from>
                <xdr:col>6</xdr:col>
                <xdr:colOff>257175</xdr:colOff>
                <xdr:row>5</xdr:row>
                <xdr:rowOff>47625</xdr:rowOff>
              </from>
              <to>
                <xdr:col>6</xdr:col>
                <xdr:colOff>1638300</xdr:colOff>
                <xdr:row>6</xdr:row>
                <xdr:rowOff>133350</xdr:rowOff>
              </to>
            </anchor>
          </controlPr>
        </control>
      </mc:Choice>
      <mc:Fallback>
        <control shapeId="2055" r:id="rId4" name="CommandButton1"/>
      </mc:Fallback>
    </mc:AlternateContent>
  </controls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 filterMode="1"/>
  <dimension ref="B5:T187"/>
  <sheetViews>
    <sheetView topLeftCell="A50" zoomScale="112" zoomScaleNormal="112" workbookViewId="0">
      <selection activeCell="F59" sqref="F59"/>
    </sheetView>
  </sheetViews>
  <sheetFormatPr baseColWidth="10" defaultRowHeight="15.75" x14ac:dyDescent="0.25"/>
  <cols>
    <col min="1" max="1" width="2.42578125" style="163" customWidth="1"/>
    <col min="2" max="2" width="19.85546875" style="163" customWidth="1"/>
    <col min="3" max="3" width="27.42578125" style="163" customWidth="1"/>
    <col min="4" max="4" width="46.5703125" style="163" customWidth="1"/>
    <col min="5" max="5" width="10.85546875" style="163" customWidth="1"/>
    <col min="6" max="6" width="46.7109375" style="163" customWidth="1"/>
    <col min="7" max="7" width="11.42578125" style="163"/>
    <col min="8" max="8" width="62.85546875" style="163" customWidth="1"/>
    <col min="9" max="9" width="21.28515625" style="163" customWidth="1"/>
    <col min="10" max="10" width="40.140625" style="163" customWidth="1"/>
    <col min="11" max="11" width="31.140625" style="163" customWidth="1"/>
    <col min="12" max="12" width="11.42578125" style="163"/>
    <col min="13" max="13" width="49.7109375" style="163" customWidth="1"/>
    <col min="14" max="15" width="11.42578125" style="163"/>
    <col min="16" max="16" width="65" style="163" customWidth="1"/>
    <col min="17" max="18" width="11.42578125" style="163"/>
    <col min="19" max="19" width="45.5703125" style="163" customWidth="1"/>
    <col min="20" max="16384" width="11.42578125" style="163"/>
  </cols>
  <sheetData>
    <row r="5" spans="2:20" x14ac:dyDescent="0.25">
      <c r="B5" s="176" t="s">
        <v>726</v>
      </c>
      <c r="C5" s="176"/>
      <c r="F5" s="164" t="s">
        <v>731</v>
      </c>
      <c r="G5" s="164"/>
      <c r="J5" s="164" t="s">
        <v>732</v>
      </c>
      <c r="K5" s="164" t="s">
        <v>733</v>
      </c>
      <c r="M5" s="165" t="s">
        <v>735</v>
      </c>
      <c r="N5" s="164"/>
      <c r="P5" s="165" t="s">
        <v>746</v>
      </c>
      <c r="Q5" s="164"/>
      <c r="S5" s="165" t="s">
        <v>748</v>
      </c>
      <c r="T5" s="164"/>
    </row>
    <row r="6" spans="2:20" ht="195" x14ac:dyDescent="0.25">
      <c r="B6" s="189" t="s">
        <v>764</v>
      </c>
      <c r="C6" s="190" t="s">
        <v>727</v>
      </c>
      <c r="E6" s="163" t="str">
        <f>G6</f>
        <v>Obj1.1</v>
      </c>
      <c r="F6" s="177" t="s">
        <v>642</v>
      </c>
      <c r="G6" s="178" t="s">
        <v>732</v>
      </c>
      <c r="J6" s="177" t="s">
        <v>643</v>
      </c>
      <c r="K6" s="178" t="s">
        <v>644</v>
      </c>
      <c r="M6" s="177" t="s">
        <v>645</v>
      </c>
      <c r="N6" s="178" t="s">
        <v>646</v>
      </c>
      <c r="P6" s="177" t="s">
        <v>647</v>
      </c>
      <c r="Q6" s="178" t="s">
        <v>648</v>
      </c>
      <c r="S6" s="177" t="s">
        <v>649</v>
      </c>
      <c r="T6" s="178" t="s">
        <v>650</v>
      </c>
    </row>
    <row r="7" spans="2:20" ht="210" x14ac:dyDescent="0.25">
      <c r="B7" s="189" t="s">
        <v>765</v>
      </c>
      <c r="C7" s="190" t="s">
        <v>728</v>
      </c>
      <c r="E7" s="163" t="str">
        <f t="shared" ref="E7:E21" si="0">G7</f>
        <v>Obj1.2</v>
      </c>
      <c r="F7" s="177" t="s">
        <v>651</v>
      </c>
      <c r="G7" s="178" t="s">
        <v>734</v>
      </c>
      <c r="J7" s="177" t="s">
        <v>652</v>
      </c>
      <c r="K7" s="178" t="s">
        <v>653</v>
      </c>
      <c r="M7" s="177" t="s">
        <v>654</v>
      </c>
      <c r="N7" s="178" t="s">
        <v>655</v>
      </c>
      <c r="P7" s="177" t="s">
        <v>656</v>
      </c>
      <c r="Q7" s="178" t="s">
        <v>657</v>
      </c>
    </row>
    <row r="8" spans="2:20" ht="105" x14ac:dyDescent="0.25">
      <c r="B8" s="189" t="s">
        <v>766</v>
      </c>
      <c r="C8" s="190" t="s">
        <v>729</v>
      </c>
      <c r="E8" s="163" t="str">
        <f t="shared" si="0"/>
        <v>Obj1.3</v>
      </c>
      <c r="F8" s="177" t="s">
        <v>658</v>
      </c>
      <c r="G8" s="178" t="s">
        <v>735</v>
      </c>
      <c r="J8" s="177" t="s">
        <v>659</v>
      </c>
      <c r="K8" s="178" t="s">
        <v>660</v>
      </c>
      <c r="M8" s="166"/>
      <c r="P8" s="177" t="s">
        <v>661</v>
      </c>
      <c r="Q8" s="178" t="s">
        <v>662</v>
      </c>
      <c r="S8" s="165" t="s">
        <v>745</v>
      </c>
      <c r="T8" s="164"/>
    </row>
    <row r="9" spans="2:20" ht="120" x14ac:dyDescent="0.25">
      <c r="B9" s="189" t="s">
        <v>767</v>
      </c>
      <c r="C9" s="190" t="s">
        <v>730</v>
      </c>
      <c r="E9" s="163" t="str">
        <f t="shared" si="0"/>
        <v>Obj1.4</v>
      </c>
      <c r="F9" s="177" t="s">
        <v>663</v>
      </c>
      <c r="G9" s="178" t="s">
        <v>736</v>
      </c>
      <c r="J9" s="177" t="s">
        <v>664</v>
      </c>
      <c r="K9" s="178" t="s">
        <v>665</v>
      </c>
      <c r="M9" s="165" t="s">
        <v>736</v>
      </c>
      <c r="N9" s="164"/>
      <c r="P9" s="177" t="s">
        <v>666</v>
      </c>
      <c r="Q9" s="178" t="s">
        <v>667</v>
      </c>
      <c r="S9" s="177" t="s">
        <v>668</v>
      </c>
      <c r="T9" s="178" t="s">
        <v>669</v>
      </c>
    </row>
    <row r="10" spans="2:20" ht="94.5" x14ac:dyDescent="0.25">
      <c r="E10" s="163" t="str">
        <f t="shared" si="0"/>
        <v>Obj1.5</v>
      </c>
      <c r="F10" s="177" t="s">
        <v>670</v>
      </c>
      <c r="G10" s="178" t="s">
        <v>737</v>
      </c>
      <c r="M10" s="177" t="s">
        <v>671</v>
      </c>
      <c r="N10" s="178" t="s">
        <v>672</v>
      </c>
      <c r="S10" s="177" t="s">
        <v>673</v>
      </c>
      <c r="T10" s="178" t="s">
        <v>674</v>
      </c>
    </row>
    <row r="11" spans="2:20" ht="63" x14ac:dyDescent="0.25">
      <c r="E11" s="163" t="str">
        <f t="shared" si="0"/>
        <v>Obj1.6</v>
      </c>
      <c r="F11" s="177" t="s">
        <v>675</v>
      </c>
      <c r="G11" s="178" t="s">
        <v>746</v>
      </c>
    </row>
    <row r="12" spans="2:20" ht="47.25" x14ac:dyDescent="0.25">
      <c r="E12" s="163" t="str">
        <f t="shared" si="0"/>
        <v>Obj1.7</v>
      </c>
      <c r="F12" s="177" t="s">
        <v>676</v>
      </c>
      <c r="G12" s="178" t="s">
        <v>747</v>
      </c>
      <c r="J12" s="165" t="s">
        <v>734</v>
      </c>
      <c r="K12" s="164"/>
      <c r="M12" s="165" t="s">
        <v>737</v>
      </c>
      <c r="N12" s="164"/>
      <c r="P12" s="165" t="s">
        <v>747</v>
      </c>
      <c r="Q12" s="164"/>
      <c r="S12" s="165" t="s">
        <v>743</v>
      </c>
      <c r="T12" s="164"/>
    </row>
    <row r="13" spans="2:20" ht="63" x14ac:dyDescent="0.25">
      <c r="E13" s="163" t="str">
        <f t="shared" si="0"/>
        <v>Obj1.8</v>
      </c>
      <c r="F13" s="177" t="s">
        <v>677</v>
      </c>
      <c r="G13" s="178" t="s">
        <v>748</v>
      </c>
      <c r="J13" s="165" t="s">
        <v>678</v>
      </c>
      <c r="K13" s="164" t="s">
        <v>679</v>
      </c>
      <c r="M13" s="177" t="s">
        <v>680</v>
      </c>
      <c r="N13" s="178" t="s">
        <v>681</v>
      </c>
      <c r="O13" s="179"/>
      <c r="P13" s="177" t="s">
        <v>682</v>
      </c>
      <c r="Q13" s="178" t="s">
        <v>683</v>
      </c>
      <c r="S13" s="165" t="s">
        <v>684</v>
      </c>
      <c r="T13" s="164" t="s">
        <v>685</v>
      </c>
    </row>
    <row r="14" spans="2:20" ht="63" x14ac:dyDescent="0.25">
      <c r="E14" s="163" t="str">
        <f t="shared" si="0"/>
        <v>Obj1.9</v>
      </c>
      <c r="F14" s="177" t="s">
        <v>686</v>
      </c>
      <c r="G14" s="178" t="s">
        <v>745</v>
      </c>
      <c r="J14" s="165" t="s">
        <v>687</v>
      </c>
      <c r="K14" s="164" t="s">
        <v>688</v>
      </c>
      <c r="S14" s="165" t="s">
        <v>689</v>
      </c>
      <c r="T14" s="164" t="s">
        <v>690</v>
      </c>
    </row>
    <row r="15" spans="2:20" ht="126" x14ac:dyDescent="0.25">
      <c r="E15" s="163" t="str">
        <f>G15</f>
        <v>Obj1.10</v>
      </c>
      <c r="F15" s="177" t="s">
        <v>691</v>
      </c>
      <c r="G15" s="178" t="s">
        <v>743</v>
      </c>
      <c r="H15" s="166"/>
    </row>
    <row r="16" spans="2:20" ht="78.75" x14ac:dyDescent="0.25">
      <c r="E16" s="163" t="str">
        <f t="shared" si="0"/>
        <v>Obj2.1</v>
      </c>
      <c r="F16" s="177" t="s">
        <v>692</v>
      </c>
      <c r="G16" s="178" t="s">
        <v>742</v>
      </c>
      <c r="J16" s="164" t="s">
        <v>742</v>
      </c>
      <c r="K16" s="164"/>
      <c r="M16" s="164" t="s">
        <v>744</v>
      </c>
      <c r="N16" s="164"/>
      <c r="P16" s="164" t="s">
        <v>749</v>
      </c>
      <c r="Q16" s="164"/>
    </row>
    <row r="17" spans="5:17" ht="78.75" x14ac:dyDescent="0.25">
      <c r="E17" s="163" t="str">
        <f t="shared" si="0"/>
        <v>Obj2.2</v>
      </c>
      <c r="F17" s="177" t="s">
        <v>693</v>
      </c>
      <c r="G17" s="178" t="s">
        <v>744</v>
      </c>
      <c r="J17" s="165" t="s">
        <v>694</v>
      </c>
      <c r="K17" s="164" t="s">
        <v>695</v>
      </c>
      <c r="M17" s="177" t="s">
        <v>696</v>
      </c>
      <c r="N17" s="178" t="s">
        <v>697</v>
      </c>
      <c r="O17" s="179"/>
      <c r="P17" s="177" t="s">
        <v>698</v>
      </c>
      <c r="Q17" s="178" t="s">
        <v>699</v>
      </c>
    </row>
    <row r="18" spans="5:17" ht="47.25" x14ac:dyDescent="0.25">
      <c r="E18" s="163" t="str">
        <f t="shared" si="0"/>
        <v>Obj3.1</v>
      </c>
      <c r="F18" s="177" t="s">
        <v>700</v>
      </c>
      <c r="G18" s="178" t="s">
        <v>741</v>
      </c>
      <c r="J18" s="165" t="s">
        <v>701</v>
      </c>
      <c r="K18" s="164" t="s">
        <v>702</v>
      </c>
      <c r="M18" s="177" t="s">
        <v>703</v>
      </c>
      <c r="N18" s="178" t="s">
        <v>704</v>
      </c>
      <c r="O18" s="179"/>
      <c r="P18" s="179"/>
      <c r="Q18" s="179"/>
    </row>
    <row r="19" spans="5:17" ht="63" x14ac:dyDescent="0.25">
      <c r="E19" s="163" t="str">
        <f t="shared" si="0"/>
        <v>Obj3.2</v>
      </c>
      <c r="F19" s="177" t="s">
        <v>705</v>
      </c>
      <c r="G19" s="178" t="s">
        <v>740</v>
      </c>
      <c r="J19" s="165" t="s">
        <v>706</v>
      </c>
      <c r="K19" s="164" t="s">
        <v>707</v>
      </c>
    </row>
    <row r="20" spans="5:17" ht="78.75" x14ac:dyDescent="0.25">
      <c r="E20" s="163" t="str">
        <f t="shared" si="0"/>
        <v>Obj3.3</v>
      </c>
      <c r="F20" s="177" t="s">
        <v>708</v>
      </c>
      <c r="G20" s="178" t="s">
        <v>739</v>
      </c>
    </row>
    <row r="21" spans="5:17" ht="63" x14ac:dyDescent="0.25">
      <c r="E21" s="163" t="str">
        <f t="shared" si="0"/>
        <v>Obj4.1</v>
      </c>
      <c r="F21" s="177" t="s">
        <v>709</v>
      </c>
      <c r="G21" s="178" t="s">
        <v>738</v>
      </c>
      <c r="J21" s="164" t="s">
        <v>741</v>
      </c>
      <c r="K21" s="164"/>
      <c r="M21" s="164" t="s">
        <v>740</v>
      </c>
      <c r="N21" s="164"/>
      <c r="P21" s="164" t="s">
        <v>739</v>
      </c>
      <c r="Q21" s="164"/>
    </row>
    <row r="22" spans="5:17" ht="110.25" x14ac:dyDescent="0.25">
      <c r="J22" s="167" t="s">
        <v>710</v>
      </c>
      <c r="K22" s="168" t="s">
        <v>711</v>
      </c>
      <c r="L22" s="169"/>
      <c r="M22" s="177" t="s">
        <v>712</v>
      </c>
      <c r="N22" s="178" t="s">
        <v>713</v>
      </c>
      <c r="O22" s="179"/>
      <c r="P22" s="177" t="s">
        <v>714</v>
      </c>
      <c r="Q22" s="178" t="s">
        <v>715</v>
      </c>
    </row>
    <row r="25" spans="5:17" x14ac:dyDescent="0.25">
      <c r="J25" s="165" t="s">
        <v>738</v>
      </c>
      <c r="K25" s="164"/>
    </row>
    <row r="26" spans="5:17" ht="63" x14ac:dyDescent="0.25">
      <c r="J26" s="165" t="s">
        <v>716</v>
      </c>
      <c r="K26" s="164" t="s">
        <v>717</v>
      </c>
    </row>
    <row r="27" spans="5:17" ht="78.75" x14ac:dyDescent="0.25">
      <c r="J27" s="165" t="s">
        <v>718</v>
      </c>
      <c r="K27" s="164" t="s">
        <v>719</v>
      </c>
    </row>
    <row r="28" spans="5:17" ht="78.75" x14ac:dyDescent="0.25">
      <c r="J28" s="165" t="s">
        <v>720</v>
      </c>
      <c r="K28" s="164" t="s">
        <v>721</v>
      </c>
    </row>
    <row r="29" spans="5:17" ht="63" x14ac:dyDescent="0.25">
      <c r="J29" s="165" t="s">
        <v>722</v>
      </c>
      <c r="K29" s="164" t="s">
        <v>723</v>
      </c>
    </row>
    <row r="30" spans="5:17" ht="78.75" x14ac:dyDescent="0.25">
      <c r="J30" s="165" t="s">
        <v>724</v>
      </c>
      <c r="K30" s="164" t="s">
        <v>725</v>
      </c>
    </row>
    <row r="54" spans="2:6" x14ac:dyDescent="0.25">
      <c r="B54" s="163" t="s">
        <v>825</v>
      </c>
    </row>
    <row r="56" spans="2:6" ht="16.5" thickBot="1" x14ac:dyDescent="0.3">
      <c r="B56" s="218" t="s">
        <v>768</v>
      </c>
      <c r="C56" s="163" t="s">
        <v>733</v>
      </c>
      <c r="D56" s="218" t="s">
        <v>769</v>
      </c>
      <c r="E56" s="163" t="s">
        <v>824</v>
      </c>
      <c r="F56" s="218" t="s">
        <v>770</v>
      </c>
    </row>
    <row r="57" spans="2:6" ht="41.25" hidden="1" customHeight="1" x14ac:dyDescent="0.3">
      <c r="B57" s="220" t="s">
        <v>827</v>
      </c>
      <c r="C57" s="191" t="s">
        <v>820</v>
      </c>
      <c r="D57" s="209" t="s">
        <v>642</v>
      </c>
      <c r="E57" s="163" t="s">
        <v>732</v>
      </c>
      <c r="F57" s="221" t="s">
        <v>771</v>
      </c>
    </row>
    <row r="58" spans="2:6" ht="47.25" hidden="1" customHeight="1" x14ac:dyDescent="0.3">
      <c r="B58" s="222" t="s">
        <v>827</v>
      </c>
      <c r="C58" s="191" t="s">
        <v>820</v>
      </c>
      <c r="D58" s="202" t="s">
        <v>642</v>
      </c>
      <c r="E58" s="163" t="s">
        <v>732</v>
      </c>
      <c r="F58" s="212" t="s">
        <v>772</v>
      </c>
    </row>
    <row r="59" spans="2:6" ht="153.75" hidden="1" thickBot="1" x14ac:dyDescent="0.3">
      <c r="B59" s="222" t="s">
        <v>827</v>
      </c>
      <c r="C59" s="191" t="s">
        <v>820</v>
      </c>
      <c r="D59" s="202" t="s">
        <v>642</v>
      </c>
      <c r="E59" s="163" t="s">
        <v>732</v>
      </c>
      <c r="F59" s="212" t="s">
        <v>773</v>
      </c>
    </row>
    <row r="60" spans="2:6" ht="153.75" hidden="1" thickBot="1" x14ac:dyDescent="0.3">
      <c r="B60" s="223" t="s">
        <v>827</v>
      </c>
      <c r="C60" s="191" t="s">
        <v>820</v>
      </c>
      <c r="D60" s="215" t="s">
        <v>642</v>
      </c>
      <c r="E60" s="163" t="s">
        <v>732</v>
      </c>
      <c r="F60" s="216" t="s">
        <v>774</v>
      </c>
    </row>
    <row r="61" spans="2:6" ht="153.75" hidden="1" thickBot="1" x14ac:dyDescent="0.3">
      <c r="B61" s="220" t="s">
        <v>827</v>
      </c>
      <c r="C61" s="191" t="s">
        <v>820</v>
      </c>
      <c r="D61" s="209" t="s">
        <v>775</v>
      </c>
      <c r="E61" s="178" t="s">
        <v>734</v>
      </c>
      <c r="F61" s="210" t="s">
        <v>776</v>
      </c>
    </row>
    <row r="62" spans="2:6" ht="153.75" hidden="1" thickBot="1" x14ac:dyDescent="0.3">
      <c r="B62" s="223" t="s">
        <v>827</v>
      </c>
      <c r="C62" s="191" t="s">
        <v>820</v>
      </c>
      <c r="D62" s="215" t="s">
        <v>775</v>
      </c>
      <c r="E62" s="178" t="s">
        <v>734</v>
      </c>
      <c r="F62" s="216" t="s">
        <v>777</v>
      </c>
    </row>
    <row r="63" spans="2:6" ht="153.75" hidden="1" thickBot="1" x14ac:dyDescent="0.3">
      <c r="B63" s="220" t="s">
        <v>827</v>
      </c>
      <c r="C63" s="191" t="s">
        <v>820</v>
      </c>
      <c r="D63" s="209" t="s">
        <v>778</v>
      </c>
      <c r="E63" s="178" t="s">
        <v>735</v>
      </c>
      <c r="F63" s="210" t="s">
        <v>779</v>
      </c>
    </row>
    <row r="64" spans="2:6" ht="51.75" hidden="1" customHeight="1" x14ac:dyDescent="0.3">
      <c r="B64" s="222" t="s">
        <v>827</v>
      </c>
      <c r="C64" s="191" t="s">
        <v>820</v>
      </c>
      <c r="D64" s="202" t="s">
        <v>778</v>
      </c>
      <c r="E64" s="178" t="s">
        <v>735</v>
      </c>
      <c r="F64" s="212" t="s">
        <v>780</v>
      </c>
    </row>
    <row r="65" spans="2:6" ht="71.25" hidden="1" customHeight="1" x14ac:dyDescent="0.3">
      <c r="B65" s="222" t="s">
        <v>827</v>
      </c>
      <c r="C65" s="191" t="s">
        <v>820</v>
      </c>
      <c r="D65" s="203" t="s">
        <v>781</v>
      </c>
      <c r="E65" s="178" t="s">
        <v>736</v>
      </c>
      <c r="F65" s="212" t="s">
        <v>782</v>
      </c>
    </row>
    <row r="66" spans="2:6" ht="66" hidden="1" customHeight="1" thickBot="1" x14ac:dyDescent="0.3">
      <c r="B66" s="223" t="s">
        <v>827</v>
      </c>
      <c r="C66" s="191" t="s">
        <v>820</v>
      </c>
      <c r="D66" s="224" t="s">
        <v>783</v>
      </c>
      <c r="E66" s="178" t="s">
        <v>737</v>
      </c>
      <c r="F66" s="216" t="s">
        <v>784</v>
      </c>
    </row>
    <row r="67" spans="2:6" ht="153.75" hidden="1" thickBot="1" x14ac:dyDescent="0.3">
      <c r="B67" s="220" t="s">
        <v>827</v>
      </c>
      <c r="C67" s="191" t="s">
        <v>820</v>
      </c>
      <c r="D67" s="209" t="s">
        <v>785</v>
      </c>
      <c r="E67" s="178" t="s">
        <v>746</v>
      </c>
      <c r="F67" s="210" t="s">
        <v>786</v>
      </c>
    </row>
    <row r="68" spans="2:6" ht="153.75" hidden="1" thickBot="1" x14ac:dyDescent="0.3">
      <c r="B68" s="222" t="s">
        <v>827</v>
      </c>
      <c r="C68" s="191" t="s">
        <v>820</v>
      </c>
      <c r="D68" s="202" t="s">
        <v>785</v>
      </c>
      <c r="E68" s="178" t="s">
        <v>746</v>
      </c>
      <c r="F68" s="212" t="s">
        <v>787</v>
      </c>
    </row>
    <row r="69" spans="2:6" ht="153.75" hidden="1" thickBot="1" x14ac:dyDescent="0.3">
      <c r="B69" s="222" t="s">
        <v>827</v>
      </c>
      <c r="C69" s="191" t="s">
        <v>820</v>
      </c>
      <c r="D69" s="202" t="s">
        <v>785</v>
      </c>
      <c r="E69" s="178" t="s">
        <v>746</v>
      </c>
      <c r="F69" s="212" t="s">
        <v>788</v>
      </c>
    </row>
    <row r="70" spans="2:6" ht="153.75" hidden="1" thickBot="1" x14ac:dyDescent="0.3">
      <c r="B70" s="222" t="s">
        <v>827</v>
      </c>
      <c r="C70" s="238" t="s">
        <v>820</v>
      </c>
      <c r="D70" s="206" t="s">
        <v>785</v>
      </c>
      <c r="E70" s="239" t="s">
        <v>746</v>
      </c>
      <c r="F70" s="240" t="s">
        <v>789</v>
      </c>
    </row>
    <row r="71" spans="2:6" ht="153.75" hidden="1" thickBot="1" x14ac:dyDescent="0.3">
      <c r="B71" s="237" t="s">
        <v>827</v>
      </c>
      <c r="C71" s="244" t="s">
        <v>820</v>
      </c>
      <c r="D71" s="226" t="s">
        <v>790</v>
      </c>
      <c r="E71" s="245" t="s">
        <v>747</v>
      </c>
      <c r="F71" s="227" t="s">
        <v>791</v>
      </c>
    </row>
    <row r="72" spans="2:6" ht="153.75" hidden="1" thickBot="1" x14ac:dyDescent="0.3">
      <c r="B72" s="225" t="s">
        <v>827</v>
      </c>
      <c r="C72" s="241" t="s">
        <v>820</v>
      </c>
      <c r="D72" s="242" t="s">
        <v>792</v>
      </c>
      <c r="E72" s="178" t="s">
        <v>748</v>
      </c>
      <c r="F72" s="243" t="s">
        <v>793</v>
      </c>
    </row>
    <row r="73" spans="2:6" ht="153.75" hidden="1" thickBot="1" x14ac:dyDescent="0.3">
      <c r="B73" s="220" t="s">
        <v>827</v>
      </c>
      <c r="C73" s="191" t="s">
        <v>820</v>
      </c>
      <c r="D73" s="209" t="s">
        <v>794</v>
      </c>
      <c r="E73" s="178" t="s">
        <v>745</v>
      </c>
      <c r="F73" s="210" t="s">
        <v>795</v>
      </c>
    </row>
    <row r="74" spans="2:6" ht="153.75" hidden="1" thickBot="1" x14ac:dyDescent="0.3">
      <c r="B74" s="223" t="s">
        <v>827</v>
      </c>
      <c r="C74" s="191" t="s">
        <v>820</v>
      </c>
      <c r="D74" s="215" t="s">
        <v>794</v>
      </c>
      <c r="E74" s="178" t="s">
        <v>745</v>
      </c>
      <c r="F74" s="216" t="s">
        <v>796</v>
      </c>
    </row>
    <row r="75" spans="2:6" ht="153.75" hidden="1" thickBot="1" x14ac:dyDescent="0.3">
      <c r="B75" s="220" t="s">
        <v>827</v>
      </c>
      <c r="C75" s="191" t="s">
        <v>820</v>
      </c>
      <c r="D75" s="209" t="s">
        <v>797</v>
      </c>
      <c r="E75" s="178" t="s">
        <v>743</v>
      </c>
      <c r="F75" s="210" t="s">
        <v>798</v>
      </c>
    </row>
    <row r="76" spans="2:6" ht="153.75" hidden="1" thickBot="1" x14ac:dyDescent="0.3">
      <c r="B76" s="223" t="s">
        <v>827</v>
      </c>
      <c r="C76" s="191" t="s">
        <v>820</v>
      </c>
      <c r="D76" s="209" t="s">
        <v>797</v>
      </c>
      <c r="E76" s="178" t="s">
        <v>743</v>
      </c>
      <c r="F76" s="216" t="s">
        <v>799</v>
      </c>
    </row>
    <row r="77" spans="2:6" ht="166.5" hidden="1" thickBot="1" x14ac:dyDescent="0.3">
      <c r="B77" s="228" t="s">
        <v>828</v>
      </c>
      <c r="C77" s="236" t="s">
        <v>821</v>
      </c>
      <c r="D77" s="219" t="s">
        <v>800</v>
      </c>
      <c r="E77" s="178" t="s">
        <v>742</v>
      </c>
      <c r="F77" s="217" t="s">
        <v>801</v>
      </c>
    </row>
    <row r="78" spans="2:6" ht="166.5" hidden="1" thickBot="1" x14ac:dyDescent="0.3">
      <c r="B78" s="204" t="s">
        <v>828</v>
      </c>
      <c r="C78" s="236" t="s">
        <v>821</v>
      </c>
      <c r="D78" s="202" t="s">
        <v>800</v>
      </c>
      <c r="E78" s="178" t="s">
        <v>742</v>
      </c>
      <c r="F78" s="203" t="s">
        <v>802</v>
      </c>
    </row>
    <row r="79" spans="2:6" ht="166.5" hidden="1" thickBot="1" x14ac:dyDescent="0.3">
      <c r="B79" s="205" t="s">
        <v>828</v>
      </c>
      <c r="C79" s="236" t="s">
        <v>821</v>
      </c>
      <c r="D79" s="206" t="s">
        <v>800</v>
      </c>
      <c r="E79" s="178" t="s">
        <v>742</v>
      </c>
      <c r="F79" s="207" t="s">
        <v>803</v>
      </c>
    </row>
    <row r="80" spans="2:6" ht="166.5" hidden="1" thickBot="1" x14ac:dyDescent="0.3">
      <c r="B80" s="208" t="s">
        <v>828</v>
      </c>
      <c r="C80" s="236" t="s">
        <v>821</v>
      </c>
      <c r="D80" s="209" t="s">
        <v>804</v>
      </c>
      <c r="E80" s="178" t="s">
        <v>744</v>
      </c>
      <c r="F80" s="210" t="s">
        <v>805</v>
      </c>
    </row>
    <row r="81" spans="2:6" ht="166.5" hidden="1" thickBot="1" x14ac:dyDescent="0.3">
      <c r="B81" s="211" t="s">
        <v>828</v>
      </c>
      <c r="C81" s="236" t="s">
        <v>821</v>
      </c>
      <c r="D81" s="202" t="s">
        <v>804</v>
      </c>
      <c r="E81" s="178" t="s">
        <v>744</v>
      </c>
      <c r="F81" s="212" t="s">
        <v>806</v>
      </c>
    </row>
    <row r="82" spans="2:6" ht="166.5" hidden="1" thickBot="1" x14ac:dyDescent="0.3">
      <c r="B82" s="211" t="s">
        <v>828</v>
      </c>
      <c r="C82" s="236" t="s">
        <v>821</v>
      </c>
      <c r="D82" s="202" t="s">
        <v>804</v>
      </c>
      <c r="E82" s="178" t="s">
        <v>744</v>
      </c>
      <c r="F82" s="213" t="s">
        <v>807</v>
      </c>
    </row>
    <row r="83" spans="2:6" ht="166.5" hidden="1" thickBot="1" x14ac:dyDescent="0.3">
      <c r="B83" s="214" t="s">
        <v>828</v>
      </c>
      <c r="C83" s="236" t="s">
        <v>821</v>
      </c>
      <c r="D83" s="215" t="s">
        <v>804</v>
      </c>
      <c r="E83" s="178" t="s">
        <v>744</v>
      </c>
      <c r="F83" s="216" t="s">
        <v>808</v>
      </c>
    </row>
    <row r="84" spans="2:6" ht="153.75" hidden="1" thickBot="1" x14ac:dyDescent="0.3">
      <c r="B84" s="229" t="s">
        <v>831</v>
      </c>
      <c r="C84" s="236" t="s">
        <v>822</v>
      </c>
      <c r="D84" s="226" t="s">
        <v>809</v>
      </c>
      <c r="E84" s="178" t="s">
        <v>741</v>
      </c>
      <c r="F84" s="227" t="s">
        <v>810</v>
      </c>
    </row>
    <row r="85" spans="2:6" ht="90" hidden="1" thickBot="1" x14ac:dyDescent="0.3">
      <c r="B85" s="230" t="s">
        <v>831</v>
      </c>
      <c r="C85" s="236" t="s">
        <v>822</v>
      </c>
      <c r="D85" s="231" t="s">
        <v>811</v>
      </c>
      <c r="E85" s="178" t="s">
        <v>740</v>
      </c>
      <c r="F85" s="210" t="s">
        <v>812</v>
      </c>
    </row>
    <row r="86" spans="2:6" ht="77.25" hidden="1" thickBot="1" x14ac:dyDescent="0.3">
      <c r="B86" s="232" t="s">
        <v>831</v>
      </c>
      <c r="C86" s="236" t="s">
        <v>822</v>
      </c>
      <c r="D86" s="224" t="s">
        <v>813</v>
      </c>
      <c r="E86" s="178" t="s">
        <v>739</v>
      </c>
      <c r="F86" s="216" t="s">
        <v>814</v>
      </c>
    </row>
    <row r="87" spans="2:6" ht="89.25" x14ac:dyDescent="0.25">
      <c r="B87" s="233" t="s">
        <v>832</v>
      </c>
      <c r="C87" s="236" t="s">
        <v>823</v>
      </c>
      <c r="D87" s="209" t="s">
        <v>815</v>
      </c>
      <c r="E87" s="178" t="s">
        <v>738</v>
      </c>
      <c r="F87" s="210" t="s">
        <v>816</v>
      </c>
    </row>
    <row r="88" spans="2:6" ht="89.25" hidden="1" x14ac:dyDescent="0.25">
      <c r="B88" s="234" t="s">
        <v>832</v>
      </c>
      <c r="C88" s="236" t="s">
        <v>823</v>
      </c>
      <c r="D88" s="202" t="s">
        <v>815</v>
      </c>
      <c r="E88" s="178" t="s">
        <v>738</v>
      </c>
      <c r="F88" s="212" t="s">
        <v>817</v>
      </c>
    </row>
    <row r="89" spans="2:6" ht="89.25" hidden="1" x14ac:dyDescent="0.25">
      <c r="B89" s="234" t="s">
        <v>832</v>
      </c>
      <c r="C89" s="236" t="s">
        <v>823</v>
      </c>
      <c r="D89" s="202" t="s">
        <v>815</v>
      </c>
      <c r="E89" s="178" t="s">
        <v>738</v>
      </c>
      <c r="F89" s="212" t="s">
        <v>818</v>
      </c>
    </row>
    <row r="90" spans="2:6" ht="90" hidden="1" thickBot="1" x14ac:dyDescent="0.3">
      <c r="B90" s="235" t="s">
        <v>832</v>
      </c>
      <c r="C90" s="236" t="s">
        <v>823</v>
      </c>
      <c r="D90" s="215" t="s">
        <v>815</v>
      </c>
      <c r="E90" s="178" t="s">
        <v>738</v>
      </c>
      <c r="F90" s="216" t="s">
        <v>819</v>
      </c>
    </row>
    <row r="101" spans="4:5" x14ac:dyDescent="0.25">
      <c r="D101"/>
      <c r="E101"/>
    </row>
    <row r="102" spans="4:5" x14ac:dyDescent="0.25">
      <c r="D102"/>
      <c r="E102"/>
    </row>
    <row r="103" spans="4:5" x14ac:dyDescent="0.25">
      <c r="D103"/>
      <c r="E103"/>
    </row>
    <row r="104" spans="4:5" x14ac:dyDescent="0.25">
      <c r="D104"/>
      <c r="E104"/>
    </row>
    <row r="105" spans="4:5" x14ac:dyDescent="0.25">
      <c r="D105"/>
      <c r="E105"/>
    </row>
    <row r="106" spans="4:5" x14ac:dyDescent="0.25">
      <c r="D106"/>
      <c r="E106"/>
    </row>
    <row r="107" spans="4:5" x14ac:dyDescent="0.25">
      <c r="D107"/>
      <c r="E107"/>
    </row>
    <row r="108" spans="4:5" x14ac:dyDescent="0.25">
      <c r="D108"/>
      <c r="E108"/>
    </row>
    <row r="109" spans="4:5" x14ac:dyDescent="0.25">
      <c r="D109"/>
      <c r="E109"/>
    </row>
    <row r="110" spans="4:5" x14ac:dyDescent="0.25">
      <c r="D110"/>
      <c r="E110"/>
    </row>
    <row r="111" spans="4:5" x14ac:dyDescent="0.25">
      <c r="D111"/>
      <c r="E111"/>
    </row>
    <row r="112" spans="4:5" x14ac:dyDescent="0.25">
      <c r="D112"/>
      <c r="E112"/>
    </row>
    <row r="113" spans="2:5" x14ac:dyDescent="0.25">
      <c r="D113"/>
      <c r="E113"/>
    </row>
    <row r="114" spans="2:5" x14ac:dyDescent="0.25">
      <c r="D114"/>
      <c r="E114"/>
    </row>
    <row r="115" spans="2:5" x14ac:dyDescent="0.25">
      <c r="D115"/>
      <c r="E115"/>
    </row>
    <row r="116" spans="2:5" x14ac:dyDescent="0.25">
      <c r="D116"/>
      <c r="E116"/>
    </row>
    <row r="117" spans="2:5" x14ac:dyDescent="0.25">
      <c r="D117"/>
      <c r="E117"/>
    </row>
    <row r="118" spans="2:5" x14ac:dyDescent="0.25">
      <c r="D118"/>
      <c r="E118"/>
    </row>
    <row r="119" spans="2:5" x14ac:dyDescent="0.25">
      <c r="B119"/>
    </row>
    <row r="120" spans="2:5" x14ac:dyDescent="0.25">
      <c r="B120"/>
    </row>
    <row r="121" spans="2:5" x14ac:dyDescent="0.25">
      <c r="B121"/>
    </row>
    <row r="122" spans="2:5" x14ac:dyDescent="0.25">
      <c r="B122"/>
    </row>
    <row r="123" spans="2:5" x14ac:dyDescent="0.25">
      <c r="B123"/>
    </row>
    <row r="124" spans="2:5" x14ac:dyDescent="0.25">
      <c r="B124"/>
    </row>
    <row r="125" spans="2:5" x14ac:dyDescent="0.25">
      <c r="B125"/>
    </row>
    <row r="126" spans="2:5" x14ac:dyDescent="0.25">
      <c r="B126"/>
    </row>
    <row r="127" spans="2:5" x14ac:dyDescent="0.25">
      <c r="B127"/>
    </row>
    <row r="128" spans="2:5" x14ac:dyDescent="0.25">
      <c r="B128"/>
    </row>
    <row r="129" spans="2:5" x14ac:dyDescent="0.25">
      <c r="B129"/>
    </row>
    <row r="130" spans="2:5" x14ac:dyDescent="0.25">
      <c r="B130"/>
    </row>
    <row r="131" spans="2:5" x14ac:dyDescent="0.25">
      <c r="B131"/>
      <c r="D131" s="201" t="s">
        <v>769</v>
      </c>
      <c r="E131" s="164" t="s">
        <v>824</v>
      </c>
    </row>
    <row r="132" spans="2:5" x14ac:dyDescent="0.25">
      <c r="B132"/>
      <c r="D132" s="176" t="s">
        <v>833</v>
      </c>
      <c r="E132" s="176" t="s">
        <v>732</v>
      </c>
    </row>
    <row r="133" spans="2:5" x14ac:dyDescent="0.25">
      <c r="B133"/>
      <c r="D133" s="176" t="s">
        <v>834</v>
      </c>
      <c r="E133" s="176" t="s">
        <v>734</v>
      </c>
    </row>
    <row r="134" spans="2:5" x14ac:dyDescent="0.25">
      <c r="B134"/>
      <c r="D134" s="176" t="s">
        <v>835</v>
      </c>
      <c r="E134" s="176" t="s">
        <v>735</v>
      </c>
    </row>
    <row r="135" spans="2:5" x14ac:dyDescent="0.25">
      <c r="B135"/>
      <c r="D135" s="176" t="s">
        <v>836</v>
      </c>
      <c r="E135" s="176" t="s">
        <v>736</v>
      </c>
    </row>
    <row r="136" spans="2:5" x14ac:dyDescent="0.25">
      <c r="B136"/>
      <c r="D136" s="176" t="s">
        <v>837</v>
      </c>
      <c r="E136" s="176" t="s">
        <v>737</v>
      </c>
    </row>
    <row r="137" spans="2:5" x14ac:dyDescent="0.25">
      <c r="B137"/>
      <c r="D137" s="176" t="s">
        <v>838</v>
      </c>
      <c r="E137" s="176" t="s">
        <v>746</v>
      </c>
    </row>
    <row r="138" spans="2:5" x14ac:dyDescent="0.25">
      <c r="B138"/>
      <c r="D138" s="176" t="s">
        <v>839</v>
      </c>
      <c r="E138" s="176" t="s">
        <v>747</v>
      </c>
    </row>
    <row r="139" spans="2:5" x14ac:dyDescent="0.25">
      <c r="B139"/>
      <c r="D139" s="176" t="s">
        <v>840</v>
      </c>
      <c r="E139" s="176" t="s">
        <v>748</v>
      </c>
    </row>
    <row r="140" spans="2:5" x14ac:dyDescent="0.25">
      <c r="B140"/>
      <c r="D140" s="176" t="s">
        <v>841</v>
      </c>
      <c r="E140" s="176" t="s">
        <v>745</v>
      </c>
    </row>
    <row r="141" spans="2:5" x14ac:dyDescent="0.25">
      <c r="B141"/>
      <c r="D141" s="176" t="s">
        <v>1186</v>
      </c>
      <c r="E141" s="176" t="s">
        <v>743</v>
      </c>
    </row>
    <row r="142" spans="2:5" x14ac:dyDescent="0.25">
      <c r="B142"/>
      <c r="D142" s="176" t="s">
        <v>842</v>
      </c>
      <c r="E142" s="176" t="s">
        <v>742</v>
      </c>
    </row>
    <row r="143" spans="2:5" x14ac:dyDescent="0.25">
      <c r="B143"/>
      <c r="D143" s="176" t="s">
        <v>843</v>
      </c>
      <c r="E143" s="176" t="s">
        <v>744</v>
      </c>
    </row>
    <row r="144" spans="2:5" x14ac:dyDescent="0.25">
      <c r="B144"/>
      <c r="D144" s="176" t="s">
        <v>844</v>
      </c>
      <c r="E144" s="176" t="s">
        <v>741</v>
      </c>
    </row>
    <row r="145" spans="2:5" x14ac:dyDescent="0.25">
      <c r="B145"/>
      <c r="D145" s="176" t="s">
        <v>845</v>
      </c>
      <c r="E145" s="176" t="s">
        <v>740</v>
      </c>
    </row>
    <row r="146" spans="2:5" x14ac:dyDescent="0.25">
      <c r="B146"/>
      <c r="D146" s="176" t="s">
        <v>846</v>
      </c>
      <c r="E146" s="176" t="s">
        <v>739</v>
      </c>
    </row>
    <row r="147" spans="2:5" x14ac:dyDescent="0.25">
      <c r="B147"/>
      <c r="D147" s="176" t="s">
        <v>847</v>
      </c>
      <c r="E147" s="176" t="s">
        <v>738</v>
      </c>
    </row>
    <row r="150" spans="2:5" x14ac:dyDescent="0.25">
      <c r="D150" s="166"/>
    </row>
    <row r="153" spans="2:5" ht="16.5" thickBot="1" x14ac:dyDescent="0.3">
      <c r="D153" s="218" t="s">
        <v>770</v>
      </c>
    </row>
    <row r="154" spans="2:5" x14ac:dyDescent="0.25">
      <c r="C154" s="247" t="s">
        <v>732</v>
      </c>
      <c r="D154" s="254" t="s">
        <v>772</v>
      </c>
    </row>
    <row r="155" spans="2:5" x14ac:dyDescent="0.25">
      <c r="C155" s="247"/>
      <c r="D155" s="255" t="s">
        <v>854</v>
      </c>
    </row>
    <row r="156" spans="2:5" x14ac:dyDescent="0.25">
      <c r="C156" s="247"/>
      <c r="D156" s="255" t="s">
        <v>771</v>
      </c>
    </row>
    <row r="157" spans="2:5" x14ac:dyDescent="0.25">
      <c r="C157" s="248"/>
      <c r="D157" s="255" t="s">
        <v>773</v>
      </c>
    </row>
    <row r="158" spans="2:5" x14ac:dyDescent="0.25">
      <c r="C158" s="247" t="s">
        <v>734</v>
      </c>
      <c r="D158" s="255" t="s">
        <v>777</v>
      </c>
    </row>
    <row r="159" spans="2:5" x14ac:dyDescent="0.25">
      <c r="C159" s="248"/>
      <c r="D159" s="255" t="s">
        <v>776</v>
      </c>
    </row>
    <row r="160" spans="2:5" x14ac:dyDescent="0.25">
      <c r="C160" s="247" t="s">
        <v>735</v>
      </c>
      <c r="D160" s="255" t="s">
        <v>779</v>
      </c>
    </row>
    <row r="161" spans="3:4" x14ac:dyDescent="0.25">
      <c r="C161" s="248"/>
      <c r="D161" s="255" t="s">
        <v>780</v>
      </c>
    </row>
    <row r="162" spans="3:4" x14ac:dyDescent="0.25">
      <c r="C162" s="248" t="s">
        <v>736</v>
      </c>
      <c r="D162" s="255" t="s">
        <v>782</v>
      </c>
    </row>
    <row r="163" spans="3:4" x14ac:dyDescent="0.25">
      <c r="C163" s="248" t="s">
        <v>737</v>
      </c>
      <c r="D163" s="255" t="s">
        <v>848</v>
      </c>
    </row>
    <row r="164" spans="3:4" x14ac:dyDescent="0.25">
      <c r="C164" s="247" t="s">
        <v>746</v>
      </c>
      <c r="D164" s="255" t="s">
        <v>788</v>
      </c>
    </row>
    <row r="165" spans="3:4" x14ac:dyDescent="0.25">
      <c r="C165" s="247"/>
      <c r="D165" s="255" t="s">
        <v>786</v>
      </c>
    </row>
    <row r="166" spans="3:4" x14ac:dyDescent="0.25">
      <c r="C166" s="247"/>
      <c r="D166" s="255" t="s">
        <v>789</v>
      </c>
    </row>
    <row r="167" spans="3:4" x14ac:dyDescent="0.25">
      <c r="C167" s="248"/>
      <c r="D167" s="255" t="s">
        <v>849</v>
      </c>
    </row>
    <row r="168" spans="3:4" x14ac:dyDescent="0.25">
      <c r="C168" s="248" t="s">
        <v>747</v>
      </c>
      <c r="D168" s="255" t="s">
        <v>791</v>
      </c>
    </row>
    <row r="169" spans="3:4" x14ac:dyDescent="0.25">
      <c r="C169" s="248" t="s">
        <v>748</v>
      </c>
      <c r="D169" s="255" t="s">
        <v>793</v>
      </c>
    </row>
    <row r="170" spans="3:4" x14ac:dyDescent="0.25">
      <c r="C170" s="247" t="s">
        <v>745</v>
      </c>
      <c r="D170" s="255" t="s">
        <v>796</v>
      </c>
    </row>
    <row r="171" spans="3:4" x14ac:dyDescent="0.25">
      <c r="C171" s="248"/>
      <c r="D171" s="255" t="s">
        <v>795</v>
      </c>
    </row>
    <row r="172" spans="3:4" x14ac:dyDescent="0.25">
      <c r="C172" s="247" t="s">
        <v>743</v>
      </c>
      <c r="D172" s="255" t="s">
        <v>1185</v>
      </c>
    </row>
    <row r="173" spans="3:4" x14ac:dyDescent="0.25">
      <c r="C173" s="248"/>
      <c r="D173" s="255" t="s">
        <v>799</v>
      </c>
    </row>
    <row r="174" spans="3:4" x14ac:dyDescent="0.25">
      <c r="C174" s="247" t="s">
        <v>742</v>
      </c>
      <c r="D174" s="255" t="s">
        <v>855</v>
      </c>
    </row>
    <row r="175" spans="3:4" x14ac:dyDescent="0.25">
      <c r="C175" s="247"/>
      <c r="D175" s="255" t="s">
        <v>802</v>
      </c>
    </row>
    <row r="176" spans="3:4" x14ac:dyDescent="0.25">
      <c r="C176" s="248"/>
      <c r="D176" s="255" t="s">
        <v>803</v>
      </c>
    </row>
    <row r="177" spans="3:4" x14ac:dyDescent="0.25">
      <c r="C177" s="247" t="s">
        <v>744</v>
      </c>
      <c r="D177" s="255" t="s">
        <v>808</v>
      </c>
    </row>
    <row r="178" spans="3:4" x14ac:dyDescent="0.25">
      <c r="C178" s="247"/>
      <c r="D178" s="255" t="s">
        <v>850</v>
      </c>
    </row>
    <row r="179" spans="3:4" x14ac:dyDescent="0.25">
      <c r="C179" s="247"/>
      <c r="D179" s="255" t="s">
        <v>806</v>
      </c>
    </row>
    <row r="180" spans="3:4" x14ac:dyDescent="0.25">
      <c r="C180" s="248"/>
      <c r="D180" s="255" t="s">
        <v>851</v>
      </c>
    </row>
    <row r="181" spans="3:4" x14ac:dyDescent="0.25">
      <c r="C181" s="248" t="s">
        <v>741</v>
      </c>
      <c r="D181" s="255" t="s">
        <v>852</v>
      </c>
    </row>
    <row r="182" spans="3:4" x14ac:dyDescent="0.25">
      <c r="C182" s="248" t="s">
        <v>740</v>
      </c>
      <c r="D182" s="255" t="s">
        <v>853</v>
      </c>
    </row>
    <row r="183" spans="3:4" x14ac:dyDescent="0.25">
      <c r="C183" s="248" t="s">
        <v>739</v>
      </c>
      <c r="D183" s="255" t="s">
        <v>814</v>
      </c>
    </row>
    <row r="184" spans="3:4" x14ac:dyDescent="0.25">
      <c r="C184" s="247" t="s">
        <v>738</v>
      </c>
      <c r="D184" s="255" t="s">
        <v>816</v>
      </c>
    </row>
    <row r="185" spans="3:4" x14ac:dyDescent="0.25">
      <c r="C185" s="247"/>
      <c r="D185" s="255" t="s">
        <v>818</v>
      </c>
    </row>
    <row r="186" spans="3:4" x14ac:dyDescent="0.25">
      <c r="C186" s="247"/>
      <c r="D186" s="255" t="s">
        <v>817</v>
      </c>
    </row>
    <row r="187" spans="3:4" ht="16.5" thickBot="1" x14ac:dyDescent="0.3">
      <c r="C187" s="248"/>
      <c r="D187" s="256" t="s">
        <v>819</v>
      </c>
    </row>
  </sheetData>
  <autoFilter ref="B56:T90" xr:uid="{00000000-0009-0000-0000-000002000000}">
    <filterColumn colId="4">
      <filters>
        <filter val="Desarrollada e implementada las intervenciones con carácter preventivo, de promoción y asistencia de las enfermedades crónicas no transmisibles"/>
      </filters>
    </filterColumn>
  </autoFilter>
  <pageMargins left="0.75" right="0.75" top="1" bottom="1" header="0.5" footer="0.5"/>
  <pageSetup paperSize="9"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2:BD269"/>
  <sheetViews>
    <sheetView showGridLines="0" topLeftCell="G1" zoomScale="118" zoomScaleNormal="118" zoomScaleSheetLayoutView="96" workbookViewId="0">
      <selection activeCell="E1" sqref="E1:F1048576"/>
    </sheetView>
  </sheetViews>
  <sheetFormatPr baseColWidth="10" defaultRowHeight="15" x14ac:dyDescent="0.25"/>
  <cols>
    <col min="1" max="1" width="5.42578125" hidden="1" customWidth="1"/>
    <col min="2" max="2" width="7.5703125" hidden="1" customWidth="1"/>
    <col min="3" max="3" width="11.140625" hidden="1" customWidth="1"/>
    <col min="4" max="4" width="5.42578125" hidden="1" customWidth="1"/>
    <col min="5" max="5" width="9.7109375" hidden="1" customWidth="1"/>
    <col min="6" max="6" width="9.140625" hidden="1" customWidth="1"/>
    <col min="7" max="7" width="35.7109375" style="556" customWidth="1"/>
    <col min="8" max="8" width="29.140625" customWidth="1"/>
    <col min="9" max="9" width="22.7109375" style="2" customWidth="1"/>
    <col min="10" max="10" width="51.5703125" style="2" customWidth="1"/>
    <col min="11" max="11" width="6.42578125" style="2" customWidth="1"/>
    <col min="12" max="12" width="6.140625" style="2" customWidth="1"/>
    <col min="13" max="13" width="6.42578125" style="2" customWidth="1"/>
    <col min="14" max="14" width="4.7109375" style="2" customWidth="1"/>
    <col min="15" max="16" width="5.5703125" style="2" customWidth="1"/>
    <col min="17" max="17" width="4.7109375" style="2" customWidth="1"/>
    <col min="18" max="18" width="5.140625" style="2" customWidth="1"/>
    <col min="19" max="20" width="5.5703125" style="2" customWidth="1"/>
    <col min="21" max="21" width="6.140625" style="2" customWidth="1"/>
    <col min="22" max="22" width="4.7109375" style="175" customWidth="1"/>
    <col min="23" max="23" width="8.5703125" style="171" customWidth="1"/>
    <col min="24" max="24" width="10" style="171" customWidth="1"/>
    <col min="25" max="25" width="21.85546875" style="171" customWidth="1"/>
    <col min="26" max="26" width="15.5703125" style="173" customWidth="1"/>
    <col min="27" max="27" width="39.85546875" style="115" customWidth="1"/>
    <col min="28" max="28" width="49.85546875" style="468" bestFit="1" customWidth="1"/>
    <col min="29" max="55" width="11.42578125" style="115"/>
  </cols>
  <sheetData>
    <row r="2" spans="2:56" ht="15.75" x14ac:dyDescent="0.25">
      <c r="I2" s="160" t="str">
        <f>'Formulario PPGR1'!H2</f>
        <v>Servicio Nacional de Salud</v>
      </c>
    </row>
    <row r="3" spans="2:56" x14ac:dyDescent="0.25">
      <c r="I3" s="161" t="str">
        <f>'Formulario PPGR1'!H3</f>
        <v>Dirección de Planificación y Desarrollo</v>
      </c>
      <c r="AB3" s="469" t="str">
        <f>IF('Formulario PPGR1'!$N$3="SNS - Dirección Central","ls_Departamento","Ls_DepartamentosSRS")</f>
        <v>Ls_DepartamentosSRS</v>
      </c>
    </row>
    <row r="4" spans="2:56" x14ac:dyDescent="0.25">
      <c r="I4" s="162"/>
    </row>
    <row r="5" spans="2:56" x14ac:dyDescent="0.25">
      <c r="I5" s="162" t="s">
        <v>1129</v>
      </c>
    </row>
    <row r="6" spans="2:56" x14ac:dyDescent="0.25">
      <c r="I6" s="162" t="str">
        <f>'Formulario PPGR1'!$N$3</f>
        <v>R7 - SRS Cibao Occidental</v>
      </c>
      <c r="K6" s="446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</row>
    <row r="8" spans="2:56" s="258" customFormat="1" ht="38.25" x14ac:dyDescent="0.25">
      <c r="B8" s="324" t="s">
        <v>1196</v>
      </c>
      <c r="C8" s="325" t="s">
        <v>1193</v>
      </c>
      <c r="D8" s="325" t="s">
        <v>472</v>
      </c>
      <c r="E8" s="325" t="s">
        <v>1194</v>
      </c>
      <c r="F8" s="326" t="s">
        <v>1195</v>
      </c>
      <c r="G8" s="557" t="s">
        <v>1</v>
      </c>
      <c r="H8" s="257" t="s">
        <v>2043</v>
      </c>
      <c r="I8" s="257" t="s">
        <v>464</v>
      </c>
      <c r="J8" s="257" t="s">
        <v>463</v>
      </c>
      <c r="K8" s="257" t="s">
        <v>47</v>
      </c>
      <c r="L8" s="257" t="s">
        <v>48</v>
      </c>
      <c r="M8" s="257" t="s">
        <v>49</v>
      </c>
      <c r="N8" s="257" t="s">
        <v>50</v>
      </c>
      <c r="O8" s="257" t="s">
        <v>51</v>
      </c>
      <c r="P8" s="257" t="s">
        <v>52</v>
      </c>
      <c r="Q8" s="257" t="s">
        <v>53</v>
      </c>
      <c r="R8" s="257" t="s">
        <v>54</v>
      </c>
      <c r="S8" s="257" t="s">
        <v>55</v>
      </c>
      <c r="T8" s="257" t="s">
        <v>56</v>
      </c>
      <c r="U8" s="257" t="s">
        <v>57</v>
      </c>
      <c r="V8" s="257" t="s">
        <v>58</v>
      </c>
      <c r="W8" s="257" t="s">
        <v>64</v>
      </c>
      <c r="X8" s="257" t="s">
        <v>638</v>
      </c>
      <c r="Y8" s="257" t="s">
        <v>640</v>
      </c>
      <c r="Z8" s="257" t="s">
        <v>639</v>
      </c>
      <c r="AA8" s="257" t="s">
        <v>444</v>
      </c>
      <c r="AB8" s="257" t="s">
        <v>443</v>
      </c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</row>
    <row r="9" spans="2:56" s="2" customFormat="1" x14ac:dyDescent="0.25">
      <c r="B9" s="350" t="e">
        <f>IF(Tabla2[[#This Row],[Productos ]]="","",CONCATENATE(Tabla2[[#This Row],[POA]],".",Tabla2[[#This Row],[SRS]],".",Tabla2[[#This Row],[AREA]],".",Tabla2[[#This Row],[TIPO]]))</f>
        <v>#REF!</v>
      </c>
      <c r="C9" s="350" t="e">
        <f>IF(Tabla2[[#This Row],[Productos ]]="","",'Formulario PPGR1'!#REF!)</f>
        <v>#REF!</v>
      </c>
      <c r="D9" s="350" t="e">
        <f>IF(Tabla2[[#This Row],[Productos ]]="","",'Formulario PPGR1'!#REF!)</f>
        <v>#REF!</v>
      </c>
      <c r="E9" s="350" t="e">
        <f>IF(Tabla2[[#This Row],[Productos ]]="","",'Formulario PPGR1'!#REF!)</f>
        <v>#REF!</v>
      </c>
      <c r="F9" s="350" t="e">
        <f>IF(Tabla2[[#This Row],[Productos ]]="","",'Formulario PPGR1'!#REF!)</f>
        <v>#REF!</v>
      </c>
      <c r="G9" s="554" t="s">
        <v>1525</v>
      </c>
      <c r="H9" s="260" t="s">
        <v>2044</v>
      </c>
      <c r="I9" s="260" t="s">
        <v>1582</v>
      </c>
      <c r="J9" s="260" t="s">
        <v>1527</v>
      </c>
      <c r="K9" s="261">
        <v>2</v>
      </c>
      <c r="L9" s="261">
        <v>2</v>
      </c>
      <c r="M9" s="261">
        <v>2</v>
      </c>
      <c r="N9" s="261">
        <v>2</v>
      </c>
      <c r="O9" s="261">
        <v>2</v>
      </c>
      <c r="P9" s="261">
        <v>2</v>
      </c>
      <c r="Q9" s="261">
        <v>2</v>
      </c>
      <c r="R9" s="261">
        <v>2</v>
      </c>
      <c r="S9" s="261">
        <v>2</v>
      </c>
      <c r="T9" s="261">
        <v>2</v>
      </c>
      <c r="U9" s="261">
        <v>2</v>
      </c>
      <c r="V9" s="261">
        <v>2</v>
      </c>
      <c r="W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24</v>
      </c>
      <c r="X9" s="260" t="s">
        <v>445</v>
      </c>
      <c r="Y9" s="260"/>
      <c r="Z9" s="260"/>
      <c r="AA9" s="554"/>
      <c r="AB9" s="260" t="s">
        <v>1635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s="2" customFormat="1" x14ac:dyDescent="0.25">
      <c r="B10" s="350" t="e">
        <f>IF(Tabla2[[#This Row],[Productos ]]="","",CONCATENATE(Tabla2[[#This Row],[POA]],".",Tabla2[[#This Row],[SRS]],".",Tabla2[[#This Row],[AREA]],".",Tabla2[[#This Row],[TIPO]]))</f>
        <v>#REF!</v>
      </c>
      <c r="C10" s="350" t="e">
        <f>IF(Tabla2[[#This Row],[Productos ]]="","",'Formulario PPGR1'!#REF!)</f>
        <v>#REF!</v>
      </c>
      <c r="D10" s="350" t="e">
        <f>IF(Tabla2[[#This Row],[Productos ]]="","",'Formulario PPGR1'!#REF!)</f>
        <v>#REF!</v>
      </c>
      <c r="E10" s="350" t="e">
        <f>IF(Tabla2[[#This Row],[Productos ]]="","",'Formulario PPGR1'!#REF!)</f>
        <v>#REF!</v>
      </c>
      <c r="F10" s="350" t="e">
        <f>IF(Tabla2[[#This Row],[Productos ]]="","",'Formulario PPGR1'!#REF!)</f>
        <v>#REF!</v>
      </c>
      <c r="G10" s="554" t="s">
        <v>1525</v>
      </c>
      <c r="H10" s="260" t="s">
        <v>2044</v>
      </c>
      <c r="I10" s="260" t="s">
        <v>1583</v>
      </c>
      <c r="J10" s="260" t="s">
        <v>1526</v>
      </c>
      <c r="K10" s="261">
        <v>1</v>
      </c>
      <c r="L10" s="261">
        <v>1</v>
      </c>
      <c r="M10" s="261">
        <v>1</v>
      </c>
      <c r="N10" s="261">
        <v>1</v>
      </c>
      <c r="O10" s="261">
        <v>1</v>
      </c>
      <c r="P10" s="261">
        <v>1</v>
      </c>
      <c r="Q10" s="261">
        <v>1</v>
      </c>
      <c r="R10" s="261">
        <v>1</v>
      </c>
      <c r="S10" s="261">
        <v>1</v>
      </c>
      <c r="T10" s="261">
        <v>1</v>
      </c>
      <c r="U10" s="261">
        <v>1</v>
      </c>
      <c r="V10" s="261">
        <v>1</v>
      </c>
      <c r="W1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10" s="260" t="s">
        <v>462</v>
      </c>
      <c r="Y10" s="260"/>
      <c r="Z10" s="260"/>
      <c r="AA10" s="554" t="s">
        <v>1625</v>
      </c>
      <c r="AB10" s="260" t="s">
        <v>1635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s="2" customFormat="1" x14ac:dyDescent="0.25">
      <c r="B11" s="350" t="e">
        <f>IF(Tabla2[[#This Row],[Productos ]]="","",CONCATENATE(Tabla2[[#This Row],[POA]],".",Tabla2[[#This Row],[SRS]],".",Tabla2[[#This Row],[AREA]],".",Tabla2[[#This Row],[TIPO]]))</f>
        <v>#REF!</v>
      </c>
      <c r="C11" s="350" t="e">
        <f>IF(Tabla2[[#This Row],[Productos ]]="","",'Formulario PPGR1'!#REF!)</f>
        <v>#REF!</v>
      </c>
      <c r="D11" s="350" t="e">
        <f>IF(Tabla2[[#This Row],[Productos ]]="","",'Formulario PPGR1'!#REF!)</f>
        <v>#REF!</v>
      </c>
      <c r="E11" s="350" t="e">
        <f>IF(Tabla2[[#This Row],[Productos ]]="","",'Formulario PPGR1'!#REF!)</f>
        <v>#REF!</v>
      </c>
      <c r="F11" s="350" t="e">
        <f>IF(Tabla2[[#This Row],[Productos ]]="","",'Formulario PPGR1'!#REF!)</f>
        <v>#REF!</v>
      </c>
      <c r="G11" s="554" t="s">
        <v>1298</v>
      </c>
      <c r="H11" s="260" t="s">
        <v>1438</v>
      </c>
      <c r="I11" s="260" t="s">
        <v>1309</v>
      </c>
      <c r="J11" s="260" t="s">
        <v>1299</v>
      </c>
      <c r="K11" s="261"/>
      <c r="L11" s="261"/>
      <c r="M11" s="261"/>
      <c r="N11" s="261"/>
      <c r="O11" s="261"/>
      <c r="P11" s="261"/>
      <c r="Q11" s="261"/>
      <c r="R11" s="261"/>
      <c r="S11" s="261">
        <v>1</v>
      </c>
      <c r="T11" s="261"/>
      <c r="U11" s="261"/>
      <c r="V11" s="261"/>
      <c r="W1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1" s="260" t="s">
        <v>449</v>
      </c>
      <c r="Y11" s="260"/>
      <c r="Z11" s="260"/>
      <c r="AA11" s="554"/>
      <c r="AB11" s="260" t="s">
        <v>1438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s="2" customFormat="1" x14ac:dyDescent="0.25">
      <c r="B12" s="350" t="e">
        <f>IF(Tabla2[[#This Row],[Productos ]]="","",CONCATENATE(Tabla2[[#This Row],[POA]],".",Tabla2[[#This Row],[SRS]],".",Tabla2[[#This Row],[AREA]],".",Tabla2[[#This Row],[TIPO]]))</f>
        <v>#REF!</v>
      </c>
      <c r="C12" s="350" t="e">
        <f>IF(Tabla2[[#This Row],[Productos ]]="","",'Formulario PPGR1'!#REF!)</f>
        <v>#REF!</v>
      </c>
      <c r="D12" s="350" t="e">
        <f>IF(Tabla2[[#This Row],[Productos ]]="","",'Formulario PPGR1'!#REF!)</f>
        <v>#REF!</v>
      </c>
      <c r="E12" s="350" t="e">
        <f>IF(Tabla2[[#This Row],[Productos ]]="","",'Formulario PPGR1'!#REF!)</f>
        <v>#REF!</v>
      </c>
      <c r="F12" s="350" t="e">
        <f>IF(Tabla2[[#This Row],[Productos ]]="","",'Formulario PPGR1'!#REF!)</f>
        <v>#REF!</v>
      </c>
      <c r="G12" s="554" t="s">
        <v>1298</v>
      </c>
      <c r="H12" s="260" t="s">
        <v>1438</v>
      </c>
      <c r="I12" s="260" t="s">
        <v>1310</v>
      </c>
      <c r="J12" s="260" t="s">
        <v>1300</v>
      </c>
      <c r="K12" s="261"/>
      <c r="L12" s="261"/>
      <c r="M12" s="261"/>
      <c r="N12" s="261"/>
      <c r="O12" s="261"/>
      <c r="P12" s="261"/>
      <c r="Q12" s="261"/>
      <c r="R12" s="261"/>
      <c r="S12" s="261"/>
      <c r="T12" s="261">
        <v>1</v>
      </c>
      <c r="U12" s="261"/>
      <c r="V12" s="261"/>
      <c r="W1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2" s="260" t="s">
        <v>462</v>
      </c>
      <c r="Y12" s="260"/>
      <c r="Z12" s="260"/>
      <c r="AA12" s="554" t="s">
        <v>1626</v>
      </c>
      <c r="AB12" s="260" t="s">
        <v>1438</v>
      </c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s="2" customFormat="1" x14ac:dyDescent="0.25">
      <c r="B13" s="350" t="e">
        <f>IF(Tabla2[[#This Row],[Productos ]]="","",CONCATENATE(Tabla2[[#This Row],[POA]],".",Tabla2[[#This Row],[SRS]],".",Tabla2[[#This Row],[AREA]],".",Tabla2[[#This Row],[TIPO]]))</f>
        <v>#REF!</v>
      </c>
      <c r="C13" s="350" t="e">
        <f>IF(Tabla2[[#This Row],[Productos ]]="","",'Formulario PPGR1'!#REF!)</f>
        <v>#REF!</v>
      </c>
      <c r="D13" s="350" t="e">
        <f>IF(Tabla2[[#This Row],[Productos ]]="","",'Formulario PPGR1'!#REF!)</f>
        <v>#REF!</v>
      </c>
      <c r="E13" s="350" t="e">
        <f>IF(Tabla2[[#This Row],[Productos ]]="","",'Formulario PPGR1'!#REF!)</f>
        <v>#REF!</v>
      </c>
      <c r="F13" s="350" t="e">
        <f>IF(Tabla2[[#This Row],[Productos ]]="","",'Formulario PPGR1'!#REF!)</f>
        <v>#REF!</v>
      </c>
      <c r="G13" s="554" t="s">
        <v>1298</v>
      </c>
      <c r="H13" s="260" t="s">
        <v>1438</v>
      </c>
      <c r="I13" s="260" t="s">
        <v>1311</v>
      </c>
      <c r="J13" s="260" t="s">
        <v>1301</v>
      </c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>
        <v>1</v>
      </c>
      <c r="V13" s="261"/>
      <c r="W1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3" s="260" t="s">
        <v>459</v>
      </c>
      <c r="Y13" s="260"/>
      <c r="Z13" s="260"/>
      <c r="AA13" s="554"/>
      <c r="AB13" s="260" t="s">
        <v>1438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s="2" customFormat="1" ht="30" x14ac:dyDescent="0.25">
      <c r="B14" s="350" t="e">
        <f>IF(Tabla2[[#This Row],[Productos ]]="","",CONCATENATE(Tabla2[[#This Row],[POA]],".",Tabla2[[#This Row],[SRS]],".",Tabla2[[#This Row],[AREA]],".",Tabla2[[#This Row],[TIPO]]))</f>
        <v>#REF!</v>
      </c>
      <c r="C14" s="350" t="e">
        <f>IF(Tabla2[[#This Row],[Productos ]]="","",'Formulario PPGR1'!#REF!)</f>
        <v>#REF!</v>
      </c>
      <c r="D14" s="350" t="e">
        <f>IF(Tabla2[[#This Row],[Productos ]]="","",'Formulario PPGR1'!#REF!)</f>
        <v>#REF!</v>
      </c>
      <c r="E14" s="350" t="e">
        <f>IF(Tabla2[[#This Row],[Productos ]]="","",'Formulario PPGR1'!#REF!)</f>
        <v>#REF!</v>
      </c>
      <c r="F14" s="350" t="e">
        <f>IF(Tabla2[[#This Row],[Productos ]]="","",'Formulario PPGR1'!#REF!)</f>
        <v>#REF!</v>
      </c>
      <c r="G14" s="554" t="s">
        <v>1298</v>
      </c>
      <c r="H14" s="260" t="s">
        <v>1438</v>
      </c>
      <c r="I14" s="260" t="s">
        <v>1312</v>
      </c>
      <c r="J14" s="260" t="s">
        <v>1302</v>
      </c>
      <c r="K14" s="261"/>
      <c r="L14" s="261"/>
      <c r="M14" s="261">
        <v>1</v>
      </c>
      <c r="N14" s="261"/>
      <c r="O14" s="261"/>
      <c r="P14" s="261"/>
      <c r="Q14" s="261"/>
      <c r="R14" s="261"/>
      <c r="S14" s="261"/>
      <c r="T14" s="261"/>
      <c r="U14" s="261"/>
      <c r="V14" s="261"/>
      <c r="W1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4" s="260" t="s">
        <v>445</v>
      </c>
      <c r="Y14" s="260"/>
      <c r="Z14" s="260"/>
      <c r="AA14" s="554"/>
      <c r="AB14" s="260" t="s">
        <v>1438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s="2" customFormat="1" ht="30" x14ac:dyDescent="0.25">
      <c r="B15" s="350" t="e">
        <f>IF(Tabla2[[#This Row],[Productos ]]="","",CONCATENATE(Tabla2[[#This Row],[POA]],".",Tabla2[[#This Row],[SRS]],".",Tabla2[[#This Row],[AREA]],".",Tabla2[[#This Row],[TIPO]]))</f>
        <v>#REF!</v>
      </c>
      <c r="C15" s="350" t="e">
        <f>IF(Tabla2[[#This Row],[Productos ]]="","",'Formulario PPGR1'!#REF!)</f>
        <v>#REF!</v>
      </c>
      <c r="D15" s="350" t="e">
        <f>IF(Tabla2[[#This Row],[Productos ]]="","",'Formulario PPGR1'!#REF!)</f>
        <v>#REF!</v>
      </c>
      <c r="E15" s="350" t="e">
        <f>IF(Tabla2[[#This Row],[Productos ]]="","",'Formulario PPGR1'!#REF!)</f>
        <v>#REF!</v>
      </c>
      <c r="F15" s="350" t="e">
        <f>IF(Tabla2[[#This Row],[Productos ]]="","",'Formulario PPGR1'!#REF!)</f>
        <v>#REF!</v>
      </c>
      <c r="G15" s="554" t="s">
        <v>1298</v>
      </c>
      <c r="H15" s="260" t="s">
        <v>1438</v>
      </c>
      <c r="I15" s="260" t="s">
        <v>1453</v>
      </c>
      <c r="J15" s="260" t="s">
        <v>1528</v>
      </c>
      <c r="K15" s="261"/>
      <c r="L15" s="261"/>
      <c r="M15" s="261">
        <v>1</v>
      </c>
      <c r="N15" s="261"/>
      <c r="O15" s="261"/>
      <c r="P15" s="261">
        <v>1</v>
      </c>
      <c r="Q15" s="261"/>
      <c r="R15" s="261"/>
      <c r="S15" s="261"/>
      <c r="T15" s="261">
        <v>1</v>
      </c>
      <c r="U15" s="261"/>
      <c r="V15" s="261"/>
      <c r="W1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15" s="260" t="s">
        <v>448</v>
      </c>
      <c r="Y15" s="260" t="s">
        <v>446</v>
      </c>
      <c r="Z15" s="260" t="s">
        <v>455</v>
      </c>
      <c r="AA15" s="554"/>
      <c r="AB15" s="260" t="s">
        <v>1438</v>
      </c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s="2" customFormat="1" ht="30" x14ac:dyDescent="0.25">
      <c r="B16" s="350" t="e">
        <f>IF(Tabla2[[#This Row],[Productos ]]="","",CONCATENATE(Tabla2[[#This Row],[POA]],".",Tabla2[[#This Row],[SRS]],".",Tabla2[[#This Row],[AREA]],".",Tabla2[[#This Row],[TIPO]]))</f>
        <v>#REF!</v>
      </c>
      <c r="C16" s="350" t="e">
        <f>IF(Tabla2[[#This Row],[Productos ]]="","",'Formulario PPGR1'!#REF!)</f>
        <v>#REF!</v>
      </c>
      <c r="D16" s="350" t="e">
        <f>IF(Tabla2[[#This Row],[Productos ]]="","",'Formulario PPGR1'!#REF!)</f>
        <v>#REF!</v>
      </c>
      <c r="E16" s="350" t="e">
        <f>IF(Tabla2[[#This Row],[Productos ]]="","",'Formulario PPGR1'!#REF!)</f>
        <v>#REF!</v>
      </c>
      <c r="F16" s="350" t="e">
        <f>IF(Tabla2[[#This Row],[Productos ]]="","",'Formulario PPGR1'!#REF!)</f>
        <v>#REF!</v>
      </c>
      <c r="G16" s="554" t="s">
        <v>1298</v>
      </c>
      <c r="H16" s="260" t="s">
        <v>2045</v>
      </c>
      <c r="I16" s="260" t="s">
        <v>1474</v>
      </c>
      <c r="J16" s="260" t="s">
        <v>1450</v>
      </c>
      <c r="K16" s="261"/>
      <c r="L16" s="261"/>
      <c r="M16" s="261">
        <v>1</v>
      </c>
      <c r="N16" s="261"/>
      <c r="O16" s="261"/>
      <c r="P16" s="261">
        <v>1</v>
      </c>
      <c r="Q16" s="261"/>
      <c r="R16" s="261"/>
      <c r="S16" s="261">
        <v>1</v>
      </c>
      <c r="T16" s="261"/>
      <c r="U16" s="261"/>
      <c r="V16" s="261">
        <v>1</v>
      </c>
      <c r="W1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16" s="260" t="s">
        <v>445</v>
      </c>
      <c r="Y16" s="260"/>
      <c r="Z16" s="260"/>
      <c r="AA16" s="554"/>
      <c r="AB16" s="260" t="s">
        <v>1451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s="2" customFormat="1" ht="30" x14ac:dyDescent="0.25">
      <c r="B17" s="353" t="e">
        <f>IF(Tabla2[[#This Row],[Productos ]]="","",CONCATENATE(Tabla2[[#This Row],[POA]],".",Tabla2[[#This Row],[SRS]],".",Tabla2[[#This Row],[AREA]],".",Tabla2[[#This Row],[TIPO]]))</f>
        <v>#REF!</v>
      </c>
      <c r="C17" s="353" t="e">
        <f>IF(Tabla2[[#This Row],[Productos ]]="","",'Formulario PPGR1'!#REF!)</f>
        <v>#REF!</v>
      </c>
      <c r="D17" s="353" t="e">
        <f>IF(Tabla2[[#This Row],[Productos ]]="","",'Formulario PPGR1'!#REF!)</f>
        <v>#REF!</v>
      </c>
      <c r="E17" s="353" t="e">
        <f>IF(Tabla2[[#This Row],[Productos ]]="","",'Formulario PPGR1'!#REF!)</f>
        <v>#REF!</v>
      </c>
      <c r="F17" s="353" t="e">
        <f>IF(Tabla2[[#This Row],[Productos ]]="","",'Formulario PPGR1'!#REF!)</f>
        <v>#REF!</v>
      </c>
      <c r="G17" s="554" t="s">
        <v>1298</v>
      </c>
      <c r="H17" s="260" t="s">
        <v>1351</v>
      </c>
      <c r="I17" s="260" t="s">
        <v>1313</v>
      </c>
      <c r="J17" s="354" t="s">
        <v>1303</v>
      </c>
      <c r="K17" s="355">
        <v>1</v>
      </c>
      <c r="L17" s="355"/>
      <c r="M17" s="355"/>
      <c r="N17" s="355">
        <v>1</v>
      </c>
      <c r="O17" s="355"/>
      <c r="P17" s="355"/>
      <c r="Q17" s="355">
        <v>1</v>
      </c>
      <c r="R17" s="355"/>
      <c r="S17" s="355"/>
      <c r="T17" s="355">
        <v>1</v>
      </c>
      <c r="U17" s="355"/>
      <c r="V17" s="355"/>
      <c r="W1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17" s="354" t="s">
        <v>454</v>
      </c>
      <c r="Y17" s="260"/>
      <c r="Z17" s="354"/>
      <c r="AA17" s="554"/>
      <c r="AB17" s="260" t="s">
        <v>1351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s="2" customFormat="1" ht="45" x14ac:dyDescent="0.25">
      <c r="B18" s="353" t="e">
        <f>IF(Tabla2[[#This Row],[Productos ]]="","",CONCATENATE(Tabla2[[#This Row],[POA]],".",Tabla2[[#This Row],[SRS]],".",Tabla2[[#This Row],[AREA]],".",Tabla2[[#This Row],[TIPO]]))</f>
        <v>#REF!</v>
      </c>
      <c r="C18" s="353" t="e">
        <f>IF(Tabla2[[#This Row],[Productos ]]="","",'Formulario PPGR1'!#REF!)</f>
        <v>#REF!</v>
      </c>
      <c r="D18" s="353" t="e">
        <f>IF(Tabla2[[#This Row],[Productos ]]="","",'Formulario PPGR1'!#REF!)</f>
        <v>#REF!</v>
      </c>
      <c r="E18" s="353" t="e">
        <f>IF(Tabla2[[#This Row],[Productos ]]="","",'Formulario PPGR1'!#REF!)</f>
        <v>#REF!</v>
      </c>
      <c r="F18" s="353" t="e">
        <f>IF(Tabla2[[#This Row],[Productos ]]="","",'Formulario PPGR1'!#REF!)</f>
        <v>#REF!</v>
      </c>
      <c r="G18" s="554" t="s">
        <v>1298</v>
      </c>
      <c r="H18" s="260" t="s">
        <v>1351</v>
      </c>
      <c r="I18" s="260" t="s">
        <v>1314</v>
      </c>
      <c r="J18" s="354" t="s">
        <v>1304</v>
      </c>
      <c r="K18" s="355"/>
      <c r="L18" s="355">
        <v>1</v>
      </c>
      <c r="M18" s="355"/>
      <c r="N18" s="355"/>
      <c r="O18" s="355"/>
      <c r="P18" s="355">
        <v>1</v>
      </c>
      <c r="Q18" s="355"/>
      <c r="R18" s="355"/>
      <c r="S18" s="355"/>
      <c r="T18" s="355">
        <v>1</v>
      </c>
      <c r="U18" s="355"/>
      <c r="V18" s="355"/>
      <c r="W1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18" s="354" t="s">
        <v>446</v>
      </c>
      <c r="Y18" s="354"/>
      <c r="Z18" s="354"/>
      <c r="AA18" s="554"/>
      <c r="AB18" s="260" t="s">
        <v>1351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s="2" customFormat="1" ht="30" x14ac:dyDescent="0.25">
      <c r="B19" s="350" t="e">
        <f>IF(Tabla2[[#This Row],[Productos ]]="","",CONCATENATE(Tabla2[[#This Row],[POA]],".",Tabla2[[#This Row],[SRS]],".",Tabla2[[#This Row],[AREA]],".",Tabla2[[#This Row],[TIPO]]))</f>
        <v>#REF!</v>
      </c>
      <c r="C19" s="350" t="e">
        <f>IF(Tabla2[[#This Row],[Productos ]]="","",'Formulario PPGR1'!#REF!)</f>
        <v>#REF!</v>
      </c>
      <c r="D19" s="350" t="e">
        <f>IF(Tabla2[[#This Row],[Productos ]]="","",'Formulario PPGR1'!#REF!)</f>
        <v>#REF!</v>
      </c>
      <c r="E19" s="350" t="e">
        <f>IF(Tabla2[[#This Row],[Productos ]]="","",'Formulario PPGR1'!#REF!)</f>
        <v>#REF!</v>
      </c>
      <c r="F19" s="350" t="e">
        <f>IF(Tabla2[[#This Row],[Productos ]]="","",'Formulario PPGR1'!#REF!)</f>
        <v>#REF!</v>
      </c>
      <c r="G19" s="554" t="s">
        <v>1298</v>
      </c>
      <c r="H19" s="260" t="s">
        <v>1351</v>
      </c>
      <c r="I19" s="260" t="s">
        <v>1315</v>
      </c>
      <c r="J19" s="260" t="s">
        <v>1305</v>
      </c>
      <c r="K19" s="261"/>
      <c r="L19" s="261"/>
      <c r="M19" s="261"/>
      <c r="N19" s="261">
        <v>1</v>
      </c>
      <c r="O19" s="261"/>
      <c r="P19" s="261"/>
      <c r="Q19" s="261">
        <v>1</v>
      </c>
      <c r="R19" s="261"/>
      <c r="S19" s="261"/>
      <c r="T19" s="261">
        <v>1</v>
      </c>
      <c r="U19" s="261"/>
      <c r="V19" s="261"/>
      <c r="W1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19" s="260" t="s">
        <v>461</v>
      </c>
      <c r="Y19" s="260"/>
      <c r="Z19" s="260"/>
      <c r="AA19" s="554"/>
      <c r="AB19" s="260" t="s">
        <v>1351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s="546" customFormat="1" ht="24" x14ac:dyDescent="0.25">
      <c r="B20" s="543" t="e">
        <f>IF(Tabla2[[#This Row],[Productos ]]="","",CONCATENATE(Tabla2[[#This Row],[POA]],".",Tabla2[[#This Row],[SRS]],".",Tabla2[[#This Row],[AREA]],".",Tabla2[[#This Row],[TIPO]]))</f>
        <v>#REF!</v>
      </c>
      <c r="C20" s="543" t="e">
        <f>IF(Tabla2[[#This Row],[Productos ]]="","",'Formulario PPGR1'!#REF!)</f>
        <v>#REF!</v>
      </c>
      <c r="D20" s="543" t="e">
        <f>IF(Tabla2[[#This Row],[Productos ]]="","",'Formulario PPGR1'!#REF!)</f>
        <v>#REF!</v>
      </c>
      <c r="E20" s="543" t="e">
        <f>IF(Tabla2[[#This Row],[Productos ]]="","",'Formulario PPGR1'!#REF!)</f>
        <v>#REF!</v>
      </c>
      <c r="F20" s="543" t="e">
        <f>IF(Tabla2[[#This Row],[Productos ]]="","",'Formulario PPGR1'!#REF!)</f>
        <v>#REF!</v>
      </c>
      <c r="G20" s="555" t="s">
        <v>1298</v>
      </c>
      <c r="H20" s="444" t="s">
        <v>1438</v>
      </c>
      <c r="I20" s="444" t="s">
        <v>1316</v>
      </c>
      <c r="J20" s="444" t="s">
        <v>1640</v>
      </c>
      <c r="K20" s="445"/>
      <c r="L20" s="445"/>
      <c r="M20" s="445"/>
      <c r="N20" s="445"/>
      <c r="O20" s="445"/>
      <c r="P20" s="445"/>
      <c r="Q20" s="445"/>
      <c r="R20" s="445">
        <v>1</v>
      </c>
      <c r="S20" s="445"/>
      <c r="T20" s="445"/>
      <c r="U20" s="445"/>
      <c r="V20" s="445"/>
      <c r="W20" s="544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20" s="444" t="s">
        <v>448</v>
      </c>
      <c r="Y20" s="444" t="s">
        <v>446</v>
      </c>
      <c r="Z20" s="444" t="s">
        <v>455</v>
      </c>
      <c r="AA20" s="555" t="s">
        <v>1627</v>
      </c>
      <c r="AB20" s="444" t="s">
        <v>1439</v>
      </c>
      <c r="AC20" s="545"/>
      <c r="AD20" s="545"/>
      <c r="AE20" s="545"/>
      <c r="AF20" s="545"/>
      <c r="AG20" s="545"/>
      <c r="AH20" s="545"/>
      <c r="AI20" s="545"/>
      <c r="AJ20" s="545"/>
      <c r="AK20" s="545"/>
      <c r="AL20" s="545"/>
      <c r="AM20" s="545"/>
      <c r="AN20" s="545"/>
      <c r="AO20" s="545"/>
      <c r="AP20" s="545"/>
      <c r="AQ20" s="545"/>
      <c r="AR20" s="545"/>
      <c r="AS20" s="545"/>
      <c r="AT20" s="545"/>
      <c r="AU20" s="545"/>
      <c r="AV20" s="545"/>
      <c r="AW20" s="545"/>
      <c r="AX20" s="545"/>
      <c r="AY20" s="545"/>
      <c r="AZ20" s="545"/>
      <c r="BA20" s="545"/>
      <c r="BB20" s="545"/>
      <c r="BC20" s="545"/>
      <c r="BD20" s="545"/>
    </row>
    <row r="21" spans="2:56" s="2" customFormat="1" x14ac:dyDescent="0.25">
      <c r="B21" s="350" t="e">
        <f>IF(Tabla2[[#This Row],[Productos ]]="","",CONCATENATE(Tabla2[[#This Row],[POA]],".",Tabla2[[#This Row],[SRS]],".",Tabla2[[#This Row],[AREA]],".",Tabla2[[#This Row],[TIPO]]))</f>
        <v>#REF!</v>
      </c>
      <c r="C21" s="350" t="e">
        <f>IF(Tabla2[[#This Row],[Productos ]]="","",'Formulario PPGR1'!#REF!)</f>
        <v>#REF!</v>
      </c>
      <c r="D21" s="350" t="e">
        <f>IF(Tabla2[[#This Row],[Productos ]]="","",'Formulario PPGR1'!#REF!)</f>
        <v>#REF!</v>
      </c>
      <c r="E21" s="350" t="e">
        <f>IF(Tabla2[[#This Row],[Productos ]]="","",'Formulario PPGR1'!#REF!)</f>
        <v>#REF!</v>
      </c>
      <c r="F21" s="350" t="e">
        <f>IF(Tabla2[[#This Row],[Productos ]]="","",'Formulario PPGR1'!#REF!)</f>
        <v>#REF!</v>
      </c>
      <c r="G21" s="554" t="s">
        <v>1298</v>
      </c>
      <c r="H21" s="260" t="s">
        <v>1438</v>
      </c>
      <c r="I21" s="260" t="s">
        <v>1638</v>
      </c>
      <c r="J21" s="260" t="s">
        <v>1641</v>
      </c>
      <c r="K21" s="261"/>
      <c r="L21" s="261"/>
      <c r="M21" s="261"/>
      <c r="N21" s="261"/>
      <c r="O21" s="261"/>
      <c r="P21" s="261"/>
      <c r="Q21" s="261"/>
      <c r="R21" s="261"/>
      <c r="S21" s="261">
        <v>1</v>
      </c>
      <c r="T21" s="261"/>
      <c r="U21" s="261">
        <v>1</v>
      </c>
      <c r="V21" s="261"/>
      <c r="W2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21" s="260" t="s">
        <v>445</v>
      </c>
      <c r="Y21" s="260"/>
      <c r="Z21" s="260"/>
      <c r="AA21" s="554"/>
      <c r="AB21" s="260" t="s">
        <v>1439</v>
      </c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s="2" customFormat="1" x14ac:dyDescent="0.25">
      <c r="B22" s="353" t="e">
        <f>IF(Tabla2[[#This Row],[Productos ]]="","",CONCATENATE(Tabla2[[#This Row],[POA]],".",Tabla2[[#This Row],[SRS]],".",Tabla2[[#This Row],[AREA]],".",Tabla2[[#This Row],[TIPO]]))</f>
        <v>#REF!</v>
      </c>
      <c r="C22" s="353" t="e">
        <f>IF(Tabla2[[#This Row],[Productos ]]="","",'Formulario PPGR1'!#REF!)</f>
        <v>#REF!</v>
      </c>
      <c r="D22" s="353" t="e">
        <f>IF(Tabla2[[#This Row],[Productos ]]="","",'Formulario PPGR1'!#REF!)</f>
        <v>#REF!</v>
      </c>
      <c r="E22" s="353" t="e">
        <f>IF(Tabla2[[#This Row],[Productos ]]="","",'Formulario PPGR1'!#REF!)</f>
        <v>#REF!</v>
      </c>
      <c r="F22" s="353" t="e">
        <f>IF(Tabla2[[#This Row],[Productos ]]="","",'Formulario PPGR1'!#REF!)</f>
        <v>#REF!</v>
      </c>
      <c r="G22" s="554" t="s">
        <v>1307</v>
      </c>
      <c r="H22" s="260" t="s">
        <v>1438</v>
      </c>
      <c r="I22" s="260" t="s">
        <v>1322</v>
      </c>
      <c r="J22" s="354" t="s">
        <v>1308</v>
      </c>
      <c r="K22" s="355"/>
      <c r="L22" s="355"/>
      <c r="M22" s="355">
        <v>1</v>
      </c>
      <c r="N22" s="355"/>
      <c r="O22" s="355"/>
      <c r="P22" s="355"/>
      <c r="Q22" s="355"/>
      <c r="R22" s="355"/>
      <c r="S22" s="355"/>
      <c r="T22" s="355"/>
      <c r="U22" s="355"/>
      <c r="V22" s="355"/>
      <c r="W2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22" s="354" t="s">
        <v>454</v>
      </c>
      <c r="Y22" s="354"/>
      <c r="Z22" s="354"/>
      <c r="AA22" s="554"/>
      <c r="AB22" s="260" t="s">
        <v>1439</v>
      </c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s="158" customFormat="1" ht="30" x14ac:dyDescent="0.25">
      <c r="B23" s="353" t="e">
        <f>IF(Tabla2[[#This Row],[Productos ]]="","",CONCATENATE(Tabla2[[#This Row],[POA]],".",Tabla2[[#This Row],[SRS]],".",Tabla2[[#This Row],[AREA]],".",Tabla2[[#This Row],[TIPO]]))</f>
        <v>#REF!</v>
      </c>
      <c r="C23" s="353" t="e">
        <f>IF(Tabla2[[#This Row],[Productos ]]="","",'Formulario PPGR1'!#REF!)</f>
        <v>#REF!</v>
      </c>
      <c r="D23" s="353" t="e">
        <f>IF(Tabla2[[#This Row],[Productos ]]="","",'Formulario PPGR1'!#REF!)</f>
        <v>#REF!</v>
      </c>
      <c r="E23" s="353" t="e">
        <f>IF(Tabla2[[#This Row],[Productos ]]="","",'Formulario PPGR1'!#REF!)</f>
        <v>#REF!</v>
      </c>
      <c r="F23" s="353" t="e">
        <f>IF(Tabla2[[#This Row],[Productos ]]="","",'Formulario PPGR1'!#REF!)</f>
        <v>#REF!</v>
      </c>
      <c r="G23" s="554" t="s">
        <v>1317</v>
      </c>
      <c r="H23" s="260" t="s">
        <v>1438</v>
      </c>
      <c r="I23" s="260" t="s">
        <v>1323</v>
      </c>
      <c r="J23" s="444" t="s">
        <v>1318</v>
      </c>
      <c r="K23" s="261"/>
      <c r="L23" s="261"/>
      <c r="M23" s="261">
        <v>1</v>
      </c>
      <c r="N23" s="261"/>
      <c r="O23" s="261"/>
      <c r="P23" s="261"/>
      <c r="Q23" s="261"/>
      <c r="R23" s="261"/>
      <c r="S23" s="261"/>
      <c r="T23" s="261"/>
      <c r="U23" s="261"/>
      <c r="V23" s="261"/>
      <c r="W2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23" s="354" t="s">
        <v>448</v>
      </c>
      <c r="Y23" s="354" t="s">
        <v>446</v>
      </c>
      <c r="Z23" s="354" t="s">
        <v>455</v>
      </c>
      <c r="AA23" s="554"/>
      <c r="AB23" s="260" t="s">
        <v>1439</v>
      </c>
    </row>
    <row r="24" spans="2:56" s="158" customFormat="1" x14ac:dyDescent="0.25">
      <c r="B24" s="353" t="e">
        <f>IF(Tabla2[[#This Row],[Productos ]]="","",CONCATENATE(Tabla2[[#This Row],[POA]],".",Tabla2[[#This Row],[SRS]],".",Tabla2[[#This Row],[AREA]],".",Tabla2[[#This Row],[TIPO]]))</f>
        <v>#REF!</v>
      </c>
      <c r="C24" s="353" t="e">
        <f>IF(Tabla2[[#This Row],[Productos ]]="","",'Formulario PPGR1'!#REF!)</f>
        <v>#REF!</v>
      </c>
      <c r="D24" s="353" t="e">
        <f>IF(Tabla2[[#This Row],[Productos ]]="","",'Formulario PPGR1'!#REF!)</f>
        <v>#REF!</v>
      </c>
      <c r="E24" s="353" t="e">
        <f>IF(Tabla2[[#This Row],[Productos ]]="","",'Formulario PPGR1'!#REF!)</f>
        <v>#REF!</v>
      </c>
      <c r="F24" s="353" t="e">
        <f>IF(Tabla2[[#This Row],[Productos ]]="","",'Formulario PPGR1'!#REF!)</f>
        <v>#REF!</v>
      </c>
      <c r="G24" s="554" t="s">
        <v>1317</v>
      </c>
      <c r="H24" s="260" t="s">
        <v>1438</v>
      </c>
      <c r="I24" s="260" t="s">
        <v>1324</v>
      </c>
      <c r="J24" s="260" t="s">
        <v>1319</v>
      </c>
      <c r="K24" s="261"/>
      <c r="L24" s="261"/>
      <c r="M24" s="261"/>
      <c r="N24" s="261">
        <v>1</v>
      </c>
      <c r="O24" s="261">
        <v>1</v>
      </c>
      <c r="P24" s="261">
        <v>1</v>
      </c>
      <c r="Q24" s="261">
        <v>1</v>
      </c>
      <c r="R24" s="261">
        <v>1</v>
      </c>
      <c r="S24" s="261">
        <v>1</v>
      </c>
      <c r="T24" s="261">
        <v>1</v>
      </c>
      <c r="U24" s="261">
        <v>1</v>
      </c>
      <c r="V24" s="261">
        <v>1</v>
      </c>
      <c r="W2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9</v>
      </c>
      <c r="X24" s="354" t="s">
        <v>445</v>
      </c>
      <c r="Y24" s="354" t="s">
        <v>445</v>
      </c>
      <c r="Z24" s="354"/>
      <c r="AA24" s="554"/>
      <c r="AB24" s="260" t="s">
        <v>1439</v>
      </c>
    </row>
    <row r="25" spans="2:56" s="158" customFormat="1" ht="45" x14ac:dyDescent="0.25">
      <c r="B25" s="350" t="e">
        <f>IF(Tabla2[[#This Row],[Productos ]]="","",CONCATENATE(Tabla2[[#This Row],[POA]],".",Tabla2[[#This Row],[SRS]],".",Tabla2[[#This Row],[AREA]],".",Tabla2[[#This Row],[TIPO]]))</f>
        <v>#REF!</v>
      </c>
      <c r="C25" s="350" t="e">
        <f>IF(Tabla2[[#This Row],[Productos ]]="","",'Formulario PPGR1'!#REF!)</f>
        <v>#REF!</v>
      </c>
      <c r="D25" s="350" t="e">
        <f>IF(Tabla2[[#This Row],[Productos ]]="","",'Formulario PPGR1'!#REF!)</f>
        <v>#REF!</v>
      </c>
      <c r="E25" s="350" t="e">
        <f>IF(Tabla2[[#This Row],[Productos ]]="","",'Formulario PPGR1'!#REF!)</f>
        <v>#REF!</v>
      </c>
      <c r="F25" s="350" t="e">
        <f>IF(Tabla2[[#This Row],[Productos ]]="","",'Formulario PPGR1'!#REF!)</f>
        <v>#REF!</v>
      </c>
      <c r="G25" s="554" t="s">
        <v>1317</v>
      </c>
      <c r="H25" s="260" t="s">
        <v>1438</v>
      </c>
      <c r="I25" s="260" t="s">
        <v>1326</v>
      </c>
      <c r="J25" s="260" t="s">
        <v>1320</v>
      </c>
      <c r="K25" s="261"/>
      <c r="L25" s="261">
        <v>1</v>
      </c>
      <c r="M25" s="261"/>
      <c r="N25" s="261">
        <v>1</v>
      </c>
      <c r="O25" s="261"/>
      <c r="P25" s="261">
        <v>1</v>
      </c>
      <c r="Q25" s="261"/>
      <c r="R25" s="261">
        <v>1</v>
      </c>
      <c r="S25" s="261"/>
      <c r="T25" s="261">
        <v>1</v>
      </c>
      <c r="U25" s="261"/>
      <c r="V25" s="261">
        <v>1</v>
      </c>
      <c r="W2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6</v>
      </c>
      <c r="X25" s="260" t="s">
        <v>446</v>
      </c>
      <c r="Y25" s="260" t="s">
        <v>456</v>
      </c>
      <c r="Z25" s="260"/>
      <c r="AA25" s="554"/>
      <c r="AB25" s="260" t="s">
        <v>1439</v>
      </c>
    </row>
    <row r="26" spans="2:56" s="158" customFormat="1" ht="45" x14ac:dyDescent="0.25">
      <c r="B26" s="464" t="e">
        <f>IF(Tabla2[[#This Row],[Productos ]]="","",CONCATENATE(Tabla2[[#This Row],[POA]],".",Tabla2[[#This Row],[SRS]],".",Tabla2[[#This Row],[AREA]],".",Tabla2[[#This Row],[TIPO]]))</f>
        <v>#REF!</v>
      </c>
      <c r="C26" s="464" t="e">
        <f>IF(Tabla2[[#This Row],[Productos ]]="","",'Formulario PPGR1'!#REF!)</f>
        <v>#REF!</v>
      </c>
      <c r="D26" s="464" t="e">
        <f>IF(Tabla2[[#This Row],[Productos ]]="","",'Formulario PPGR1'!#REF!)</f>
        <v>#REF!</v>
      </c>
      <c r="E26" s="464" t="e">
        <f>IF(Tabla2[[#This Row],[Productos ]]="","",'Formulario PPGR1'!#REF!)</f>
        <v>#REF!</v>
      </c>
      <c r="F26" s="464" t="e">
        <f>IF(Tabla2[[#This Row],[Productos ]]="","",'Formulario PPGR1'!#REF!)</f>
        <v>#REF!</v>
      </c>
      <c r="G26" s="554" t="s">
        <v>1597</v>
      </c>
      <c r="H26" s="260" t="s">
        <v>1438</v>
      </c>
      <c r="I26" s="465" t="s">
        <v>1599</v>
      </c>
      <c r="J26" s="465" t="s">
        <v>1596</v>
      </c>
      <c r="K26" s="467"/>
      <c r="L26" s="467"/>
      <c r="M26" s="467"/>
      <c r="N26" s="467"/>
      <c r="O26" s="467">
        <v>1</v>
      </c>
      <c r="P26" s="467"/>
      <c r="Q26" s="467"/>
      <c r="R26" s="467"/>
      <c r="S26" s="467"/>
      <c r="T26" s="467"/>
      <c r="U26" s="467"/>
      <c r="V26" s="467"/>
      <c r="W2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26" s="465" t="s">
        <v>446</v>
      </c>
      <c r="Y26" s="465" t="s">
        <v>455</v>
      </c>
      <c r="Z26" s="465"/>
      <c r="AA26" s="554" t="s">
        <v>1628</v>
      </c>
      <c r="AB26" s="465" t="s">
        <v>1439</v>
      </c>
    </row>
    <row r="27" spans="2:56" s="158" customFormat="1" ht="30" x14ac:dyDescent="0.25">
      <c r="B27" s="464" t="e">
        <f>IF(Tabla2[[#This Row],[Productos ]]="","",CONCATENATE(Tabla2[[#This Row],[POA]],".",Tabla2[[#This Row],[SRS]],".",Tabla2[[#This Row],[AREA]],".",Tabla2[[#This Row],[TIPO]]))</f>
        <v>#REF!</v>
      </c>
      <c r="C27" s="464" t="e">
        <f>IF(Tabla2[[#This Row],[Productos ]]="","",'Formulario PPGR1'!#REF!)</f>
        <v>#REF!</v>
      </c>
      <c r="D27" s="464" t="e">
        <f>IF(Tabla2[[#This Row],[Productos ]]="","",'Formulario PPGR1'!#REF!)</f>
        <v>#REF!</v>
      </c>
      <c r="E27" s="464" t="e">
        <f>IF(Tabla2[[#This Row],[Productos ]]="","",'Formulario PPGR1'!#REF!)</f>
        <v>#REF!</v>
      </c>
      <c r="F27" s="464" t="e">
        <f>IF(Tabla2[[#This Row],[Productos ]]="","",'Formulario PPGR1'!#REF!)</f>
        <v>#REF!</v>
      </c>
      <c r="G27" s="554" t="s">
        <v>1597</v>
      </c>
      <c r="H27" s="260" t="s">
        <v>1438</v>
      </c>
      <c r="I27" s="465" t="s">
        <v>1600</v>
      </c>
      <c r="J27" s="465" t="s">
        <v>1598</v>
      </c>
      <c r="K27" s="467"/>
      <c r="L27" s="467"/>
      <c r="M27" s="467"/>
      <c r="N27" s="467"/>
      <c r="O27" s="467"/>
      <c r="P27" s="467">
        <v>1</v>
      </c>
      <c r="Q27" s="467"/>
      <c r="R27" s="467">
        <v>1</v>
      </c>
      <c r="S27" s="467"/>
      <c r="T27" s="467">
        <v>1</v>
      </c>
      <c r="U27" s="467"/>
      <c r="V27" s="467"/>
      <c r="W2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27" s="465" t="s">
        <v>445</v>
      </c>
      <c r="Y27" s="465"/>
      <c r="Z27" s="465"/>
      <c r="AA27" s="554" t="s">
        <v>1628</v>
      </c>
      <c r="AB27" s="465" t="s">
        <v>1439</v>
      </c>
    </row>
    <row r="28" spans="2:56" s="158" customFormat="1" ht="30" x14ac:dyDescent="0.25">
      <c r="B28" s="350" t="e">
        <f>IF(Tabla2[[#This Row],[Productos ]]="","",CONCATENATE(Tabla2[[#This Row],[POA]],".",Tabla2[[#This Row],[SRS]],".",Tabla2[[#This Row],[AREA]],".",Tabla2[[#This Row],[TIPO]]))</f>
        <v>#REF!</v>
      </c>
      <c r="C28" s="350" t="e">
        <f>IF(Tabla2[[#This Row],[Productos ]]="","",'Formulario PPGR1'!#REF!)</f>
        <v>#REF!</v>
      </c>
      <c r="D28" s="350" t="e">
        <f>IF(Tabla2[[#This Row],[Productos ]]="","",'Formulario PPGR1'!#REF!)</f>
        <v>#REF!</v>
      </c>
      <c r="E28" s="350" t="e">
        <f>IF(Tabla2[[#This Row],[Productos ]]="","",'Formulario PPGR1'!#REF!)</f>
        <v>#REF!</v>
      </c>
      <c r="F28" s="350" t="e">
        <f>IF(Tabla2[[#This Row],[Productos ]]="","",'Formulario PPGR1'!#REF!)</f>
        <v>#REF!</v>
      </c>
      <c r="G28" s="554" t="s">
        <v>1328</v>
      </c>
      <c r="H28" s="260" t="s">
        <v>1351</v>
      </c>
      <c r="I28" s="260" t="s">
        <v>1329</v>
      </c>
      <c r="J28" s="260" t="s">
        <v>1321</v>
      </c>
      <c r="K28" s="261"/>
      <c r="L28" s="261"/>
      <c r="M28" s="261"/>
      <c r="N28" s="261"/>
      <c r="O28" s="261">
        <v>1</v>
      </c>
      <c r="P28" s="261"/>
      <c r="Q28" s="261"/>
      <c r="R28" s="261">
        <v>1</v>
      </c>
      <c r="S28" s="261"/>
      <c r="T28" s="261"/>
      <c r="U28" s="261">
        <v>1</v>
      </c>
      <c r="V28" s="261"/>
      <c r="W2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28" s="260" t="s">
        <v>461</v>
      </c>
      <c r="Y28" s="260"/>
      <c r="Z28" s="260"/>
      <c r="AA28" s="554"/>
      <c r="AB28" s="260" t="s">
        <v>1351</v>
      </c>
    </row>
    <row r="29" spans="2:56" s="158" customFormat="1" x14ac:dyDescent="0.25">
      <c r="B29" s="350" t="e">
        <f>IF(Tabla2[[#This Row],[Productos ]]="","",CONCATENATE(Tabla2[[#This Row],[POA]],".",Tabla2[[#This Row],[SRS]],".",Tabla2[[#This Row],[AREA]],".",Tabla2[[#This Row],[TIPO]]))</f>
        <v>#REF!</v>
      </c>
      <c r="C29" s="350" t="e">
        <f>IF(Tabla2[[#This Row],[Productos ]]="","",'Formulario PPGR1'!#REF!)</f>
        <v>#REF!</v>
      </c>
      <c r="D29" s="350" t="e">
        <f>IF(Tabla2[[#This Row],[Productos ]]="","",'Formulario PPGR1'!#REF!)</f>
        <v>#REF!</v>
      </c>
      <c r="E29" s="350" t="e">
        <f>IF(Tabla2[[#This Row],[Productos ]]="","",'Formulario PPGR1'!#REF!)</f>
        <v>#REF!</v>
      </c>
      <c r="F29" s="350" t="e">
        <f>IF(Tabla2[[#This Row],[Productos ]]="","",'Formulario PPGR1'!#REF!)</f>
        <v>#REF!</v>
      </c>
      <c r="G29" s="554" t="s">
        <v>1327</v>
      </c>
      <c r="H29" s="260" t="s">
        <v>2046</v>
      </c>
      <c r="I29" s="260" t="s">
        <v>1330</v>
      </c>
      <c r="J29" s="260" t="s">
        <v>1331</v>
      </c>
      <c r="K29" s="261">
        <v>1</v>
      </c>
      <c r="L29" s="261">
        <v>1</v>
      </c>
      <c r="M29" s="261">
        <v>1</v>
      </c>
      <c r="N29" s="261">
        <v>1</v>
      </c>
      <c r="O29" s="261">
        <v>1</v>
      </c>
      <c r="P29" s="261">
        <v>1</v>
      </c>
      <c r="Q29" s="261">
        <v>1</v>
      </c>
      <c r="R29" s="261">
        <v>1</v>
      </c>
      <c r="S29" s="261">
        <v>1</v>
      </c>
      <c r="T29" s="261">
        <v>1</v>
      </c>
      <c r="U29" s="261">
        <v>1</v>
      </c>
      <c r="V29" s="261">
        <v>1</v>
      </c>
      <c r="W2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29" s="260" t="s">
        <v>445</v>
      </c>
      <c r="Y29" s="260"/>
      <c r="Z29" s="260"/>
      <c r="AA29" s="554"/>
      <c r="AB29" s="260" t="s">
        <v>1633</v>
      </c>
    </row>
    <row r="30" spans="2:56" s="158" customFormat="1" ht="30" x14ac:dyDescent="0.25">
      <c r="B30" s="350" t="e">
        <f>IF(Tabla2[[#This Row],[Productos ]]="","",CONCATENATE(Tabla2[[#This Row],[POA]],".",Tabla2[[#This Row],[SRS]],".",Tabla2[[#This Row],[AREA]],".",Tabla2[[#This Row],[TIPO]]))</f>
        <v>#REF!</v>
      </c>
      <c r="C30" s="350" t="e">
        <f>IF(Tabla2[[#This Row],[Productos ]]="","",'Formulario PPGR1'!#REF!)</f>
        <v>#REF!</v>
      </c>
      <c r="D30" s="350" t="e">
        <f>IF(Tabla2[[#This Row],[Productos ]]="","",'Formulario PPGR1'!#REF!)</f>
        <v>#REF!</v>
      </c>
      <c r="E30" s="350" t="e">
        <f>IF(Tabla2[[#This Row],[Productos ]]="","",'Formulario PPGR1'!#REF!)</f>
        <v>#REF!</v>
      </c>
      <c r="F30" s="350" t="e">
        <f>IF(Tabla2[[#This Row],[Productos ]]="","",'Formulario PPGR1'!#REF!)</f>
        <v>#REF!</v>
      </c>
      <c r="G30" s="554" t="s">
        <v>1332</v>
      </c>
      <c r="H30" s="260" t="s">
        <v>2046</v>
      </c>
      <c r="I30" s="260" t="s">
        <v>1333</v>
      </c>
      <c r="J30" s="260" t="s">
        <v>1529</v>
      </c>
      <c r="K30" s="261">
        <v>2</v>
      </c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30" s="260" t="s">
        <v>448</v>
      </c>
      <c r="Y30" s="260" t="s">
        <v>446</v>
      </c>
      <c r="Z30" s="260" t="s">
        <v>455</v>
      </c>
      <c r="AA30" s="554"/>
      <c r="AB30" s="260" t="s">
        <v>1633</v>
      </c>
    </row>
    <row r="31" spans="2:56" s="158" customFormat="1" ht="24" x14ac:dyDescent="0.25">
      <c r="B31" s="350" t="e">
        <f>IF(Tabla2[[#This Row],[Productos ]]="","",CONCATENATE(Tabla2[[#This Row],[POA]],".",Tabla2[[#This Row],[SRS]],".",Tabla2[[#This Row],[AREA]],".",Tabla2[[#This Row],[TIPO]]))</f>
        <v>#REF!</v>
      </c>
      <c r="C31" s="350" t="e">
        <f>IF(Tabla2[[#This Row],[Productos ]]="","",'Formulario PPGR1'!#REF!)</f>
        <v>#REF!</v>
      </c>
      <c r="D31" s="350" t="e">
        <f>IF(Tabla2[[#This Row],[Productos ]]="","",'Formulario PPGR1'!#REF!)</f>
        <v>#REF!</v>
      </c>
      <c r="E31" s="350" t="e">
        <f>IF(Tabla2[[#This Row],[Productos ]]="","",'Formulario PPGR1'!#REF!)</f>
        <v>#REF!</v>
      </c>
      <c r="F31" s="350" t="e">
        <f>IF(Tabla2[[#This Row],[Productos ]]="","",'Formulario PPGR1'!#REF!)</f>
        <v>#REF!</v>
      </c>
      <c r="G31" s="554" t="s">
        <v>1332</v>
      </c>
      <c r="H31" s="260" t="s">
        <v>2046</v>
      </c>
      <c r="I31" s="454" t="s">
        <v>1338</v>
      </c>
      <c r="J31" s="260" t="s">
        <v>1334</v>
      </c>
      <c r="K31" s="261">
        <v>1</v>
      </c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31" s="260" t="s">
        <v>448</v>
      </c>
      <c r="Y31" s="260" t="s">
        <v>446</v>
      </c>
      <c r="Z31" s="260" t="s">
        <v>455</v>
      </c>
      <c r="AA31" s="554" t="s">
        <v>1631</v>
      </c>
      <c r="AB31" s="260" t="s">
        <v>1349</v>
      </c>
    </row>
    <row r="32" spans="2:56" s="158" customFormat="1" ht="24" x14ac:dyDescent="0.25">
      <c r="B32" s="350" t="e">
        <f>IF(Tabla2[[#This Row],[Productos ]]="","",CONCATENATE(Tabla2[[#This Row],[POA]],".",Tabla2[[#This Row],[SRS]],".",Tabla2[[#This Row],[AREA]],".",Tabla2[[#This Row],[TIPO]]))</f>
        <v>#REF!</v>
      </c>
      <c r="C32" s="350" t="e">
        <f>IF(Tabla2[[#This Row],[Productos ]]="","",'Formulario PPGR1'!#REF!)</f>
        <v>#REF!</v>
      </c>
      <c r="D32" s="350" t="e">
        <f>IF(Tabla2[[#This Row],[Productos ]]="","",'Formulario PPGR1'!#REF!)</f>
        <v>#REF!</v>
      </c>
      <c r="E32" s="350" t="e">
        <f>IF(Tabla2[[#This Row],[Productos ]]="","",'Formulario PPGR1'!#REF!)</f>
        <v>#REF!</v>
      </c>
      <c r="F32" s="350" t="e">
        <f>IF(Tabla2[[#This Row],[Productos ]]="","",'Formulario PPGR1'!#REF!)</f>
        <v>#REF!</v>
      </c>
      <c r="G32" s="554" t="s">
        <v>1332</v>
      </c>
      <c r="H32" s="260" t="s">
        <v>2046</v>
      </c>
      <c r="I32" s="454" t="s">
        <v>1339</v>
      </c>
      <c r="J32" s="260" t="s">
        <v>1335</v>
      </c>
      <c r="K32" s="261"/>
      <c r="L32" s="261"/>
      <c r="M32" s="261"/>
      <c r="N32" s="261"/>
      <c r="O32" s="261">
        <v>1</v>
      </c>
      <c r="P32" s="261"/>
      <c r="Q32" s="261"/>
      <c r="R32" s="261"/>
      <c r="S32" s="261"/>
      <c r="T32" s="261"/>
      <c r="U32" s="261"/>
      <c r="V32" s="261"/>
      <c r="W3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32" s="260" t="s">
        <v>445</v>
      </c>
      <c r="Y32" s="260"/>
      <c r="Z32" s="260"/>
      <c r="AA32" s="554" t="s">
        <v>1632</v>
      </c>
      <c r="AB32" s="260" t="s">
        <v>1349</v>
      </c>
    </row>
    <row r="33" spans="2:28" s="158" customFormat="1" ht="30" x14ac:dyDescent="0.25">
      <c r="B33" s="350" t="e">
        <f>IF(Tabla2[[#This Row],[Productos ]]="","",CONCATENATE(Tabla2[[#This Row],[POA]],".",Tabla2[[#This Row],[SRS]],".",Tabla2[[#This Row],[AREA]],".",Tabla2[[#This Row],[TIPO]]))</f>
        <v>#REF!</v>
      </c>
      <c r="C33" s="350" t="e">
        <f>IF(Tabla2[[#This Row],[Productos ]]="","",'Formulario PPGR1'!#REF!)</f>
        <v>#REF!</v>
      </c>
      <c r="D33" s="350" t="e">
        <f>IF(Tabla2[[#This Row],[Productos ]]="","",'Formulario PPGR1'!#REF!)</f>
        <v>#REF!</v>
      </c>
      <c r="E33" s="350" t="e">
        <f>IF(Tabla2[[#This Row],[Productos ]]="","",'Formulario PPGR1'!#REF!)</f>
        <v>#REF!</v>
      </c>
      <c r="F33" s="350" t="e">
        <f>IF(Tabla2[[#This Row],[Productos ]]="","",'Formulario PPGR1'!#REF!)</f>
        <v>#REF!</v>
      </c>
      <c r="G33" s="554" t="s">
        <v>1332</v>
      </c>
      <c r="H33" s="260" t="s">
        <v>2046</v>
      </c>
      <c r="I33" s="454" t="s">
        <v>1340</v>
      </c>
      <c r="J33" s="260" t="s">
        <v>1336</v>
      </c>
      <c r="K33" s="261"/>
      <c r="L33" s="261"/>
      <c r="M33" s="261"/>
      <c r="N33" s="261"/>
      <c r="O33" s="261"/>
      <c r="P33" s="261"/>
      <c r="Q33" s="261">
        <v>1</v>
      </c>
      <c r="R33" s="261"/>
      <c r="S33" s="261"/>
      <c r="T33" s="261"/>
      <c r="U33" s="261"/>
      <c r="V33" s="261"/>
      <c r="W3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33" s="260" t="s">
        <v>445</v>
      </c>
      <c r="Y33" s="260" t="s">
        <v>446</v>
      </c>
      <c r="Z33" s="260"/>
      <c r="AA33" s="554"/>
      <c r="AB33" s="260" t="s">
        <v>1349</v>
      </c>
    </row>
    <row r="34" spans="2:28" s="158" customFormat="1" ht="30" x14ac:dyDescent="0.25">
      <c r="B34" s="350" t="e">
        <f>IF(Tabla2[[#This Row],[Productos ]]="","",CONCATENATE(Tabla2[[#This Row],[POA]],".",Tabla2[[#This Row],[SRS]],".",Tabla2[[#This Row],[AREA]],".",Tabla2[[#This Row],[TIPO]]))</f>
        <v>#REF!</v>
      </c>
      <c r="C34" s="350" t="e">
        <f>IF(Tabla2[[#This Row],[Productos ]]="","",'Formulario PPGR1'!#REF!)</f>
        <v>#REF!</v>
      </c>
      <c r="D34" s="350" t="e">
        <f>IF(Tabla2[[#This Row],[Productos ]]="","",'Formulario PPGR1'!#REF!)</f>
        <v>#REF!</v>
      </c>
      <c r="E34" s="350" t="e">
        <f>IF(Tabla2[[#This Row],[Productos ]]="","",'Formulario PPGR1'!#REF!)</f>
        <v>#REF!</v>
      </c>
      <c r="F34" s="350" t="e">
        <f>IF(Tabla2[[#This Row],[Productos ]]="","",'Formulario PPGR1'!#REF!)</f>
        <v>#REF!</v>
      </c>
      <c r="G34" s="554" t="s">
        <v>1332</v>
      </c>
      <c r="H34" s="260" t="s">
        <v>2046</v>
      </c>
      <c r="I34" s="260" t="s">
        <v>1452</v>
      </c>
      <c r="J34" s="260" t="s">
        <v>1337</v>
      </c>
      <c r="K34" s="355">
        <v>1</v>
      </c>
      <c r="L34" s="355">
        <v>1</v>
      </c>
      <c r="M34" s="355">
        <v>1</v>
      </c>
      <c r="N34" s="355">
        <v>1</v>
      </c>
      <c r="O34" s="355">
        <v>1</v>
      </c>
      <c r="P34" s="355">
        <v>1</v>
      </c>
      <c r="Q34" s="355">
        <v>1</v>
      </c>
      <c r="R34" s="355">
        <v>1</v>
      </c>
      <c r="S34" s="355">
        <v>1</v>
      </c>
      <c r="T34" s="355">
        <v>1</v>
      </c>
      <c r="U34" s="355">
        <v>1</v>
      </c>
      <c r="V34" s="355">
        <v>1</v>
      </c>
      <c r="W3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34" s="260" t="s">
        <v>287</v>
      </c>
      <c r="Y34" s="260"/>
      <c r="Z34" s="260"/>
      <c r="AA34" s="554" t="s">
        <v>1634</v>
      </c>
      <c r="AB34" s="260" t="s">
        <v>1633</v>
      </c>
    </row>
    <row r="35" spans="2:28" s="547" customFormat="1" ht="30" x14ac:dyDescent="0.25">
      <c r="B35" s="543" t="e">
        <f>IF(Tabla2[[#This Row],[Productos ]]="","",CONCATENATE(Tabla2[[#This Row],[POA]],".",Tabla2[[#This Row],[SRS]],".",Tabla2[[#This Row],[AREA]],".",Tabla2[[#This Row],[TIPO]]))</f>
        <v>#REF!</v>
      </c>
      <c r="C35" s="543" t="e">
        <f>IF(Tabla2[[#This Row],[Productos ]]="","",'Formulario PPGR1'!#REF!)</f>
        <v>#REF!</v>
      </c>
      <c r="D35" s="543" t="e">
        <f>IF(Tabla2[[#This Row],[Productos ]]="","",'Formulario PPGR1'!#REF!)</f>
        <v>#REF!</v>
      </c>
      <c r="E35" s="543" t="e">
        <f>IF(Tabla2[[#This Row],[Productos ]]="","",'Formulario PPGR1'!#REF!)</f>
        <v>#REF!</v>
      </c>
      <c r="F35" s="543" t="e">
        <f>IF(Tabla2[[#This Row],[Productos ]]="","",'Formulario PPGR1'!#REF!)</f>
        <v>#REF!</v>
      </c>
      <c r="G35" s="555" t="s">
        <v>1341</v>
      </c>
      <c r="H35" s="444" t="s">
        <v>1348</v>
      </c>
      <c r="I35" s="444" t="s">
        <v>1437</v>
      </c>
      <c r="J35" s="444" t="s">
        <v>1342</v>
      </c>
      <c r="K35" s="445"/>
      <c r="L35" s="445"/>
      <c r="M35" s="445"/>
      <c r="N35" s="445"/>
      <c r="O35" s="445"/>
      <c r="P35" s="445"/>
      <c r="Q35" s="552"/>
      <c r="R35" s="445"/>
      <c r="S35" s="445">
        <v>1</v>
      </c>
      <c r="T35" s="445"/>
      <c r="U35" s="445"/>
      <c r="V35" s="445"/>
      <c r="W35" s="544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35" s="444" t="s">
        <v>445</v>
      </c>
      <c r="Y35" s="444"/>
      <c r="Z35" s="444"/>
      <c r="AA35" s="555" t="s">
        <v>1634</v>
      </c>
      <c r="AB35" s="444" t="s">
        <v>1348</v>
      </c>
    </row>
    <row r="36" spans="2:28" s="158" customFormat="1" ht="30" x14ac:dyDescent="0.25">
      <c r="B36" s="353" t="e">
        <f>IF(Tabla2[[#This Row],[Productos ]]="","",CONCATENATE(Tabla2[[#This Row],[POA]],".",Tabla2[[#This Row],[SRS]],".",Tabla2[[#This Row],[AREA]],".",Tabla2[[#This Row],[TIPO]]))</f>
        <v>#REF!</v>
      </c>
      <c r="C36" s="353" t="e">
        <f>IF(Tabla2[[#This Row],[Productos ]]="","",'Formulario PPGR1'!#REF!)</f>
        <v>#REF!</v>
      </c>
      <c r="D36" s="353" t="e">
        <f>IF(Tabla2[[#This Row],[Productos ]]="","",'Formulario PPGR1'!#REF!)</f>
        <v>#REF!</v>
      </c>
      <c r="E36" s="353" t="e">
        <f>IF(Tabla2[[#This Row],[Productos ]]="","",'Formulario PPGR1'!#REF!)</f>
        <v>#REF!</v>
      </c>
      <c r="F36" s="353" t="e">
        <f>IF(Tabla2[[#This Row],[Productos ]]="","",'Formulario PPGR1'!#REF!)</f>
        <v>#REF!</v>
      </c>
      <c r="G36" s="554" t="s">
        <v>1341</v>
      </c>
      <c r="H36" s="260" t="s">
        <v>1348</v>
      </c>
      <c r="I36" s="260" t="s">
        <v>1440</v>
      </c>
      <c r="J36" s="260" t="s">
        <v>1343</v>
      </c>
      <c r="K36" s="261"/>
      <c r="L36" s="261"/>
      <c r="M36" s="261"/>
      <c r="N36" s="261"/>
      <c r="O36" s="261"/>
      <c r="P36" s="261"/>
      <c r="Q36" s="552"/>
      <c r="R36" s="261"/>
      <c r="S36" s="261">
        <v>1</v>
      </c>
      <c r="T36" s="261"/>
      <c r="U36" s="261"/>
      <c r="V36" s="261"/>
      <c r="W3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36" s="354" t="s">
        <v>445</v>
      </c>
      <c r="Y36" s="354"/>
      <c r="Z36" s="354"/>
      <c r="AA36" s="554" t="s">
        <v>1634</v>
      </c>
      <c r="AB36" s="260" t="s">
        <v>1348</v>
      </c>
    </row>
    <row r="37" spans="2:28" s="158" customFormat="1" ht="30" x14ac:dyDescent="0.25">
      <c r="B37" s="350" t="e">
        <f>IF(Tabla2[[#This Row],[Productos ]]="","",CONCATENATE(Tabla2[[#This Row],[POA]],".",Tabla2[[#This Row],[SRS]],".",Tabla2[[#This Row],[AREA]],".",Tabla2[[#This Row],[TIPO]]))</f>
        <v>#REF!</v>
      </c>
      <c r="C37" s="350" t="e">
        <f>IF(Tabla2[[#This Row],[Productos ]]="","",'Formulario PPGR1'!#REF!)</f>
        <v>#REF!</v>
      </c>
      <c r="D37" s="350" t="e">
        <f>IF(Tabla2[[#This Row],[Productos ]]="","",'Formulario PPGR1'!#REF!)</f>
        <v>#REF!</v>
      </c>
      <c r="E37" s="350" t="e">
        <f>IF(Tabla2[[#This Row],[Productos ]]="","",'Formulario PPGR1'!#REF!)</f>
        <v>#REF!</v>
      </c>
      <c r="F37" s="350" t="e">
        <f>IF(Tabla2[[#This Row],[Productos ]]="","",'Formulario PPGR1'!#REF!)</f>
        <v>#REF!</v>
      </c>
      <c r="G37" s="554" t="s">
        <v>1341</v>
      </c>
      <c r="H37" s="260" t="s">
        <v>1348</v>
      </c>
      <c r="I37" s="260" t="s">
        <v>1441</v>
      </c>
      <c r="J37" s="260" t="s">
        <v>1436</v>
      </c>
      <c r="K37" s="261"/>
      <c r="L37" s="261"/>
      <c r="M37" s="261"/>
      <c r="N37" s="261"/>
      <c r="O37" s="261"/>
      <c r="P37" s="261"/>
      <c r="Q37" s="552"/>
      <c r="R37" s="261"/>
      <c r="S37" s="261">
        <v>1</v>
      </c>
      <c r="T37" s="261"/>
      <c r="U37" s="261">
        <v>1</v>
      </c>
      <c r="V37" s="261"/>
      <c r="W3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37" s="260" t="s">
        <v>445</v>
      </c>
      <c r="Y37" s="260"/>
      <c r="Z37" s="260"/>
      <c r="AA37" s="554" t="s">
        <v>1634</v>
      </c>
      <c r="AB37" s="260" t="s">
        <v>1348</v>
      </c>
    </row>
    <row r="38" spans="2:28" s="158" customFormat="1" ht="30" x14ac:dyDescent="0.25">
      <c r="B38" s="353" t="e">
        <f>IF(Tabla2[[#This Row],[Productos ]]="","",CONCATENATE(Tabla2[[#This Row],[POA]],".",Tabla2[[#This Row],[SRS]],".",Tabla2[[#This Row],[AREA]],".",Tabla2[[#This Row],[TIPO]]))</f>
        <v>#REF!</v>
      </c>
      <c r="C38" s="353" t="e">
        <f>IF(Tabla2[[#This Row],[Productos ]]="","",'Formulario PPGR1'!#REF!)</f>
        <v>#REF!</v>
      </c>
      <c r="D38" s="353" t="e">
        <f>IF(Tabla2[[#This Row],[Productos ]]="","",'Formulario PPGR1'!#REF!)</f>
        <v>#REF!</v>
      </c>
      <c r="E38" s="353" t="e">
        <f>IF(Tabla2[[#This Row],[Productos ]]="","",'Formulario PPGR1'!#REF!)</f>
        <v>#REF!</v>
      </c>
      <c r="F38" s="353" t="e">
        <f>IF(Tabla2[[#This Row],[Productos ]]="","",'Formulario PPGR1'!#REF!)</f>
        <v>#REF!</v>
      </c>
      <c r="G38" s="554" t="s">
        <v>1341</v>
      </c>
      <c r="H38" s="260" t="s">
        <v>1348</v>
      </c>
      <c r="I38" s="260" t="s">
        <v>1442</v>
      </c>
      <c r="J38" s="260" t="s">
        <v>1565</v>
      </c>
      <c r="K38" s="261"/>
      <c r="L38" s="261"/>
      <c r="M38" s="261"/>
      <c r="N38" s="261"/>
      <c r="O38" s="261">
        <v>1</v>
      </c>
      <c r="P38" s="261"/>
      <c r="Q38" s="552"/>
      <c r="R38" s="261"/>
      <c r="S38" s="261"/>
      <c r="T38" s="261"/>
      <c r="U38" s="261"/>
      <c r="V38" s="261"/>
      <c r="W3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38" s="354" t="s">
        <v>445</v>
      </c>
      <c r="Y38" s="354"/>
      <c r="Z38" s="354"/>
      <c r="AA38" s="554"/>
      <c r="AB38" s="260" t="s">
        <v>1348</v>
      </c>
    </row>
    <row r="39" spans="2:28" s="158" customFormat="1" ht="30" x14ac:dyDescent="0.25">
      <c r="B39" s="350" t="e">
        <f>IF(Tabla2[[#This Row],[Productos ]]="","",CONCATENATE(Tabla2[[#This Row],[POA]],".",Tabla2[[#This Row],[SRS]],".",Tabla2[[#This Row],[AREA]],".",Tabla2[[#This Row],[TIPO]]))</f>
        <v>#REF!</v>
      </c>
      <c r="C39" s="350" t="e">
        <f>IF(Tabla2[[#This Row],[Productos ]]="","",'Formulario PPGR1'!#REF!)</f>
        <v>#REF!</v>
      </c>
      <c r="D39" s="350" t="e">
        <f>IF(Tabla2[[#This Row],[Productos ]]="","",'Formulario PPGR1'!#REF!)</f>
        <v>#REF!</v>
      </c>
      <c r="E39" s="350" t="e">
        <f>IF(Tabla2[[#This Row],[Productos ]]="","",'Formulario PPGR1'!#REF!)</f>
        <v>#REF!</v>
      </c>
      <c r="F39" s="350" t="e">
        <f>IF(Tabla2[[#This Row],[Productos ]]="","",'Formulario PPGR1'!#REF!)</f>
        <v>#REF!</v>
      </c>
      <c r="G39" s="554" t="s">
        <v>1341</v>
      </c>
      <c r="H39" s="260" t="s">
        <v>1348</v>
      </c>
      <c r="I39" s="260" t="s">
        <v>1564</v>
      </c>
      <c r="J39" s="260" t="s">
        <v>1566</v>
      </c>
      <c r="K39" s="261"/>
      <c r="L39" s="261"/>
      <c r="M39" s="261"/>
      <c r="N39" s="261"/>
      <c r="O39" s="261"/>
      <c r="P39" s="261">
        <v>1</v>
      </c>
      <c r="Q39" s="552"/>
      <c r="R39" s="261">
        <v>1</v>
      </c>
      <c r="S39" s="261"/>
      <c r="T39" s="261">
        <v>1</v>
      </c>
      <c r="U39" s="261"/>
      <c r="V39" s="261">
        <v>1</v>
      </c>
      <c r="W3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39" s="260" t="s">
        <v>445</v>
      </c>
      <c r="Y39" s="260"/>
      <c r="Z39" s="260"/>
      <c r="AA39" s="554"/>
      <c r="AB39" s="260" t="s">
        <v>1348</v>
      </c>
    </row>
    <row r="40" spans="2:28" s="158" customFormat="1" x14ac:dyDescent="0.25">
      <c r="B40" s="350" t="e">
        <f>IF(Tabla2[[#This Row],[Productos ]]="","",CONCATENATE(Tabla2[[#This Row],[POA]],".",Tabla2[[#This Row],[SRS]],".",Tabla2[[#This Row],[AREA]],".",Tabla2[[#This Row],[TIPO]]))</f>
        <v>#REF!</v>
      </c>
      <c r="C40" s="350" t="e">
        <f>IF(Tabla2[[#This Row],[Productos ]]="","",'Formulario PPGR1'!#REF!)</f>
        <v>#REF!</v>
      </c>
      <c r="D40" s="350" t="e">
        <f>IF(Tabla2[[#This Row],[Productos ]]="","",'Formulario PPGR1'!#REF!)</f>
        <v>#REF!</v>
      </c>
      <c r="E40" s="350" t="e">
        <f>IF(Tabla2[[#This Row],[Productos ]]="","",'Formulario PPGR1'!#REF!)</f>
        <v>#REF!</v>
      </c>
      <c r="F40" s="350" t="e">
        <f>IF(Tabla2[[#This Row],[Productos ]]="","",'Formulario PPGR1'!#REF!)</f>
        <v>#REF!</v>
      </c>
      <c r="G40" s="554" t="s">
        <v>1367</v>
      </c>
      <c r="H40" s="260" t="s">
        <v>1348</v>
      </c>
      <c r="I40" s="260" t="s">
        <v>1373</v>
      </c>
      <c r="J40" s="260" t="s">
        <v>1368</v>
      </c>
      <c r="K40" s="261"/>
      <c r="L40" s="261"/>
      <c r="M40" s="261">
        <v>1</v>
      </c>
      <c r="N40" s="261">
        <v>1</v>
      </c>
      <c r="O40" s="261">
        <v>1</v>
      </c>
      <c r="P40" s="261">
        <v>1</v>
      </c>
      <c r="Q40" s="261">
        <v>1</v>
      </c>
      <c r="R40" s="261">
        <v>1</v>
      </c>
      <c r="S40" s="261">
        <v>1</v>
      </c>
      <c r="T40" s="261">
        <v>1</v>
      </c>
      <c r="U40" s="261">
        <v>1</v>
      </c>
      <c r="V40" s="261">
        <v>1</v>
      </c>
      <c r="W4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10</v>
      </c>
      <c r="X40" s="260"/>
      <c r="Y40" s="260"/>
      <c r="Z40" s="260"/>
      <c r="AA40" s="554" t="s">
        <v>2053</v>
      </c>
      <c r="AB40" s="260" t="s">
        <v>1444</v>
      </c>
    </row>
    <row r="41" spans="2:28" s="158" customFormat="1" ht="30" x14ac:dyDescent="0.25">
      <c r="B41" s="350" t="e">
        <f>IF(Tabla2[[#This Row],[Productos ]]="","",CONCATENATE(Tabla2[[#This Row],[POA]],".",Tabla2[[#This Row],[SRS]],".",Tabla2[[#This Row],[AREA]],".",Tabla2[[#This Row],[TIPO]]))</f>
        <v>#REF!</v>
      </c>
      <c r="C41" s="350" t="e">
        <f>IF(Tabla2[[#This Row],[Productos ]]="","",'Formulario PPGR1'!#REF!)</f>
        <v>#REF!</v>
      </c>
      <c r="D41" s="350" t="e">
        <f>IF(Tabla2[[#This Row],[Productos ]]="","",'Formulario PPGR1'!#REF!)</f>
        <v>#REF!</v>
      </c>
      <c r="E41" s="350" t="e">
        <f>IF(Tabla2[[#This Row],[Productos ]]="","",'Formulario PPGR1'!#REF!)</f>
        <v>#REF!</v>
      </c>
      <c r="F41" s="350" t="e">
        <f>IF(Tabla2[[#This Row],[Productos ]]="","",'Formulario PPGR1'!#REF!)</f>
        <v>#REF!</v>
      </c>
      <c r="G41" s="554" t="s">
        <v>1367</v>
      </c>
      <c r="H41" s="260" t="s">
        <v>573</v>
      </c>
      <c r="I41" s="260" t="s">
        <v>1595</v>
      </c>
      <c r="J41" s="260" t="s">
        <v>1369</v>
      </c>
      <c r="K41" s="261"/>
      <c r="L41" s="261"/>
      <c r="M41" s="261"/>
      <c r="N41" s="261"/>
      <c r="O41" s="261">
        <v>1</v>
      </c>
      <c r="P41" s="261"/>
      <c r="Q41" s="261"/>
      <c r="R41" s="261"/>
      <c r="S41" s="261"/>
      <c r="T41" s="261"/>
      <c r="U41" s="261"/>
      <c r="V41" s="261"/>
      <c r="W4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41" s="260" t="s">
        <v>445</v>
      </c>
      <c r="Y41" s="260"/>
      <c r="Z41" s="260"/>
      <c r="AA41" s="554"/>
      <c r="AB41" s="260" t="s">
        <v>1444</v>
      </c>
    </row>
    <row r="42" spans="2:28" s="158" customFormat="1" ht="45" x14ac:dyDescent="0.25">
      <c r="B42" s="350" t="e">
        <f>IF(Tabla2[[#This Row],[Productos ]]="","",CONCATENATE(Tabla2[[#This Row],[POA]],".",Tabla2[[#This Row],[SRS]],".",Tabla2[[#This Row],[AREA]],".",Tabla2[[#This Row],[TIPO]]))</f>
        <v>#REF!</v>
      </c>
      <c r="C42" s="350" t="e">
        <f>IF(Tabla2[[#This Row],[Productos ]]="","",'Formulario PPGR1'!#REF!)</f>
        <v>#REF!</v>
      </c>
      <c r="D42" s="350" t="e">
        <f>IF(Tabla2[[#This Row],[Productos ]]="","",'Formulario PPGR1'!#REF!)</f>
        <v>#REF!</v>
      </c>
      <c r="E42" s="350" t="e">
        <f>IF(Tabla2[[#This Row],[Productos ]]="","",'Formulario PPGR1'!#REF!)</f>
        <v>#REF!</v>
      </c>
      <c r="F42" s="350" t="e">
        <f>IF(Tabla2[[#This Row],[Productos ]]="","",'Formulario PPGR1'!#REF!)</f>
        <v>#REF!</v>
      </c>
      <c r="G42" s="554" t="s">
        <v>1367</v>
      </c>
      <c r="H42" s="260" t="s">
        <v>573</v>
      </c>
      <c r="I42" s="260" t="s">
        <v>1374</v>
      </c>
      <c r="J42" s="260" t="s">
        <v>1370</v>
      </c>
      <c r="K42" s="261"/>
      <c r="L42" s="261"/>
      <c r="M42" s="261"/>
      <c r="N42" s="261"/>
      <c r="O42" s="261"/>
      <c r="P42" s="261"/>
      <c r="Q42" s="261">
        <v>1</v>
      </c>
      <c r="R42" s="261"/>
      <c r="S42" s="261">
        <v>1</v>
      </c>
      <c r="T42" s="261"/>
      <c r="U42" s="261">
        <v>1</v>
      </c>
      <c r="V42" s="261"/>
      <c r="W4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42" s="260" t="s">
        <v>446</v>
      </c>
      <c r="Y42" s="260" t="s">
        <v>455</v>
      </c>
      <c r="Z42" s="260"/>
      <c r="AA42" s="554"/>
      <c r="AB42" s="260" t="s">
        <v>1444</v>
      </c>
    </row>
    <row r="43" spans="2:28" s="158" customFormat="1" ht="30" x14ac:dyDescent="0.25">
      <c r="B43" s="350" t="e">
        <f>IF(Tabla2[[#This Row],[Productos ]]="","",CONCATENATE(Tabla2[[#This Row],[POA]],".",Tabla2[[#This Row],[SRS]],".",Tabla2[[#This Row],[AREA]],".",Tabla2[[#This Row],[TIPO]]))</f>
        <v>#REF!</v>
      </c>
      <c r="C43" s="350" t="e">
        <f>IF(Tabla2[[#This Row],[Productos ]]="","",'Formulario PPGR1'!#REF!)</f>
        <v>#REF!</v>
      </c>
      <c r="D43" s="350" t="e">
        <f>IF(Tabla2[[#This Row],[Productos ]]="","",'Formulario PPGR1'!#REF!)</f>
        <v>#REF!</v>
      </c>
      <c r="E43" s="350" t="e">
        <f>IF(Tabla2[[#This Row],[Productos ]]="","",'Formulario PPGR1'!#REF!)</f>
        <v>#REF!</v>
      </c>
      <c r="F43" s="350" t="e">
        <f>IF(Tabla2[[#This Row],[Productos ]]="","",'Formulario PPGR1'!#REF!)</f>
        <v>#REF!</v>
      </c>
      <c r="G43" s="554" t="s">
        <v>1367</v>
      </c>
      <c r="H43" s="260" t="s">
        <v>573</v>
      </c>
      <c r="I43" s="260" t="s">
        <v>1375</v>
      </c>
      <c r="J43" s="260" t="s">
        <v>1371</v>
      </c>
      <c r="K43" s="261"/>
      <c r="L43" s="261"/>
      <c r="M43" s="261"/>
      <c r="N43" s="261"/>
      <c r="O43" s="261">
        <v>1</v>
      </c>
      <c r="P43" s="261">
        <v>1</v>
      </c>
      <c r="Q43" s="261">
        <v>1</v>
      </c>
      <c r="R43" s="261">
        <v>1</v>
      </c>
      <c r="S43" s="261">
        <v>1</v>
      </c>
      <c r="T43" s="261">
        <v>1</v>
      </c>
      <c r="U43" s="261">
        <v>1</v>
      </c>
      <c r="V43" s="261">
        <v>1</v>
      </c>
      <c r="W4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8</v>
      </c>
      <c r="X43" s="260" t="s">
        <v>445</v>
      </c>
      <c r="Y43" s="260"/>
      <c r="Z43" s="260"/>
      <c r="AA43" s="554"/>
      <c r="AB43" s="260" t="s">
        <v>1444</v>
      </c>
    </row>
    <row r="44" spans="2:28" s="158" customFormat="1" ht="30" x14ac:dyDescent="0.25">
      <c r="B44" s="453" t="e">
        <v>#REF!</v>
      </c>
      <c r="C44" s="453" t="e">
        <v>#REF!</v>
      </c>
      <c r="D44" s="453" t="e">
        <v>#REF!</v>
      </c>
      <c r="E44" s="453" t="e">
        <v>#REF!</v>
      </c>
      <c r="F44" s="453" t="e">
        <v>#REF!</v>
      </c>
      <c r="G44" s="554" t="s">
        <v>1367</v>
      </c>
      <c r="H44" s="260" t="s">
        <v>573</v>
      </c>
      <c r="I44" s="454" t="s">
        <v>1376</v>
      </c>
      <c r="J44" s="454" t="s">
        <v>1372</v>
      </c>
      <c r="K44" s="455"/>
      <c r="L44" s="455"/>
      <c r="M44" s="455"/>
      <c r="N44" s="455"/>
      <c r="O44" s="261">
        <v>1</v>
      </c>
      <c r="P44" s="261">
        <v>1</v>
      </c>
      <c r="Q44" s="261">
        <v>1</v>
      </c>
      <c r="R44" s="261">
        <v>1</v>
      </c>
      <c r="S44" s="261">
        <v>1</v>
      </c>
      <c r="T44" s="261">
        <v>1</v>
      </c>
      <c r="U44" s="261">
        <v>1</v>
      </c>
      <c r="V44" s="261">
        <v>1</v>
      </c>
      <c r="W4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8</v>
      </c>
      <c r="X44" s="454" t="s">
        <v>445</v>
      </c>
      <c r="Y44" s="454"/>
      <c r="Z44" s="454"/>
      <c r="AA44" s="554"/>
      <c r="AB44" s="260" t="s">
        <v>1444</v>
      </c>
    </row>
    <row r="45" spans="2:28" s="158" customFormat="1" ht="24" x14ac:dyDescent="0.25">
      <c r="B45" s="350" t="str">
        <f>IF('[4]Formulario PPGR2'!$G80="","",CONCATENATE('[4]Formulario PPGR2'!$C80,".",'[4]Formulario PPGR2'!$D80,".",'[4]Formulario PPGR2'!$E80,".",'[4]Formulario PPGR2'!$F80))</f>
        <v/>
      </c>
      <c r="C45" s="350" t="str">
        <f>IF('[4]Formulario PPGR2'!$G80="","",'[4]Formulario PPGR1'!#REF!)</f>
        <v/>
      </c>
      <c r="D45" s="350" t="str">
        <f>IF('[4]Formulario PPGR2'!$G80="","",'[4]Formulario PPGR1'!#REF!)</f>
        <v/>
      </c>
      <c r="E45" s="350" t="str">
        <f>IF('[4]Formulario PPGR2'!$G80="","",'[4]Formulario PPGR1'!#REF!)</f>
        <v/>
      </c>
      <c r="F45" s="350" t="str">
        <f>IF('[4]Formulario PPGR2'!$G80="","",'[4]Formulario PPGR1'!#REF!)</f>
        <v/>
      </c>
      <c r="G45" s="554" t="s">
        <v>1496</v>
      </c>
      <c r="H45" s="260" t="s">
        <v>1409</v>
      </c>
      <c r="I45" s="260" t="s">
        <v>1449</v>
      </c>
      <c r="J45" s="260" t="s">
        <v>1572</v>
      </c>
      <c r="K45" s="261">
        <v>2</v>
      </c>
      <c r="L45" s="261">
        <v>2</v>
      </c>
      <c r="M45" s="261">
        <v>2</v>
      </c>
      <c r="N45" s="261">
        <v>2</v>
      </c>
      <c r="O45" s="261">
        <v>2</v>
      </c>
      <c r="P45" s="261">
        <v>2</v>
      </c>
      <c r="Q45" s="261">
        <v>2</v>
      </c>
      <c r="R45" s="261">
        <v>2</v>
      </c>
      <c r="S45" s="261">
        <v>2</v>
      </c>
      <c r="T45" s="261">
        <v>2</v>
      </c>
      <c r="U45" s="261">
        <v>2</v>
      </c>
      <c r="V45" s="261">
        <v>2</v>
      </c>
      <c r="W4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24</v>
      </c>
      <c r="X45" s="260" t="s">
        <v>447</v>
      </c>
      <c r="Y45" s="260" t="s">
        <v>446</v>
      </c>
      <c r="Z45" s="260"/>
      <c r="AA45" s="554"/>
      <c r="AB45" s="260" t="s">
        <v>1409</v>
      </c>
    </row>
    <row r="46" spans="2:28" s="158" customFormat="1" ht="30" x14ac:dyDescent="0.25">
      <c r="B46" s="453" t="str">
        <f>IF('[4]Formulario PPGR2'!$G81="","",CONCATENATE('[4]Formulario PPGR2'!$C81,".",'[4]Formulario PPGR2'!$D81,".",'[4]Formulario PPGR2'!$E81,".",'[4]Formulario PPGR2'!$F81))</f>
        <v/>
      </c>
      <c r="C46" s="453" t="str">
        <f>IF('[4]Formulario PPGR2'!$G81="","",'[4]Formulario PPGR1'!#REF!)</f>
        <v/>
      </c>
      <c r="D46" s="453" t="str">
        <f>IF('[4]Formulario PPGR2'!$G81="","",'[4]Formulario PPGR1'!#REF!)</f>
        <v/>
      </c>
      <c r="E46" s="453" t="str">
        <f>IF('[4]Formulario PPGR2'!$G81="","",'[4]Formulario PPGR1'!#REF!)</f>
        <v/>
      </c>
      <c r="F46" s="453" t="str">
        <f>IF('[4]Formulario PPGR2'!$G81="","",'[4]Formulario PPGR1'!#REF!)</f>
        <v/>
      </c>
      <c r="G46" s="554" t="s">
        <v>1496</v>
      </c>
      <c r="H46" s="260" t="s">
        <v>1409</v>
      </c>
      <c r="I46" s="454" t="s">
        <v>1489</v>
      </c>
      <c r="J46" s="454" t="s">
        <v>1530</v>
      </c>
      <c r="K46" s="455"/>
      <c r="L46" s="455">
        <v>1</v>
      </c>
      <c r="M46" s="455">
        <v>1</v>
      </c>
      <c r="N46" s="455"/>
      <c r="O46" s="261"/>
      <c r="P46" s="261"/>
      <c r="Q46" s="261"/>
      <c r="R46" s="261"/>
      <c r="S46" s="261"/>
      <c r="T46" s="261"/>
      <c r="U46" s="261"/>
      <c r="V46" s="261"/>
      <c r="W4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46" s="454" t="s">
        <v>1485</v>
      </c>
      <c r="Y46" s="454" t="s">
        <v>446</v>
      </c>
      <c r="Z46" s="454"/>
      <c r="AA46" s="554"/>
      <c r="AB46" s="260" t="s">
        <v>1409</v>
      </c>
    </row>
    <row r="47" spans="2:28" s="158" customFormat="1" ht="30" x14ac:dyDescent="0.25">
      <c r="B47" s="350" t="str">
        <f>IF('[4]Formulario PPGR2'!$G82="","",CONCATENATE('[4]Formulario PPGR2'!$C82,".",'[4]Formulario PPGR2'!$D82,".",'[4]Formulario PPGR2'!$E82,".",'[4]Formulario PPGR2'!$F82))</f>
        <v/>
      </c>
      <c r="C47" s="350" t="str">
        <f>IF('[4]Formulario PPGR2'!$G82="","",'[4]Formulario PPGR1'!#REF!)</f>
        <v/>
      </c>
      <c r="D47" s="350" t="str">
        <f>IF('[4]Formulario PPGR2'!$G82="","",'[4]Formulario PPGR1'!#REF!)</f>
        <v/>
      </c>
      <c r="E47" s="350" t="str">
        <f>IF('[4]Formulario PPGR2'!$G82="","",'[4]Formulario PPGR1'!#REF!)</f>
        <v/>
      </c>
      <c r="F47" s="350" t="str">
        <f>IF('[4]Formulario PPGR2'!$G82="","",'[4]Formulario PPGR1'!#REF!)</f>
        <v/>
      </c>
      <c r="G47" s="554" t="s">
        <v>1496</v>
      </c>
      <c r="H47" s="260" t="s">
        <v>1409</v>
      </c>
      <c r="I47" s="260" t="s">
        <v>1490</v>
      </c>
      <c r="J47" s="260" t="s">
        <v>1486</v>
      </c>
      <c r="K47" s="261"/>
      <c r="L47" s="261"/>
      <c r="M47" s="261"/>
      <c r="N47" s="261">
        <v>1</v>
      </c>
      <c r="O47" s="261">
        <v>1</v>
      </c>
      <c r="P47" s="261"/>
      <c r="Q47" s="261"/>
      <c r="R47" s="261"/>
      <c r="S47" s="261"/>
      <c r="T47" s="261"/>
      <c r="U47" s="261"/>
      <c r="V47" s="261"/>
      <c r="W4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47" s="260" t="s">
        <v>1485</v>
      </c>
      <c r="Y47" s="260" t="s">
        <v>446</v>
      </c>
      <c r="Z47" s="260"/>
      <c r="AA47" s="554"/>
      <c r="AB47" s="260" t="s">
        <v>1409</v>
      </c>
    </row>
    <row r="48" spans="2:28" s="158" customFormat="1" ht="30" x14ac:dyDescent="0.25">
      <c r="B48" s="453" t="str">
        <f>IF('[4]Formulario PPGR2'!$G86="","",CONCATENATE('[4]Formulario PPGR2'!$C86,".",'[4]Formulario PPGR2'!$D86,".",'[4]Formulario PPGR2'!$E86,".",'[4]Formulario PPGR2'!$F86))</f>
        <v/>
      </c>
      <c r="C48" s="453" t="str">
        <f>IF('[4]Formulario PPGR2'!$G86="","",'[4]Formulario PPGR1'!#REF!)</f>
        <v/>
      </c>
      <c r="D48" s="453" t="str">
        <f>IF('[4]Formulario PPGR2'!$G86="","",'[4]Formulario PPGR1'!#REF!)</f>
        <v/>
      </c>
      <c r="E48" s="453" t="str">
        <f>IF('[4]Formulario PPGR2'!$G86="","",'[4]Formulario PPGR1'!#REF!)</f>
        <v/>
      </c>
      <c r="F48" s="453" t="str">
        <f>IF('[4]Formulario PPGR2'!$G86="","",'[4]Formulario PPGR1'!#REF!)</f>
        <v/>
      </c>
      <c r="G48" s="554" t="s">
        <v>1496</v>
      </c>
      <c r="H48" s="260" t="s">
        <v>1409</v>
      </c>
      <c r="I48" s="454" t="s">
        <v>1491</v>
      </c>
      <c r="J48" s="454" t="s">
        <v>1531</v>
      </c>
      <c r="K48" s="455"/>
      <c r="L48" s="455"/>
      <c r="M48" s="455"/>
      <c r="N48" s="455"/>
      <c r="O48" s="261"/>
      <c r="P48" s="261">
        <v>1</v>
      </c>
      <c r="Q48" s="261">
        <v>1</v>
      </c>
      <c r="R48" s="261"/>
      <c r="S48" s="261"/>
      <c r="T48" s="261"/>
      <c r="U48" s="261"/>
      <c r="V48" s="261"/>
      <c r="W4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48" s="454" t="s">
        <v>1485</v>
      </c>
      <c r="Y48" s="454" t="s">
        <v>446</v>
      </c>
      <c r="Z48" s="454"/>
      <c r="AA48" s="554"/>
      <c r="AB48" s="260" t="s">
        <v>1409</v>
      </c>
    </row>
    <row r="49" spans="2:56" s="158" customFormat="1" ht="30" x14ac:dyDescent="0.25">
      <c r="B49" s="350" t="str">
        <f>IF('[4]Formulario PPGR2'!$G83="","",CONCATENATE('[4]Formulario PPGR2'!$C83,".",'[4]Formulario PPGR2'!$D83,".",'[4]Formulario PPGR2'!$E83,".",'[4]Formulario PPGR2'!$F83))</f>
        <v/>
      </c>
      <c r="C49" s="350" t="str">
        <f>IF('[4]Formulario PPGR2'!$G83="","",'[4]Formulario PPGR1'!#REF!)</f>
        <v/>
      </c>
      <c r="D49" s="350" t="str">
        <f>IF('[4]Formulario PPGR2'!$G83="","",'[4]Formulario PPGR1'!#REF!)</f>
        <v/>
      </c>
      <c r="E49" s="350" t="str">
        <f>IF('[4]Formulario PPGR2'!$G83="","",'[4]Formulario PPGR1'!#REF!)</f>
        <v/>
      </c>
      <c r="F49" s="350" t="str">
        <f>IF('[4]Formulario PPGR2'!$G83="","",'[4]Formulario PPGR1'!#REF!)</f>
        <v/>
      </c>
      <c r="G49" s="554" t="s">
        <v>1496</v>
      </c>
      <c r="H49" s="260" t="s">
        <v>1409</v>
      </c>
      <c r="I49" s="260" t="s">
        <v>1492</v>
      </c>
      <c r="J49" s="260" t="s">
        <v>1532</v>
      </c>
      <c r="K49" s="261">
        <v>1</v>
      </c>
      <c r="L49" s="261"/>
      <c r="M49" s="261"/>
      <c r="N49" s="261">
        <v>1</v>
      </c>
      <c r="O49" s="261"/>
      <c r="P49" s="261"/>
      <c r="Q49" s="261">
        <v>1</v>
      </c>
      <c r="R49" s="261"/>
      <c r="S49" s="261"/>
      <c r="T49" s="261"/>
      <c r="U49" s="261">
        <v>1</v>
      </c>
      <c r="V49" s="261"/>
      <c r="W4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49" s="260" t="s">
        <v>1485</v>
      </c>
      <c r="Y49" s="260" t="s">
        <v>446</v>
      </c>
      <c r="Z49" s="260" t="s">
        <v>455</v>
      </c>
      <c r="AA49" s="554"/>
      <c r="AB49" s="260" t="s">
        <v>1409</v>
      </c>
    </row>
    <row r="50" spans="2:56" s="2" customFormat="1" ht="24" x14ac:dyDescent="0.25">
      <c r="B50" s="350" t="str">
        <f>IF('[4]Formulario PPGR2'!$G84="","",CONCATENATE('[4]Formulario PPGR2'!$C84,".",'[4]Formulario PPGR2'!$D84,".",'[4]Formulario PPGR2'!$E84,".",'[4]Formulario PPGR2'!$F84))</f>
        <v/>
      </c>
      <c r="C50" s="350" t="str">
        <f>IF('[4]Formulario PPGR2'!$G84="","",'[4]Formulario PPGR1'!#REF!)</f>
        <v/>
      </c>
      <c r="D50" s="350" t="str">
        <f>IF('[4]Formulario PPGR2'!$G84="","",'[4]Formulario PPGR1'!#REF!)</f>
        <v/>
      </c>
      <c r="E50" s="350" t="str">
        <f>IF('[4]Formulario PPGR2'!$G84="","",'[4]Formulario PPGR1'!#REF!)</f>
        <v/>
      </c>
      <c r="F50" s="350" t="str">
        <f>IF('[4]Formulario PPGR2'!$G84="","",'[4]Formulario PPGR1'!#REF!)</f>
        <v/>
      </c>
      <c r="G50" s="554" t="s">
        <v>1496</v>
      </c>
      <c r="H50" s="260" t="s">
        <v>1409</v>
      </c>
      <c r="I50" s="260" t="s">
        <v>1493</v>
      </c>
      <c r="J50" s="260" t="s">
        <v>1533</v>
      </c>
      <c r="K50" s="261"/>
      <c r="L50" s="261"/>
      <c r="M50" s="261"/>
      <c r="N50" s="261"/>
      <c r="O50" s="261"/>
      <c r="P50" s="261"/>
      <c r="Q50" s="261"/>
      <c r="R50" s="261"/>
      <c r="S50" s="261"/>
      <c r="T50" s="261">
        <v>1</v>
      </c>
      <c r="U50" s="261"/>
      <c r="V50" s="261"/>
      <c r="W5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50" s="260" t="s">
        <v>447</v>
      </c>
      <c r="Y50" s="260" t="s">
        <v>462</v>
      </c>
      <c r="Z50" s="260"/>
      <c r="AA50" s="554" t="s">
        <v>1487</v>
      </c>
      <c r="AB50" s="470" t="s">
        <v>1409</v>
      </c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s="158" customFormat="1" ht="30" x14ac:dyDescent="0.25">
      <c r="B51" s="350" t="str">
        <f>IF('[4]Formulario PPGR2'!$G85="","",CONCATENATE('[4]Formulario PPGR2'!$C85,".",'[4]Formulario PPGR2'!$D85,".",'[4]Formulario PPGR2'!$E85,".",'[4]Formulario PPGR2'!$F85))</f>
        <v/>
      </c>
      <c r="C51" s="350" t="str">
        <f>IF('[4]Formulario PPGR2'!$G85="","",'[4]Formulario PPGR1'!#REF!)</f>
        <v/>
      </c>
      <c r="D51" s="350" t="str">
        <f>IF('[4]Formulario PPGR2'!$G85="","",'[4]Formulario PPGR1'!#REF!)</f>
        <v/>
      </c>
      <c r="E51" s="350" t="str">
        <f>IF('[4]Formulario PPGR2'!$G85="","",'[4]Formulario PPGR1'!#REF!)</f>
        <v/>
      </c>
      <c r="F51" s="350" t="str">
        <f>IF('[4]Formulario PPGR2'!$G85="","",'[4]Formulario PPGR1'!#REF!)</f>
        <v/>
      </c>
      <c r="G51" s="554" t="s">
        <v>1496</v>
      </c>
      <c r="H51" s="260" t="s">
        <v>1409</v>
      </c>
      <c r="I51" s="260" t="s">
        <v>1494</v>
      </c>
      <c r="J51" s="260" t="s">
        <v>1534</v>
      </c>
      <c r="K51" s="261"/>
      <c r="L51" s="261"/>
      <c r="M51" s="261"/>
      <c r="N51" s="261"/>
      <c r="O51" s="261"/>
      <c r="P51" s="261"/>
      <c r="Q51" s="261"/>
      <c r="R51" s="261"/>
      <c r="S51" s="261">
        <v>1</v>
      </c>
      <c r="T51" s="261"/>
      <c r="U51" s="261"/>
      <c r="V51" s="261"/>
      <c r="W5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51" s="260" t="s">
        <v>1485</v>
      </c>
      <c r="Y51" s="260" t="s">
        <v>445</v>
      </c>
      <c r="Z51" s="260"/>
      <c r="AA51" s="554"/>
      <c r="AB51" s="260" t="s">
        <v>1409</v>
      </c>
    </row>
    <row r="52" spans="2:56" s="2" customFormat="1" ht="24" x14ac:dyDescent="0.25">
      <c r="B52" s="350" t="str">
        <f>IF('[4]Formulario PPGR2'!$G88="","",CONCATENATE('[4]Formulario PPGR2'!$C88,".",'[4]Formulario PPGR2'!$D88,".",'[4]Formulario PPGR2'!$E88,".",'[4]Formulario PPGR2'!$F88))</f>
        <v/>
      </c>
      <c r="C52" s="350" t="str">
        <f>IF('[4]Formulario PPGR2'!$G88="","",'[4]Formulario PPGR1'!#REF!)</f>
        <v/>
      </c>
      <c r="D52" s="350" t="str">
        <f>IF('[4]Formulario PPGR2'!$G88="","",'[4]Formulario PPGR1'!#REF!)</f>
        <v/>
      </c>
      <c r="E52" s="350" t="str">
        <f>IF('[4]Formulario PPGR2'!$G88="","",'[4]Formulario PPGR1'!#REF!)</f>
        <v/>
      </c>
      <c r="F52" s="350" t="str">
        <f>IF('[4]Formulario PPGR2'!$G88="","",'[4]Formulario PPGR1'!#REF!)</f>
        <v/>
      </c>
      <c r="G52" s="554" t="s">
        <v>1496</v>
      </c>
      <c r="H52" s="260" t="s">
        <v>1409</v>
      </c>
      <c r="I52" s="260" t="s">
        <v>1495</v>
      </c>
      <c r="J52" s="260" t="s">
        <v>1488</v>
      </c>
      <c r="K52" s="261"/>
      <c r="L52" s="261"/>
      <c r="M52" s="261">
        <v>1</v>
      </c>
      <c r="N52" s="261"/>
      <c r="O52" s="261"/>
      <c r="P52" s="261"/>
      <c r="Q52" s="261">
        <v>1</v>
      </c>
      <c r="R52" s="261"/>
      <c r="S52" s="261"/>
      <c r="T52" s="261"/>
      <c r="U52" s="261">
        <v>1</v>
      </c>
      <c r="V52" s="261"/>
      <c r="W5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52" s="260" t="s">
        <v>445</v>
      </c>
      <c r="Y52" s="260" t="s">
        <v>446</v>
      </c>
      <c r="Z52" s="260" t="s">
        <v>447</v>
      </c>
      <c r="AA52" s="554"/>
      <c r="AB52" s="470" t="s">
        <v>1409</v>
      </c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s="158" customFormat="1" ht="45" x14ac:dyDescent="0.25">
      <c r="B53" s="350" t="e">
        <f>IF([5]!Tabla2[[#This Row],[Productos ]]="","",CONCATENATE([5]!Tabla2[[#This Row],[POA]],".",[5]!Tabla2[[#This Row],[SRS]],".",[5]!Tabla2[[#This Row],[AREA]],".",[5]!Tabla2[[#This Row],[TIPO]]))</f>
        <v>#REF!</v>
      </c>
      <c r="C53" s="350" t="e">
        <f>IF([5]!Tabla2[[#This Row],[Productos ]]="","",'[5]Formulario PPGR1'!#REF!)</f>
        <v>#REF!</v>
      </c>
      <c r="D53" s="350" t="e">
        <f>IF([5]!Tabla2[[#This Row],[Productos ]]="","",'[5]Formulario PPGR1'!#REF!)</f>
        <v>#REF!</v>
      </c>
      <c r="E53" s="350" t="e">
        <f>IF([5]!Tabla2[[#This Row],[Productos ]]="","",'[5]Formulario PPGR1'!#REF!)</f>
        <v>#REF!</v>
      </c>
      <c r="F53" s="350" t="e">
        <f>IF([5]!Tabla2[[#This Row],[Productos ]]="","",'[5]Formulario PPGR1'!#REF!)</f>
        <v>#REF!</v>
      </c>
      <c r="G53" s="554" t="s">
        <v>1407</v>
      </c>
      <c r="H53" s="260" t="s">
        <v>568</v>
      </c>
      <c r="I53" s="260" t="s">
        <v>1417</v>
      </c>
      <c r="J53" s="260" t="s">
        <v>1411</v>
      </c>
      <c r="K53" s="261">
        <v>1</v>
      </c>
      <c r="L53" s="261">
        <v>1</v>
      </c>
      <c r="M53" s="261">
        <v>1</v>
      </c>
      <c r="N53" s="261">
        <v>1</v>
      </c>
      <c r="O53" s="261">
        <v>1</v>
      </c>
      <c r="P53" s="261">
        <v>1</v>
      </c>
      <c r="Q53" s="261">
        <v>1</v>
      </c>
      <c r="R53" s="261">
        <v>1</v>
      </c>
      <c r="S53" s="261">
        <v>1</v>
      </c>
      <c r="T53" s="261">
        <v>1</v>
      </c>
      <c r="U53" s="261">
        <v>1</v>
      </c>
      <c r="V53" s="261">
        <v>1</v>
      </c>
      <c r="W5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53" s="260" t="s">
        <v>446</v>
      </c>
      <c r="Y53" s="260"/>
      <c r="Z53" s="260"/>
      <c r="AA53" s="554"/>
      <c r="AB53" s="260" t="s">
        <v>1408</v>
      </c>
    </row>
    <row r="54" spans="2:56" s="158" customFormat="1" ht="30" x14ac:dyDescent="0.25">
      <c r="B54" s="350" t="e">
        <f>IF([5]!Tabla2[[#This Row],[Productos ]]="","",CONCATENATE([5]!Tabla2[[#This Row],[POA]],".",[5]!Tabla2[[#This Row],[SRS]],".",[5]!Tabla2[[#This Row],[AREA]],".",[5]!Tabla2[[#This Row],[TIPO]]))</f>
        <v>#REF!</v>
      </c>
      <c r="C54" s="350" t="e">
        <f>IF([5]!Tabla2[[#This Row],[Productos ]]="","",'[5]Formulario PPGR1'!#REF!)</f>
        <v>#REF!</v>
      </c>
      <c r="D54" s="350" t="e">
        <f>IF([5]!Tabla2[[#This Row],[Productos ]]="","",'[5]Formulario PPGR1'!#REF!)</f>
        <v>#REF!</v>
      </c>
      <c r="E54" s="350" t="e">
        <f>IF([5]!Tabla2[[#This Row],[Productos ]]="","",'[5]Formulario PPGR1'!#REF!)</f>
        <v>#REF!</v>
      </c>
      <c r="F54" s="350" t="e">
        <f>IF([5]!Tabla2[[#This Row],[Productos ]]="","",'[5]Formulario PPGR1'!#REF!)</f>
        <v>#REF!</v>
      </c>
      <c r="G54" s="554" t="s">
        <v>1407</v>
      </c>
      <c r="H54" s="260" t="s">
        <v>2047</v>
      </c>
      <c r="I54" s="260" t="s">
        <v>1418</v>
      </c>
      <c r="J54" s="260" t="s">
        <v>1412</v>
      </c>
      <c r="K54" s="261"/>
      <c r="L54" s="261"/>
      <c r="M54" s="261">
        <v>1</v>
      </c>
      <c r="N54" s="261"/>
      <c r="O54" s="261"/>
      <c r="P54" s="261">
        <v>1</v>
      </c>
      <c r="Q54" s="261"/>
      <c r="R54" s="261"/>
      <c r="S54" s="261">
        <v>1</v>
      </c>
      <c r="T54" s="261"/>
      <c r="U54" s="261"/>
      <c r="V54" s="261">
        <v>1</v>
      </c>
      <c r="W5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54" s="260" t="s">
        <v>445</v>
      </c>
      <c r="Y54" s="260"/>
      <c r="Z54" s="260"/>
      <c r="AA54" s="554"/>
      <c r="AB54" s="260" t="s">
        <v>1408</v>
      </c>
    </row>
    <row r="55" spans="2:56" s="158" customFormat="1" ht="30" x14ac:dyDescent="0.25">
      <c r="B55" s="464" t="e">
        <f>IF(Tabla2[[#This Row],[Productos ]]="","",CONCATENATE(Tabla2[[#This Row],[POA]],".",Tabla2[[#This Row],[SRS]],".",Tabla2[[#This Row],[AREA]],".",Tabla2[[#This Row],[TIPO]]))</f>
        <v>#REF!</v>
      </c>
      <c r="C55" s="464" t="e">
        <f>IF(Tabla2[[#This Row],[Productos ]]="","",'Formulario PPGR1'!#REF!)</f>
        <v>#REF!</v>
      </c>
      <c r="D55" s="464" t="e">
        <f>IF(Tabla2[[#This Row],[Productos ]]="","",'Formulario PPGR1'!#REF!)</f>
        <v>#REF!</v>
      </c>
      <c r="E55" s="464" t="e">
        <f>IF(Tabla2[[#This Row],[Productos ]]="","",'Formulario PPGR1'!#REF!)</f>
        <v>#REF!</v>
      </c>
      <c r="F55" s="464" t="e">
        <f>IF(Tabla2[[#This Row],[Productos ]]="","",'Formulario PPGR1'!#REF!)</f>
        <v>#REF!</v>
      </c>
      <c r="G55" s="554" t="s">
        <v>1407</v>
      </c>
      <c r="H55" s="260" t="s">
        <v>2046</v>
      </c>
      <c r="I55" s="260" t="s">
        <v>1419</v>
      </c>
      <c r="J55" s="465" t="s">
        <v>1610</v>
      </c>
      <c r="K55" s="467">
        <v>1</v>
      </c>
      <c r="L55" s="467">
        <v>1</v>
      </c>
      <c r="M55" s="467">
        <v>1</v>
      </c>
      <c r="N55" s="467">
        <v>1</v>
      </c>
      <c r="O55" s="467">
        <v>1</v>
      </c>
      <c r="P55" s="467">
        <v>1</v>
      </c>
      <c r="Q55" s="467">
        <v>1</v>
      </c>
      <c r="R55" s="467">
        <v>1</v>
      </c>
      <c r="S55" s="467">
        <v>1</v>
      </c>
      <c r="T55" s="467">
        <v>1</v>
      </c>
      <c r="U55" s="467">
        <v>1</v>
      </c>
      <c r="V55" s="467">
        <v>1</v>
      </c>
      <c r="W5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55" s="465" t="s">
        <v>287</v>
      </c>
      <c r="Y55" s="465"/>
      <c r="Z55" s="465"/>
      <c r="AA55" s="554"/>
      <c r="AB55" s="465" t="s">
        <v>1408</v>
      </c>
    </row>
    <row r="56" spans="2:56" s="158" customFormat="1" ht="30" x14ac:dyDescent="0.25">
      <c r="B56" s="350" t="e">
        <f>IF([5]!Tabla2[[#This Row],[Productos ]]="","",CONCATENATE([5]!Tabla2[[#This Row],[POA]],".",[5]!Tabla2[[#This Row],[SRS]],".",[5]!Tabla2[[#This Row],[AREA]],".",[5]!Tabla2[[#This Row],[TIPO]]))</f>
        <v>#REF!</v>
      </c>
      <c r="C56" s="350" t="e">
        <f>IF([5]!Tabla2[[#This Row],[Productos ]]="","",'[5]Formulario PPGR1'!#REF!)</f>
        <v>#REF!</v>
      </c>
      <c r="D56" s="350" t="e">
        <f>IF([5]!Tabla2[[#This Row],[Productos ]]="","",'[5]Formulario PPGR1'!#REF!)</f>
        <v>#REF!</v>
      </c>
      <c r="E56" s="350" t="e">
        <f>IF([5]!Tabla2[[#This Row],[Productos ]]="","",'[5]Formulario PPGR1'!#REF!)</f>
        <v>#REF!</v>
      </c>
      <c r="F56" s="350" t="e">
        <f>IF([5]!Tabla2[[#This Row],[Productos ]]="","",'[5]Formulario PPGR1'!#REF!)</f>
        <v>#REF!</v>
      </c>
      <c r="G56" s="554" t="s">
        <v>1407</v>
      </c>
      <c r="H56" s="260" t="s">
        <v>2045</v>
      </c>
      <c r="I56" s="260" t="s">
        <v>1420</v>
      </c>
      <c r="J56" s="260" t="s">
        <v>1413</v>
      </c>
      <c r="K56" s="261"/>
      <c r="L56" s="261">
        <v>1</v>
      </c>
      <c r="M56" s="261"/>
      <c r="N56" s="261"/>
      <c r="O56" s="261">
        <v>1</v>
      </c>
      <c r="P56" s="261"/>
      <c r="Q56" s="261"/>
      <c r="R56" s="261">
        <v>1</v>
      </c>
      <c r="S56" s="261"/>
      <c r="T56" s="261"/>
      <c r="U56" s="261">
        <v>1</v>
      </c>
      <c r="V56" s="261"/>
      <c r="W5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56" s="260" t="s">
        <v>445</v>
      </c>
      <c r="Y56" s="260" t="s">
        <v>446</v>
      </c>
      <c r="Z56" s="260"/>
      <c r="AA56" s="554"/>
      <c r="AB56" s="260" t="s">
        <v>1408</v>
      </c>
    </row>
    <row r="57" spans="2:56" s="158" customFormat="1" ht="30" x14ac:dyDescent="0.25">
      <c r="B57" s="350" t="e">
        <f>IF([5]!Tabla2[[#This Row],[Productos ]]="","",CONCATENATE([5]!Tabla2[[#This Row],[POA]],".",[5]!Tabla2[[#This Row],[SRS]],".",[5]!Tabla2[[#This Row],[AREA]],".",[5]!Tabla2[[#This Row],[TIPO]]))</f>
        <v>#REF!</v>
      </c>
      <c r="C57" s="350" t="e">
        <f>IF([5]!Tabla2[[#This Row],[Productos ]]="","",'[5]Formulario PPGR1'!#REF!)</f>
        <v>#REF!</v>
      </c>
      <c r="D57" s="350" t="e">
        <f>IF([5]!Tabla2[[#This Row],[Productos ]]="","",'[5]Formulario PPGR1'!#REF!)</f>
        <v>#REF!</v>
      </c>
      <c r="E57" s="350" t="e">
        <f>IF([5]!Tabla2[[#This Row],[Productos ]]="","",'[5]Formulario PPGR1'!#REF!)</f>
        <v>#REF!</v>
      </c>
      <c r="F57" s="350" t="e">
        <f>IF([5]!Tabla2[[#This Row],[Productos ]]="","",'[5]Formulario PPGR1'!#REF!)</f>
        <v>#REF!</v>
      </c>
      <c r="G57" s="554" t="s">
        <v>1407</v>
      </c>
      <c r="H57" s="260" t="s">
        <v>2047</v>
      </c>
      <c r="I57" s="260" t="s">
        <v>1421</v>
      </c>
      <c r="J57" s="260" t="s">
        <v>1414</v>
      </c>
      <c r="K57" s="261"/>
      <c r="L57" s="261"/>
      <c r="M57" s="261">
        <v>1</v>
      </c>
      <c r="N57" s="261"/>
      <c r="O57" s="261"/>
      <c r="P57" s="261">
        <v>1</v>
      </c>
      <c r="Q57" s="261"/>
      <c r="R57" s="261"/>
      <c r="S57" s="261">
        <v>1</v>
      </c>
      <c r="T57" s="261"/>
      <c r="U57" s="261"/>
      <c r="V57" s="261">
        <v>1</v>
      </c>
      <c r="W5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57" s="260" t="s">
        <v>445</v>
      </c>
      <c r="Y57" s="260"/>
      <c r="Z57" s="260"/>
      <c r="AA57" s="554"/>
      <c r="AB57" s="260" t="s">
        <v>1408</v>
      </c>
    </row>
    <row r="58" spans="2:56" s="158" customFormat="1" ht="30" x14ac:dyDescent="0.25">
      <c r="B58" s="350" t="e">
        <f>IF([5]!Tabla2[[#This Row],[Productos ]]="","",CONCATENATE([5]!Tabla2[[#This Row],[POA]],".",[5]!Tabla2[[#This Row],[SRS]],".",[5]!Tabla2[[#This Row],[AREA]],".",[5]!Tabla2[[#This Row],[TIPO]]))</f>
        <v>#REF!</v>
      </c>
      <c r="C58" s="350" t="e">
        <f>IF([5]!Tabla2[[#This Row],[Productos ]]="","",'[5]Formulario PPGR1'!#REF!)</f>
        <v>#REF!</v>
      </c>
      <c r="D58" s="350" t="e">
        <f>IF([5]!Tabla2[[#This Row],[Productos ]]="","",'[5]Formulario PPGR1'!#REF!)</f>
        <v>#REF!</v>
      </c>
      <c r="E58" s="350" t="e">
        <f>IF([5]!Tabla2[[#This Row],[Productos ]]="","",'[5]Formulario PPGR1'!#REF!)</f>
        <v>#REF!</v>
      </c>
      <c r="F58" s="350" t="e">
        <f>IF([5]!Tabla2[[#This Row],[Productos ]]="","",'[5]Formulario PPGR1'!#REF!)</f>
        <v>#REF!</v>
      </c>
      <c r="G58" s="554" t="s">
        <v>1407</v>
      </c>
      <c r="H58" s="260" t="s">
        <v>2047</v>
      </c>
      <c r="I58" s="260" t="s">
        <v>1422</v>
      </c>
      <c r="J58" s="260" t="s">
        <v>1415</v>
      </c>
      <c r="K58" s="261"/>
      <c r="L58" s="261"/>
      <c r="M58" s="261">
        <v>1</v>
      </c>
      <c r="N58" s="261"/>
      <c r="O58" s="261"/>
      <c r="P58" s="261">
        <v>1</v>
      </c>
      <c r="Q58" s="261"/>
      <c r="R58" s="261"/>
      <c r="S58" s="261">
        <v>1</v>
      </c>
      <c r="T58" s="261"/>
      <c r="U58" s="261"/>
      <c r="V58" s="261">
        <v>1</v>
      </c>
      <c r="W5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58" s="260" t="s">
        <v>445</v>
      </c>
      <c r="Y58" s="260" t="s">
        <v>447</v>
      </c>
      <c r="Z58" s="260"/>
      <c r="AA58" s="554"/>
      <c r="AB58" s="260" t="s">
        <v>1408</v>
      </c>
    </row>
    <row r="59" spans="2:56" s="158" customFormat="1" ht="30" x14ac:dyDescent="0.25">
      <c r="B59" s="350" t="e">
        <f>IF([5]!Tabla2[[#This Row],[Productos ]]="","",CONCATENATE([5]!Tabla2[[#This Row],[POA]],".",[5]!Tabla2[[#This Row],[SRS]],".",[5]!Tabla2[[#This Row],[AREA]],".",[5]!Tabla2[[#This Row],[TIPO]]))</f>
        <v>#REF!</v>
      </c>
      <c r="C59" s="350" t="e">
        <f>IF([5]!Tabla2[[#This Row],[Productos ]]="","",'[5]Formulario PPGR1'!#REF!)</f>
        <v>#REF!</v>
      </c>
      <c r="D59" s="350" t="e">
        <f>IF([5]!Tabla2[[#This Row],[Productos ]]="","",'[5]Formulario PPGR1'!#REF!)</f>
        <v>#REF!</v>
      </c>
      <c r="E59" s="350" t="e">
        <f>IF([5]!Tabla2[[#This Row],[Productos ]]="","",'[5]Formulario PPGR1'!#REF!)</f>
        <v>#REF!</v>
      </c>
      <c r="F59" s="350" t="e">
        <f>IF([5]!Tabla2[[#This Row],[Productos ]]="","",'[5]Formulario PPGR1'!#REF!)</f>
        <v>#REF!</v>
      </c>
      <c r="G59" s="554" t="s">
        <v>1560</v>
      </c>
      <c r="H59" s="260" t="s">
        <v>2047</v>
      </c>
      <c r="I59" s="260" t="s">
        <v>1424</v>
      </c>
      <c r="J59" s="260" t="s">
        <v>1416</v>
      </c>
      <c r="K59" s="261"/>
      <c r="L59" s="261"/>
      <c r="M59" s="261">
        <v>1</v>
      </c>
      <c r="N59" s="261"/>
      <c r="O59" s="261"/>
      <c r="P59" s="261">
        <v>1</v>
      </c>
      <c r="Q59" s="261"/>
      <c r="R59" s="261"/>
      <c r="S59" s="261">
        <v>1</v>
      </c>
      <c r="T59" s="261"/>
      <c r="U59" s="261"/>
      <c r="V59" s="261">
        <v>1</v>
      </c>
      <c r="W5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59" s="260" t="s">
        <v>445</v>
      </c>
      <c r="Y59" s="260"/>
      <c r="Z59" s="260"/>
      <c r="AA59" s="554"/>
      <c r="AB59" s="260" t="s">
        <v>1408</v>
      </c>
    </row>
    <row r="60" spans="2:56" s="158" customFormat="1" ht="30" x14ac:dyDescent="0.25">
      <c r="B60" s="464" t="e">
        <f>IF(Tabla2[[#This Row],[Productos ]]="","",CONCATENATE(Tabla2[[#This Row],[POA]],".",Tabla2[[#This Row],[SRS]],".",Tabla2[[#This Row],[AREA]],".",Tabla2[[#This Row],[TIPO]]))</f>
        <v>#REF!</v>
      </c>
      <c r="C60" s="464" t="e">
        <f>IF(Tabla2[[#This Row],[Productos ]]="","",'Formulario PPGR1'!#REF!)</f>
        <v>#REF!</v>
      </c>
      <c r="D60" s="464" t="e">
        <f>IF(Tabla2[[#This Row],[Productos ]]="","",'Formulario PPGR1'!#REF!)</f>
        <v>#REF!</v>
      </c>
      <c r="E60" s="464" t="e">
        <f>IF(Tabla2[[#This Row],[Productos ]]="","",'Formulario PPGR1'!#REF!)</f>
        <v>#REF!</v>
      </c>
      <c r="F60" s="464" t="e">
        <f>IF(Tabla2[[#This Row],[Productos ]]="","",'Formulario PPGR1'!#REF!)</f>
        <v>#REF!</v>
      </c>
      <c r="G60" s="554" t="s">
        <v>1560</v>
      </c>
      <c r="H60" s="260" t="s">
        <v>2047</v>
      </c>
      <c r="I60" s="260" t="s">
        <v>1468</v>
      </c>
      <c r="J60" s="465" t="s">
        <v>1619</v>
      </c>
      <c r="K60" s="467"/>
      <c r="L60" s="467"/>
      <c r="M60" s="467"/>
      <c r="N60" s="467">
        <v>1</v>
      </c>
      <c r="O60" s="467"/>
      <c r="P60" s="467"/>
      <c r="Q60" s="467"/>
      <c r="R60" s="467">
        <v>1</v>
      </c>
      <c r="S60" s="467"/>
      <c r="T60" s="467"/>
      <c r="U60" s="467"/>
      <c r="V60" s="467">
        <v>1</v>
      </c>
      <c r="W6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60" s="465" t="s">
        <v>287</v>
      </c>
      <c r="Y60" s="465"/>
      <c r="Z60" s="465"/>
      <c r="AA60" s="554"/>
      <c r="AB60" s="465" t="s">
        <v>1408</v>
      </c>
    </row>
    <row r="61" spans="2:56" s="158" customFormat="1" ht="30" x14ac:dyDescent="0.25">
      <c r="B61" s="464" t="e">
        <f>IF(Tabla2[[#This Row],[Productos ]]="","",CONCATENATE(Tabla2[[#This Row],[POA]],".",Tabla2[[#This Row],[SRS]],".",Tabla2[[#This Row],[AREA]],".",Tabla2[[#This Row],[TIPO]]))</f>
        <v>#REF!</v>
      </c>
      <c r="C61" s="464" t="e">
        <f>IF(Tabla2[[#This Row],[Productos ]]="","",'Formulario PPGR1'!#REF!)</f>
        <v>#REF!</v>
      </c>
      <c r="D61" s="464" t="e">
        <f>IF(Tabla2[[#This Row],[Productos ]]="","",'Formulario PPGR1'!#REF!)</f>
        <v>#REF!</v>
      </c>
      <c r="E61" s="464" t="e">
        <f>IF(Tabla2[[#This Row],[Productos ]]="","",'Formulario PPGR1'!#REF!)</f>
        <v>#REF!</v>
      </c>
      <c r="F61" s="464" t="e">
        <f>IF(Tabla2[[#This Row],[Productos ]]="","",'Formulario PPGR1'!#REF!)</f>
        <v>#REF!</v>
      </c>
      <c r="G61" s="554" t="s">
        <v>1560</v>
      </c>
      <c r="H61" s="260" t="s">
        <v>2047</v>
      </c>
      <c r="I61" s="260" t="s">
        <v>1669</v>
      </c>
      <c r="J61" s="465" t="s">
        <v>1620</v>
      </c>
      <c r="K61" s="467"/>
      <c r="L61" s="467"/>
      <c r="M61" s="467"/>
      <c r="N61" s="467">
        <v>1</v>
      </c>
      <c r="O61" s="467"/>
      <c r="P61" s="467"/>
      <c r="Q61" s="467"/>
      <c r="R61" s="467">
        <v>1</v>
      </c>
      <c r="S61" s="467"/>
      <c r="T61" s="467"/>
      <c r="U61" s="467"/>
      <c r="V61" s="467">
        <v>1</v>
      </c>
      <c r="W6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61" s="465" t="s">
        <v>287</v>
      </c>
      <c r="Y61" s="465"/>
      <c r="Z61" s="465"/>
      <c r="AA61" s="554"/>
      <c r="AB61" s="465" t="s">
        <v>1408</v>
      </c>
    </row>
    <row r="62" spans="2:56" s="158" customFormat="1" ht="45" x14ac:dyDescent="0.25">
      <c r="B62" s="464" t="e">
        <f>IF([5]!Tabla2[[#This Row],[Productos ]]="","",CONCATENATE([5]!Tabla2[[#This Row],[POA]],".",[5]!Tabla2[[#This Row],[SRS]],".",[5]!Tabla2[[#This Row],[AREA]],".",[5]!Tabla2[[#This Row],[TIPO]]))</f>
        <v>#REF!</v>
      </c>
      <c r="C62" s="464" t="e">
        <f>IF([5]!Tabla2[[#This Row],[Productos ]]="","",'[5]Formulario PPGR1'!#REF!)</f>
        <v>#REF!</v>
      </c>
      <c r="D62" s="464" t="e">
        <f>IF([5]!Tabla2[[#This Row],[Productos ]]="","",'[5]Formulario PPGR1'!#REF!)</f>
        <v>#REF!</v>
      </c>
      <c r="E62" s="464" t="e">
        <f>IF([5]!Tabla2[[#This Row],[Productos ]]="","",'[5]Formulario PPGR1'!#REF!)</f>
        <v>#REF!</v>
      </c>
      <c r="F62" s="464" t="e">
        <f>IF([5]!Tabla2[[#This Row],[Productos ]]="","",'[5]Formulario PPGR1'!#REF!)</f>
        <v>#REF!</v>
      </c>
      <c r="G62" s="554" t="s">
        <v>1560</v>
      </c>
      <c r="H62" s="260" t="s">
        <v>2047</v>
      </c>
      <c r="I62" s="260" t="s">
        <v>1424</v>
      </c>
      <c r="J62" s="465" t="s">
        <v>1467</v>
      </c>
      <c r="K62" s="467">
        <v>1</v>
      </c>
      <c r="L62" s="467"/>
      <c r="M62" s="467"/>
      <c r="N62" s="467"/>
      <c r="O62" s="467"/>
      <c r="P62" s="467"/>
      <c r="Q62" s="467">
        <v>1</v>
      </c>
      <c r="R62" s="467"/>
      <c r="S62" s="467"/>
      <c r="T62" s="467"/>
      <c r="U62" s="467"/>
      <c r="V62" s="467"/>
      <c r="W6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62" s="465" t="s">
        <v>446</v>
      </c>
      <c r="Y62" s="465" t="s">
        <v>445</v>
      </c>
      <c r="Z62" s="465"/>
      <c r="AA62" s="554"/>
      <c r="AB62" s="465" t="s">
        <v>1408</v>
      </c>
    </row>
    <row r="63" spans="2:56" s="158" customFormat="1" ht="45" x14ac:dyDescent="0.25">
      <c r="B63" s="464" t="e">
        <f>IF([5]!Tabla2[[#This Row],[Productos ]]="","",CONCATENATE([5]!Tabla2[[#This Row],[POA]],".",[5]!Tabla2[[#This Row],[SRS]],".",[5]!Tabla2[[#This Row],[AREA]],".",[5]!Tabla2[[#This Row],[TIPO]]))</f>
        <v>#REF!</v>
      </c>
      <c r="C63" s="464" t="e">
        <f>IF([5]!Tabla2[[#This Row],[Productos ]]="","",'[5]Formulario PPGR1'!#REF!)</f>
        <v>#REF!</v>
      </c>
      <c r="D63" s="464" t="e">
        <f>IF([5]!Tabla2[[#This Row],[Productos ]]="","",'[5]Formulario PPGR1'!#REF!)</f>
        <v>#REF!</v>
      </c>
      <c r="E63" s="464" t="e">
        <f>IF([5]!Tabla2[[#This Row],[Productos ]]="","",'[5]Formulario PPGR1'!#REF!)</f>
        <v>#REF!</v>
      </c>
      <c r="F63" s="464" t="e">
        <f>IF([5]!Tabla2[[#This Row],[Productos ]]="","",'[5]Formulario PPGR1'!#REF!)</f>
        <v>#REF!</v>
      </c>
      <c r="G63" s="554" t="s">
        <v>1560</v>
      </c>
      <c r="H63" s="260" t="s">
        <v>1624</v>
      </c>
      <c r="I63" s="260" t="s">
        <v>1468</v>
      </c>
      <c r="J63" s="465" t="s">
        <v>1535</v>
      </c>
      <c r="K63" s="467"/>
      <c r="L63" s="467"/>
      <c r="M63" s="467">
        <v>1</v>
      </c>
      <c r="N63" s="467"/>
      <c r="O63" s="467"/>
      <c r="P63" s="467">
        <v>1</v>
      </c>
      <c r="Q63" s="467"/>
      <c r="R63" s="467"/>
      <c r="S63" s="467">
        <v>1</v>
      </c>
      <c r="T63" s="467"/>
      <c r="U63" s="467"/>
      <c r="V63" s="467">
        <v>1</v>
      </c>
      <c r="W6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63" s="465" t="s">
        <v>445</v>
      </c>
      <c r="Y63" s="465"/>
      <c r="Z63" s="465"/>
      <c r="AA63" s="554"/>
      <c r="AB63" s="465" t="s">
        <v>1408</v>
      </c>
    </row>
    <row r="64" spans="2:56" s="158" customFormat="1" ht="30" x14ac:dyDescent="0.25">
      <c r="B64" s="464" t="e">
        <f>IF(Tabla2[[#This Row],[Productos ]]="","",CONCATENATE(Tabla2[[#This Row],[POA]],".",Tabla2[[#This Row],[SRS]],".",Tabla2[[#This Row],[AREA]],".",Tabla2[[#This Row],[TIPO]]))</f>
        <v>#REF!</v>
      </c>
      <c r="C64" s="464" t="e">
        <f>IF(Tabla2[[#This Row],[Productos ]]="","",'Formulario PPGR1'!#REF!)</f>
        <v>#REF!</v>
      </c>
      <c r="D64" s="464" t="e">
        <f>IF(Tabla2[[#This Row],[Productos ]]="","",'Formulario PPGR1'!#REF!)</f>
        <v>#REF!</v>
      </c>
      <c r="E64" s="464" t="e">
        <f>IF(Tabla2[[#This Row],[Productos ]]="","",'Formulario PPGR1'!#REF!)</f>
        <v>#REF!</v>
      </c>
      <c r="F64" s="464" t="e">
        <f>IF(Tabla2[[#This Row],[Productos ]]="","",'Formulario PPGR1'!#REF!)</f>
        <v>#REF!</v>
      </c>
      <c r="G64" s="554" t="s">
        <v>1603</v>
      </c>
      <c r="H64" s="260" t="s">
        <v>2047</v>
      </c>
      <c r="I64" s="465" t="s">
        <v>1604</v>
      </c>
      <c r="J64" s="465" t="s">
        <v>1607</v>
      </c>
      <c r="K64" s="467">
        <v>1</v>
      </c>
      <c r="L64" s="467">
        <v>1</v>
      </c>
      <c r="M64" s="467">
        <v>1</v>
      </c>
      <c r="N64" s="467">
        <v>1</v>
      </c>
      <c r="O64" s="467">
        <v>1</v>
      </c>
      <c r="P64" s="467">
        <v>1</v>
      </c>
      <c r="Q64" s="467">
        <v>1</v>
      </c>
      <c r="R64" s="467">
        <v>1</v>
      </c>
      <c r="S64" s="467">
        <v>1</v>
      </c>
      <c r="T64" s="467">
        <v>1</v>
      </c>
      <c r="U64" s="467">
        <v>1</v>
      </c>
      <c r="V64" s="467">
        <v>1</v>
      </c>
      <c r="W6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64" s="465" t="s">
        <v>454</v>
      </c>
      <c r="Y64" s="465"/>
      <c r="Z64" s="465"/>
      <c r="AA64" s="554"/>
      <c r="AB64" s="465" t="s">
        <v>1408</v>
      </c>
    </row>
    <row r="65" spans="2:28" s="158" customFormat="1" ht="30" x14ac:dyDescent="0.25">
      <c r="B65" s="464" t="e">
        <f>IF(Tabla2[[#This Row],[Productos ]]="","",CONCATENATE(Tabla2[[#This Row],[POA]],".",Tabla2[[#This Row],[SRS]],".",Tabla2[[#This Row],[AREA]],".",Tabla2[[#This Row],[TIPO]]))</f>
        <v>#REF!</v>
      </c>
      <c r="C65" s="464" t="e">
        <f>IF(Tabla2[[#This Row],[Productos ]]="","",'Formulario PPGR1'!#REF!)</f>
        <v>#REF!</v>
      </c>
      <c r="D65" s="464" t="e">
        <f>IF(Tabla2[[#This Row],[Productos ]]="","",'Formulario PPGR1'!#REF!)</f>
        <v>#REF!</v>
      </c>
      <c r="E65" s="464" t="e">
        <f>IF(Tabla2[[#This Row],[Productos ]]="","",'Formulario PPGR1'!#REF!)</f>
        <v>#REF!</v>
      </c>
      <c r="F65" s="464" t="e">
        <f>IF(Tabla2[[#This Row],[Productos ]]="","",'Formulario PPGR1'!#REF!)</f>
        <v>#REF!</v>
      </c>
      <c r="G65" s="554" t="s">
        <v>1603</v>
      </c>
      <c r="H65" s="260" t="s">
        <v>2046</v>
      </c>
      <c r="I65" s="465" t="s">
        <v>1605</v>
      </c>
      <c r="J65" s="465" t="s">
        <v>1608</v>
      </c>
      <c r="K65" s="467">
        <v>1</v>
      </c>
      <c r="L65" s="467">
        <v>1</v>
      </c>
      <c r="M65" s="467">
        <v>1</v>
      </c>
      <c r="N65" s="467">
        <v>1</v>
      </c>
      <c r="O65" s="467">
        <v>1</v>
      </c>
      <c r="P65" s="467">
        <v>1</v>
      </c>
      <c r="Q65" s="467">
        <v>1</v>
      </c>
      <c r="R65" s="467">
        <v>1</v>
      </c>
      <c r="S65" s="467">
        <v>1</v>
      </c>
      <c r="T65" s="467">
        <v>1</v>
      </c>
      <c r="U65" s="467">
        <v>1</v>
      </c>
      <c r="V65" s="467">
        <v>1</v>
      </c>
      <c r="W6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65" s="465" t="s">
        <v>454</v>
      </c>
      <c r="Y65" s="465"/>
      <c r="Z65" s="465"/>
      <c r="AA65" s="554"/>
      <c r="AB65" s="465" t="s">
        <v>1408</v>
      </c>
    </row>
    <row r="66" spans="2:28" s="158" customFormat="1" ht="30" x14ac:dyDescent="0.25">
      <c r="B66" s="464" t="e">
        <f>IF(Tabla2[[#This Row],[Productos ]]="","",CONCATENATE(Tabla2[[#This Row],[POA]],".",Tabla2[[#This Row],[SRS]],".",Tabla2[[#This Row],[AREA]],".",Tabla2[[#This Row],[TIPO]]))</f>
        <v>#REF!</v>
      </c>
      <c r="C66" s="464" t="e">
        <f>IF(Tabla2[[#This Row],[Productos ]]="","",'Formulario PPGR1'!#REF!)</f>
        <v>#REF!</v>
      </c>
      <c r="D66" s="464" t="e">
        <f>IF(Tabla2[[#This Row],[Productos ]]="","",'Formulario PPGR1'!#REF!)</f>
        <v>#REF!</v>
      </c>
      <c r="E66" s="464" t="e">
        <f>IF(Tabla2[[#This Row],[Productos ]]="","",'Formulario PPGR1'!#REF!)</f>
        <v>#REF!</v>
      </c>
      <c r="F66" s="464" t="e">
        <f>IF(Tabla2[[#This Row],[Productos ]]="","",'Formulario PPGR1'!#REF!)</f>
        <v>#REF!</v>
      </c>
      <c r="G66" s="554" t="s">
        <v>1603</v>
      </c>
      <c r="H66" s="260" t="s">
        <v>2047</v>
      </c>
      <c r="I66" s="465" t="s">
        <v>1606</v>
      </c>
      <c r="J66" s="465" t="s">
        <v>1609</v>
      </c>
      <c r="K66" s="467"/>
      <c r="L66" s="467">
        <v>1</v>
      </c>
      <c r="M66" s="467"/>
      <c r="N66" s="467">
        <v>1</v>
      </c>
      <c r="O66" s="467"/>
      <c r="P66" s="467">
        <v>1</v>
      </c>
      <c r="Q66" s="467"/>
      <c r="R66" s="467">
        <v>1</v>
      </c>
      <c r="S66" s="467"/>
      <c r="T66" s="467">
        <v>1</v>
      </c>
      <c r="U66" s="467"/>
      <c r="V66" s="467">
        <v>1</v>
      </c>
      <c r="W6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6</v>
      </c>
      <c r="X66" s="465" t="s">
        <v>454</v>
      </c>
      <c r="Y66" s="465"/>
      <c r="Z66" s="465"/>
      <c r="AA66" s="554"/>
      <c r="AB66" s="465" t="s">
        <v>1408</v>
      </c>
    </row>
    <row r="67" spans="2:28" s="158" customFormat="1" ht="30" x14ac:dyDescent="0.25">
      <c r="B67" s="350" t="e">
        <f>IF([5]!Tabla2[[#This Row],[Productos ]]="","",CONCATENATE([5]!Tabla2[[#This Row],[POA]],".",[5]!Tabla2[[#This Row],[SRS]],".",[5]!Tabla2[[#This Row],[AREA]],".",[5]!Tabla2[[#This Row],[TIPO]]))</f>
        <v>#REF!</v>
      </c>
      <c r="C67" s="350" t="e">
        <f>IF([5]!Tabla2[[#This Row],[Productos ]]="","",'[5]Formulario PPGR1'!#REF!)</f>
        <v>#REF!</v>
      </c>
      <c r="D67" s="350" t="e">
        <f>IF([5]!Tabla2[[#This Row],[Productos ]]="","",'[5]Formulario PPGR1'!#REF!)</f>
        <v>#REF!</v>
      </c>
      <c r="E67" s="350" t="e">
        <f>IF([5]!Tabla2[[#This Row],[Productos ]]="","",'[5]Formulario PPGR1'!#REF!)</f>
        <v>#REF!</v>
      </c>
      <c r="F67" s="350" t="e">
        <f>IF([5]!Tabla2[[#This Row],[Productos ]]="","",'[5]Formulario PPGR1'!#REF!)</f>
        <v>#REF!</v>
      </c>
      <c r="G67" s="554" t="s">
        <v>1423</v>
      </c>
      <c r="H67" s="260" t="s">
        <v>2047</v>
      </c>
      <c r="I67" s="260" t="s">
        <v>1469</v>
      </c>
      <c r="J67" s="260" t="s">
        <v>1425</v>
      </c>
      <c r="K67" s="261"/>
      <c r="L67" s="261">
        <v>1</v>
      </c>
      <c r="M67" s="261"/>
      <c r="N67" s="261"/>
      <c r="O67" s="261">
        <v>1</v>
      </c>
      <c r="P67" s="261"/>
      <c r="Q67" s="261"/>
      <c r="R67" s="261">
        <v>1</v>
      </c>
      <c r="S67" s="261"/>
      <c r="T67" s="261"/>
      <c r="U67" s="261">
        <v>1</v>
      </c>
      <c r="V67" s="261"/>
      <c r="W6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67" s="260" t="s">
        <v>445</v>
      </c>
      <c r="Y67" s="260"/>
      <c r="Z67" s="260"/>
      <c r="AA67" s="554"/>
      <c r="AB67" s="260" t="s">
        <v>1402</v>
      </c>
    </row>
    <row r="68" spans="2:28" s="158" customFormat="1" ht="30" x14ac:dyDescent="0.25">
      <c r="B68" s="350" t="e">
        <f>IF([5]!Tabla2[[#This Row],[Productos ]]="","",CONCATENATE([5]!Tabla2[[#This Row],[POA]],".",[5]!Tabla2[[#This Row],[SRS]],".",[5]!Tabla2[[#This Row],[AREA]],".",[5]!Tabla2[[#This Row],[TIPO]]))</f>
        <v>#REF!</v>
      </c>
      <c r="C68" s="350" t="e">
        <f>IF([5]!Tabla2[[#This Row],[Productos ]]="","",'[5]Formulario PPGR1'!#REF!)</f>
        <v>#REF!</v>
      </c>
      <c r="D68" s="350" t="e">
        <f>IF([5]!Tabla2[[#This Row],[Productos ]]="","",'[5]Formulario PPGR1'!#REF!)</f>
        <v>#REF!</v>
      </c>
      <c r="E68" s="350" t="e">
        <f>IF([5]!Tabla2[[#This Row],[Productos ]]="","",'[5]Formulario PPGR1'!#REF!)</f>
        <v>#REF!</v>
      </c>
      <c r="F68" s="350" t="e">
        <f>IF([5]!Tabla2[[#This Row],[Productos ]]="","",'[5]Formulario PPGR1'!#REF!)</f>
        <v>#REF!</v>
      </c>
      <c r="G68" s="554" t="s">
        <v>1391</v>
      </c>
      <c r="H68" s="260" t="s">
        <v>2047</v>
      </c>
      <c r="I68" s="260" t="s">
        <v>1470</v>
      </c>
      <c r="J68" s="260" t="s">
        <v>1395</v>
      </c>
      <c r="K68" s="261"/>
      <c r="L68" s="261"/>
      <c r="M68" s="261">
        <v>1</v>
      </c>
      <c r="N68" s="261"/>
      <c r="O68" s="261"/>
      <c r="P68" s="261">
        <v>1</v>
      </c>
      <c r="Q68" s="261"/>
      <c r="R68" s="261"/>
      <c r="S68" s="261">
        <v>1</v>
      </c>
      <c r="T68" s="261"/>
      <c r="U68" s="261"/>
      <c r="V68" s="261">
        <v>1</v>
      </c>
      <c r="W6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68" s="260" t="s">
        <v>445</v>
      </c>
      <c r="Y68" s="260" t="s">
        <v>446</v>
      </c>
      <c r="Z68" s="260"/>
      <c r="AA68" s="554"/>
      <c r="AB68" s="260" t="s">
        <v>1402</v>
      </c>
    </row>
    <row r="69" spans="2:28" s="158" customFormat="1" ht="48" x14ac:dyDescent="0.25">
      <c r="B69" s="464" t="e">
        <f>IF(Tabla2[[#This Row],[Productos ]]="","",CONCATENATE(Tabla2[[#This Row],[POA]],".",Tabla2[[#This Row],[SRS]],".",Tabla2[[#This Row],[AREA]],".",Tabla2[[#This Row],[TIPO]]))</f>
        <v>#REF!</v>
      </c>
      <c r="C69" s="464" t="e">
        <f>IF(Tabla2[[#This Row],[Productos ]]="","",'Formulario PPGR1'!#REF!)</f>
        <v>#REF!</v>
      </c>
      <c r="D69" s="464" t="e">
        <f>IF(Tabla2[[#This Row],[Productos ]]="","",'Formulario PPGR1'!#REF!)</f>
        <v>#REF!</v>
      </c>
      <c r="E69" s="464" t="e">
        <f>IF(Tabla2[[#This Row],[Productos ]]="","",'Formulario PPGR1'!#REF!)</f>
        <v>#REF!</v>
      </c>
      <c r="F69" s="464" t="e">
        <f>IF(Tabla2[[#This Row],[Productos ]]="","",'Formulario PPGR1'!#REF!)</f>
        <v>#REF!</v>
      </c>
      <c r="G69" s="554" t="s">
        <v>1328</v>
      </c>
      <c r="H69" s="260" t="s">
        <v>2045</v>
      </c>
      <c r="I69" s="465" t="s">
        <v>1629</v>
      </c>
      <c r="J69" s="465" t="s">
        <v>1522</v>
      </c>
      <c r="K69" s="467"/>
      <c r="L69" s="467"/>
      <c r="M69" s="552"/>
      <c r="N69" s="553">
        <v>1</v>
      </c>
      <c r="O69" s="553"/>
      <c r="P69" s="553"/>
      <c r="Q69" s="553">
        <v>1</v>
      </c>
      <c r="R69" s="553"/>
      <c r="S69" s="553"/>
      <c r="T69" s="467">
        <v>1</v>
      </c>
      <c r="U69" s="467"/>
      <c r="V69" s="467"/>
      <c r="W6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69" s="465" t="s">
        <v>445</v>
      </c>
      <c r="Y69" s="465"/>
      <c r="Z69" s="465"/>
      <c r="AA69" s="554" t="s">
        <v>1630</v>
      </c>
      <c r="AB69" s="465" t="s">
        <v>1623</v>
      </c>
    </row>
    <row r="70" spans="2:28" s="158" customFormat="1" ht="45" x14ac:dyDescent="0.25">
      <c r="B70" s="350" t="e">
        <f>IF([5]!Tabla2[[#This Row],[Productos ]]="","",CONCATENATE([5]!Tabla2[[#This Row],[POA]],".",[5]!Tabla2[[#This Row],[SRS]],".",[5]!Tabla2[[#This Row],[AREA]],".",[5]!Tabla2[[#This Row],[TIPO]]))</f>
        <v>#REF!</v>
      </c>
      <c r="C70" s="350" t="e">
        <f>IF([5]!Tabla2[[#This Row],[Productos ]]="","",'[5]Formulario PPGR1'!#REF!)</f>
        <v>#REF!</v>
      </c>
      <c r="D70" s="350" t="e">
        <f>IF([5]!Tabla2[[#This Row],[Productos ]]="","",'[5]Formulario PPGR1'!#REF!)</f>
        <v>#REF!</v>
      </c>
      <c r="E70" s="350" t="e">
        <f>IF([5]!Tabla2[[#This Row],[Productos ]]="","",'[5]Formulario PPGR1'!#REF!)</f>
        <v>#REF!</v>
      </c>
      <c r="F70" s="350" t="e">
        <f>IF([5]!Tabla2[[#This Row],[Productos ]]="","",'[5]Formulario PPGR1'!#REF!)</f>
        <v>#REF!</v>
      </c>
      <c r="G70" s="554" t="s">
        <v>1611</v>
      </c>
      <c r="H70" s="260" t="s">
        <v>2047</v>
      </c>
      <c r="I70" s="260" t="s">
        <v>1394</v>
      </c>
      <c r="J70" s="260" t="s">
        <v>1458</v>
      </c>
      <c r="K70" s="261"/>
      <c r="L70" s="261"/>
      <c r="M70" s="261"/>
      <c r="N70" s="261">
        <v>1</v>
      </c>
      <c r="O70" s="261"/>
      <c r="P70" s="261"/>
      <c r="Q70" s="261"/>
      <c r="R70" s="261"/>
      <c r="S70" s="261"/>
      <c r="T70" s="261"/>
      <c r="U70" s="261"/>
      <c r="V70" s="261"/>
      <c r="W7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70" s="260" t="s">
        <v>446</v>
      </c>
      <c r="Y70" s="260" t="s">
        <v>455</v>
      </c>
      <c r="Z70" s="260"/>
      <c r="AA70" s="554"/>
      <c r="AB70" s="260" t="s">
        <v>1623</v>
      </c>
    </row>
    <row r="71" spans="2:28" s="158" customFormat="1" ht="45" x14ac:dyDescent="0.25">
      <c r="B71" s="464" t="e">
        <f>IF([5]!Tabla2[[#This Row],[Productos ]]="","",CONCATENATE([5]!Tabla2[[#This Row],[POA]],".",[5]!Tabla2[[#This Row],[SRS]],".",[5]!Tabla2[[#This Row],[AREA]],".",[5]!Tabla2[[#This Row],[TIPO]]))</f>
        <v>#REF!</v>
      </c>
      <c r="C71" s="464" t="e">
        <f>IF([5]!Tabla2[[#This Row],[Productos ]]="","",'[5]Formulario PPGR1'!#REF!)</f>
        <v>#REF!</v>
      </c>
      <c r="D71" s="464" t="e">
        <f>IF([5]!Tabla2[[#This Row],[Productos ]]="","",'[5]Formulario PPGR1'!#REF!)</f>
        <v>#REF!</v>
      </c>
      <c r="E71" s="464" t="e">
        <f>IF([5]!Tabla2[[#This Row],[Productos ]]="","",'[5]Formulario PPGR1'!#REF!)</f>
        <v>#REF!</v>
      </c>
      <c r="F71" s="464" t="e">
        <f>IF([5]!Tabla2[[#This Row],[Productos ]]="","",'[5]Formulario PPGR1'!#REF!)</f>
        <v>#REF!</v>
      </c>
      <c r="G71" s="554" t="s">
        <v>1611</v>
      </c>
      <c r="H71" s="260" t="s">
        <v>2047</v>
      </c>
      <c r="I71" s="465" t="s">
        <v>1461</v>
      </c>
      <c r="J71" s="465" t="s">
        <v>1459</v>
      </c>
      <c r="K71" s="467"/>
      <c r="L71" s="467"/>
      <c r="M71" s="467"/>
      <c r="N71" s="467"/>
      <c r="O71" s="467"/>
      <c r="P71" s="467"/>
      <c r="Q71" s="467"/>
      <c r="R71" s="467"/>
      <c r="S71" s="467"/>
      <c r="T71" s="467"/>
      <c r="U71" s="467"/>
      <c r="V71" s="467">
        <v>1</v>
      </c>
      <c r="W7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71" s="465" t="s">
        <v>446</v>
      </c>
      <c r="Y71" s="465" t="s">
        <v>455</v>
      </c>
      <c r="Z71" s="465"/>
      <c r="AA71" s="554"/>
      <c r="AB71" s="465" t="s">
        <v>1623</v>
      </c>
    </row>
    <row r="72" spans="2:28" s="158" customFormat="1" ht="30" x14ac:dyDescent="0.25">
      <c r="B72" s="464" t="e">
        <f>IF(Tabla2[[#This Row],[Productos ]]="","",CONCATENATE(Tabla2[[#This Row],[POA]],".",Tabla2[[#This Row],[SRS]],".",Tabla2[[#This Row],[AREA]],".",Tabla2[[#This Row],[TIPO]]))</f>
        <v>#REF!</v>
      </c>
      <c r="C72" s="464" t="e">
        <f>IF(Tabla2[[#This Row],[Productos ]]="","",'Formulario PPGR1'!#REF!)</f>
        <v>#REF!</v>
      </c>
      <c r="D72" s="464" t="e">
        <f>IF(Tabla2[[#This Row],[Productos ]]="","",'Formulario PPGR1'!#REF!)</f>
        <v>#REF!</v>
      </c>
      <c r="E72" s="464" t="e">
        <f>IF(Tabla2[[#This Row],[Productos ]]="","",'Formulario PPGR1'!#REF!)</f>
        <v>#REF!</v>
      </c>
      <c r="F72" s="464" t="e">
        <f>IF(Tabla2[[#This Row],[Productos ]]="","",'Formulario PPGR1'!#REF!)</f>
        <v>#REF!</v>
      </c>
      <c r="G72" s="554" t="s">
        <v>1611</v>
      </c>
      <c r="H72" s="260" t="s">
        <v>2047</v>
      </c>
      <c r="I72" s="467" t="s">
        <v>1462</v>
      </c>
      <c r="J72" s="465" t="s">
        <v>1612</v>
      </c>
      <c r="K72" s="467">
        <v>1</v>
      </c>
      <c r="L72" s="467">
        <v>1</v>
      </c>
      <c r="M72" s="467">
        <v>1</v>
      </c>
      <c r="N72" s="467">
        <v>1</v>
      </c>
      <c r="O72" s="467">
        <v>1</v>
      </c>
      <c r="P72" s="467">
        <v>1</v>
      </c>
      <c r="Q72" s="467">
        <v>1</v>
      </c>
      <c r="R72" s="467">
        <v>1</v>
      </c>
      <c r="S72" s="467">
        <v>1</v>
      </c>
      <c r="T72" s="467">
        <v>1</v>
      </c>
      <c r="U72" s="467">
        <v>1</v>
      </c>
      <c r="V72" s="467">
        <v>1</v>
      </c>
      <c r="W7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72" s="465" t="s">
        <v>454</v>
      </c>
      <c r="Y72" s="465"/>
      <c r="Z72" s="465"/>
      <c r="AA72" s="554"/>
      <c r="AB72" s="465" t="s">
        <v>1623</v>
      </c>
    </row>
    <row r="73" spans="2:28" s="158" customFormat="1" ht="24" x14ac:dyDescent="0.25">
      <c r="B73" s="464" t="e">
        <f>IF(Tabla2[[#This Row],[Productos ]]="","",CONCATENATE(Tabla2[[#This Row],[POA]],".",Tabla2[[#This Row],[SRS]],".",Tabla2[[#This Row],[AREA]],".",Tabla2[[#This Row],[TIPO]]))</f>
        <v>#REF!</v>
      </c>
      <c r="C73" s="464" t="e">
        <f>IF(Tabla2[[#This Row],[Productos ]]="","",'Formulario PPGR1'!#REF!)</f>
        <v>#REF!</v>
      </c>
      <c r="D73" s="464" t="e">
        <f>IF(Tabla2[[#This Row],[Productos ]]="","",'Formulario PPGR1'!#REF!)</f>
        <v>#REF!</v>
      </c>
      <c r="E73" s="464" t="e">
        <f>IF(Tabla2[[#This Row],[Productos ]]="","",'Formulario PPGR1'!#REF!)</f>
        <v>#REF!</v>
      </c>
      <c r="F73" s="464" t="e">
        <f>IF(Tabla2[[#This Row],[Productos ]]="","",'Formulario PPGR1'!#REF!)</f>
        <v>#REF!</v>
      </c>
      <c r="G73" s="554" t="s">
        <v>1611</v>
      </c>
      <c r="H73" s="260" t="s">
        <v>2045</v>
      </c>
      <c r="I73" s="465" t="s">
        <v>1471</v>
      </c>
      <c r="J73" s="465" t="s">
        <v>1613</v>
      </c>
      <c r="K73" s="467"/>
      <c r="L73" s="467"/>
      <c r="M73" s="467"/>
      <c r="N73" s="467"/>
      <c r="O73" s="467">
        <v>1</v>
      </c>
      <c r="P73" s="467"/>
      <c r="Q73" s="467"/>
      <c r="R73" s="467"/>
      <c r="S73" s="467"/>
      <c r="T73" s="467"/>
      <c r="U73" s="467"/>
      <c r="V73" s="467"/>
      <c r="W7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73" s="465" t="s">
        <v>445</v>
      </c>
      <c r="Y73" s="465"/>
      <c r="Z73" s="465"/>
      <c r="AA73" s="554"/>
      <c r="AB73" s="465" t="s">
        <v>1623</v>
      </c>
    </row>
    <row r="74" spans="2:28" s="158" customFormat="1" ht="30" x14ac:dyDescent="0.25">
      <c r="B74" s="464" t="e">
        <f>IF(Tabla2[[#This Row],[Productos ]]="","",CONCATENATE(Tabla2[[#This Row],[POA]],".",Tabla2[[#This Row],[SRS]],".",Tabla2[[#This Row],[AREA]],".",Tabla2[[#This Row],[TIPO]]))</f>
        <v>#REF!</v>
      </c>
      <c r="C74" s="464" t="e">
        <f>IF(Tabla2[[#This Row],[Productos ]]="","",'Formulario PPGR1'!#REF!)</f>
        <v>#REF!</v>
      </c>
      <c r="D74" s="464" t="e">
        <f>IF(Tabla2[[#This Row],[Productos ]]="","",'Formulario PPGR1'!#REF!)</f>
        <v>#REF!</v>
      </c>
      <c r="E74" s="464" t="e">
        <f>IF(Tabla2[[#This Row],[Productos ]]="","",'Formulario PPGR1'!#REF!)</f>
        <v>#REF!</v>
      </c>
      <c r="F74" s="464" t="e">
        <f>IF(Tabla2[[#This Row],[Productos ]]="","",'Formulario PPGR1'!#REF!)</f>
        <v>#REF!</v>
      </c>
      <c r="G74" s="554" t="s">
        <v>1611</v>
      </c>
      <c r="H74" s="260" t="s">
        <v>2045</v>
      </c>
      <c r="I74" s="465" t="s">
        <v>1472</v>
      </c>
      <c r="J74" s="465" t="s">
        <v>1614</v>
      </c>
      <c r="K74" s="467"/>
      <c r="L74" s="467"/>
      <c r="M74" s="467"/>
      <c r="N74" s="467"/>
      <c r="O74" s="467"/>
      <c r="P74" s="467"/>
      <c r="Q74" s="467">
        <v>1</v>
      </c>
      <c r="R74" s="467"/>
      <c r="S74" s="467">
        <v>1</v>
      </c>
      <c r="T74" s="467"/>
      <c r="U74" s="467">
        <v>1</v>
      </c>
      <c r="V74" s="467"/>
      <c r="W7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74" s="465" t="s">
        <v>445</v>
      </c>
      <c r="Y74" s="465"/>
      <c r="Z74" s="465"/>
      <c r="AA74" s="554"/>
      <c r="AB74" s="465" t="s">
        <v>1623</v>
      </c>
    </row>
    <row r="75" spans="2:28" s="158" customFormat="1" ht="30" x14ac:dyDescent="0.25">
      <c r="B75" s="464" t="e">
        <f>IF(Tabla2[[#This Row],[Productos ]]="","",CONCATENATE(Tabla2[[#This Row],[POA]],".",Tabla2[[#This Row],[SRS]],".",Tabla2[[#This Row],[AREA]],".",Tabla2[[#This Row],[TIPO]]))</f>
        <v>#REF!</v>
      </c>
      <c r="C75" s="464" t="e">
        <f>IF(Tabla2[[#This Row],[Productos ]]="","",'Formulario PPGR1'!#REF!)</f>
        <v>#REF!</v>
      </c>
      <c r="D75" s="464" t="e">
        <f>IF(Tabla2[[#This Row],[Productos ]]="","",'Formulario PPGR1'!#REF!)</f>
        <v>#REF!</v>
      </c>
      <c r="E75" s="464" t="e">
        <f>IF(Tabla2[[#This Row],[Productos ]]="","",'Formulario PPGR1'!#REF!)</f>
        <v>#REF!</v>
      </c>
      <c r="F75" s="464" t="e">
        <f>IF(Tabla2[[#This Row],[Productos ]]="","",'Formulario PPGR1'!#REF!)</f>
        <v>#REF!</v>
      </c>
      <c r="G75" s="554" t="s">
        <v>1611</v>
      </c>
      <c r="H75" s="260" t="s">
        <v>2047</v>
      </c>
      <c r="I75" s="465" t="s">
        <v>1473</v>
      </c>
      <c r="J75" s="465" t="s">
        <v>1615</v>
      </c>
      <c r="K75" s="467"/>
      <c r="L75" s="467"/>
      <c r="M75" s="467">
        <v>1</v>
      </c>
      <c r="N75" s="467"/>
      <c r="O75" s="467"/>
      <c r="P75" s="467">
        <v>1</v>
      </c>
      <c r="Q75" s="467"/>
      <c r="R75" s="467"/>
      <c r="S75" s="467">
        <v>1</v>
      </c>
      <c r="T75" s="467"/>
      <c r="U75" s="467"/>
      <c r="V75" s="467"/>
      <c r="W7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75" s="465" t="s">
        <v>445</v>
      </c>
      <c r="Y75" s="465"/>
      <c r="Z75" s="465"/>
      <c r="AA75" s="554"/>
      <c r="AB75" s="465" t="s">
        <v>1623</v>
      </c>
    </row>
    <row r="76" spans="2:28" s="158" customFormat="1" ht="30" x14ac:dyDescent="0.25">
      <c r="B76" s="464" t="e">
        <f>IF([5]!Tabla2[[#This Row],[Productos ]]="","",CONCATENATE([5]!Tabla2[[#This Row],[POA]],".",[5]!Tabla2[[#This Row],[SRS]],".",[5]!Tabla2[[#This Row],[AREA]],".",[5]!Tabla2[[#This Row],[TIPO]]))</f>
        <v>#REF!</v>
      </c>
      <c r="C76" s="464" t="e">
        <f>IF([5]!Tabla2[[#This Row],[Productos ]]="","",'[5]Formulario PPGR1'!#REF!)</f>
        <v>#REF!</v>
      </c>
      <c r="D76" s="464" t="e">
        <f>IF([5]!Tabla2[[#This Row],[Productos ]]="","",'[5]Formulario PPGR1'!#REF!)</f>
        <v>#REF!</v>
      </c>
      <c r="E76" s="464" t="e">
        <f>IF([5]!Tabla2[[#This Row],[Productos ]]="","",'[5]Formulario PPGR1'!#REF!)</f>
        <v>#REF!</v>
      </c>
      <c r="F76" s="464" t="e">
        <f>IF([5]!Tabla2[[#This Row],[Productos ]]="","",'[5]Formulario PPGR1'!#REF!)</f>
        <v>#REF!</v>
      </c>
      <c r="G76" s="554" t="s">
        <v>1457</v>
      </c>
      <c r="H76" s="260" t="s">
        <v>2047</v>
      </c>
      <c r="I76" s="465" t="s">
        <v>1396</v>
      </c>
      <c r="J76" s="465" t="s">
        <v>1536</v>
      </c>
      <c r="K76" s="467"/>
      <c r="L76" s="467"/>
      <c r="M76" s="467">
        <v>1</v>
      </c>
      <c r="N76" s="467"/>
      <c r="O76" s="467"/>
      <c r="P76" s="467">
        <v>1</v>
      </c>
      <c r="Q76" s="467"/>
      <c r="R76" s="467"/>
      <c r="S76" s="467">
        <v>1</v>
      </c>
      <c r="T76" s="467"/>
      <c r="U76" s="467"/>
      <c r="V76" s="467">
        <v>1</v>
      </c>
      <c r="W7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76" s="465" t="s">
        <v>445</v>
      </c>
      <c r="Y76" s="465"/>
      <c r="Z76" s="465"/>
      <c r="AA76" s="554"/>
      <c r="AB76" s="465" t="s">
        <v>1623</v>
      </c>
    </row>
    <row r="77" spans="2:28" s="158" customFormat="1" ht="30" x14ac:dyDescent="0.25">
      <c r="B77" s="464" t="e">
        <f>IF([5]!Tabla2[[#This Row],[Productos ]]="","",CONCATENATE([5]!Tabla2[[#This Row],[POA]],".",[5]!Tabla2[[#This Row],[SRS]],".",[5]!Tabla2[[#This Row],[AREA]],".",[5]!Tabla2[[#This Row],[TIPO]]))</f>
        <v>#REF!</v>
      </c>
      <c r="C77" s="464" t="e">
        <f>IF([5]!Tabla2[[#This Row],[Productos ]]="","",'[5]Formulario PPGR1'!#REF!)</f>
        <v>#REF!</v>
      </c>
      <c r="D77" s="464" t="e">
        <f>IF([5]!Tabla2[[#This Row],[Productos ]]="","",'[5]Formulario PPGR1'!#REF!)</f>
        <v>#REF!</v>
      </c>
      <c r="E77" s="464" t="e">
        <f>IF([5]!Tabla2[[#This Row],[Productos ]]="","",'[5]Formulario PPGR1'!#REF!)</f>
        <v>#REF!</v>
      </c>
      <c r="F77" s="464" t="e">
        <f>IF([5]!Tabla2[[#This Row],[Productos ]]="","",'[5]Formulario PPGR1'!#REF!)</f>
        <v>#REF!</v>
      </c>
      <c r="G77" s="554" t="s">
        <v>1457</v>
      </c>
      <c r="H77" s="260" t="s">
        <v>2047</v>
      </c>
      <c r="I77" s="465" t="s">
        <v>1399</v>
      </c>
      <c r="J77" s="465" t="s">
        <v>1464</v>
      </c>
      <c r="K77" s="467">
        <v>1</v>
      </c>
      <c r="L77" s="467">
        <v>1</v>
      </c>
      <c r="M77" s="467">
        <v>1</v>
      </c>
      <c r="N77" s="467">
        <v>1</v>
      </c>
      <c r="O77" s="467">
        <v>1</v>
      </c>
      <c r="P77" s="467">
        <v>1</v>
      </c>
      <c r="Q77" s="467">
        <v>1</v>
      </c>
      <c r="R77" s="467">
        <v>1</v>
      </c>
      <c r="S77" s="467">
        <v>1</v>
      </c>
      <c r="T77" s="467">
        <v>1</v>
      </c>
      <c r="U77" s="467">
        <v>1</v>
      </c>
      <c r="V77" s="467">
        <v>1</v>
      </c>
      <c r="W7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77" s="465" t="s">
        <v>445</v>
      </c>
      <c r="Y77" s="465"/>
      <c r="Z77" s="465"/>
      <c r="AA77" s="554"/>
      <c r="AB77" s="465" t="s">
        <v>1623</v>
      </c>
    </row>
    <row r="78" spans="2:28" s="158" customFormat="1" ht="30" x14ac:dyDescent="0.25">
      <c r="B78" s="464" t="e">
        <f>IF([5]!Tabla2[[#This Row],[Productos ]]="","",CONCATENATE([5]!Tabla2[[#This Row],[POA]],".",[5]!Tabla2[[#This Row],[SRS]],".",[5]!Tabla2[[#This Row],[AREA]],".",[5]!Tabla2[[#This Row],[TIPO]]))</f>
        <v>#REF!</v>
      </c>
      <c r="C78" s="464" t="e">
        <f>IF([5]!Tabla2[[#This Row],[Productos ]]="","",'[5]Formulario PPGR1'!#REF!)</f>
        <v>#REF!</v>
      </c>
      <c r="D78" s="464" t="e">
        <f>IF([5]!Tabla2[[#This Row],[Productos ]]="","",'[5]Formulario PPGR1'!#REF!)</f>
        <v>#REF!</v>
      </c>
      <c r="E78" s="464" t="e">
        <f>IF([5]!Tabla2[[#This Row],[Productos ]]="","",'[5]Formulario PPGR1'!#REF!)</f>
        <v>#REF!</v>
      </c>
      <c r="F78" s="464" t="e">
        <f>IF([5]!Tabla2[[#This Row],[Productos ]]="","",'[5]Formulario PPGR1'!#REF!)</f>
        <v>#REF!</v>
      </c>
      <c r="G78" s="554" t="s">
        <v>1457</v>
      </c>
      <c r="H78" s="260" t="s">
        <v>2047</v>
      </c>
      <c r="I78" s="465" t="s">
        <v>1400</v>
      </c>
      <c r="J78" s="465" t="s">
        <v>1592</v>
      </c>
      <c r="K78" s="467"/>
      <c r="L78" s="467"/>
      <c r="M78" s="467">
        <v>1</v>
      </c>
      <c r="N78" s="467"/>
      <c r="O78" s="467"/>
      <c r="P78" s="467">
        <v>1</v>
      </c>
      <c r="Q78" s="467"/>
      <c r="R78" s="467"/>
      <c r="S78" s="467">
        <v>1</v>
      </c>
      <c r="T78" s="467"/>
      <c r="U78" s="467"/>
      <c r="V78" s="467">
        <v>1</v>
      </c>
      <c r="W7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78" s="465" t="s">
        <v>445</v>
      </c>
      <c r="Y78" s="465"/>
      <c r="Z78" s="465"/>
      <c r="AA78" s="554"/>
      <c r="AB78" s="465" t="s">
        <v>1623</v>
      </c>
    </row>
    <row r="79" spans="2:28" s="158" customFormat="1" ht="30" x14ac:dyDescent="0.25">
      <c r="B79" s="464" t="e">
        <f>IF([5]!Tabla2[[#This Row],[Productos ]]="","",CONCATENATE([5]!Tabla2[[#This Row],[POA]],".",[5]!Tabla2[[#This Row],[SRS]],".",[5]!Tabla2[[#This Row],[AREA]],".",[5]!Tabla2[[#This Row],[TIPO]]))</f>
        <v>#REF!</v>
      </c>
      <c r="C79" s="464" t="e">
        <f>IF([5]!Tabla2[[#This Row],[Productos ]]="","",'[5]Formulario PPGR1'!#REF!)</f>
        <v>#REF!</v>
      </c>
      <c r="D79" s="464" t="e">
        <f>IF([5]!Tabla2[[#This Row],[Productos ]]="","",'[5]Formulario PPGR1'!#REF!)</f>
        <v>#REF!</v>
      </c>
      <c r="E79" s="464" t="e">
        <f>IF([5]!Tabla2[[#This Row],[Productos ]]="","",'[5]Formulario PPGR1'!#REF!)</f>
        <v>#REF!</v>
      </c>
      <c r="F79" s="464" t="e">
        <f>IF([5]!Tabla2[[#This Row],[Productos ]]="","",'[5]Formulario PPGR1'!#REF!)</f>
        <v>#REF!</v>
      </c>
      <c r="G79" s="554" t="s">
        <v>1457</v>
      </c>
      <c r="H79" s="260" t="s">
        <v>2047</v>
      </c>
      <c r="I79" s="465" t="s">
        <v>1401</v>
      </c>
      <c r="J79" s="465" t="s">
        <v>1465</v>
      </c>
      <c r="K79" s="467"/>
      <c r="L79" s="467"/>
      <c r="M79" s="467">
        <v>1</v>
      </c>
      <c r="N79" s="467"/>
      <c r="O79" s="467"/>
      <c r="P79" s="467">
        <v>1</v>
      </c>
      <c r="Q79" s="467"/>
      <c r="R79" s="467"/>
      <c r="S79" s="467">
        <v>1</v>
      </c>
      <c r="T79" s="467"/>
      <c r="U79" s="467"/>
      <c r="V79" s="467">
        <v>1</v>
      </c>
      <c r="W7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79" s="465" t="s">
        <v>445</v>
      </c>
      <c r="Y79" s="465"/>
      <c r="Z79" s="465"/>
      <c r="AA79" s="554"/>
      <c r="AB79" s="465" t="s">
        <v>1623</v>
      </c>
    </row>
    <row r="80" spans="2:28" s="158" customFormat="1" ht="45" x14ac:dyDescent="0.25">
      <c r="B80" s="464" t="e">
        <f>IF([5]!Tabla2[[#This Row],[Productos ]]="","",CONCATENATE([5]!Tabla2[[#This Row],[POA]],".",[5]!Tabla2[[#This Row],[SRS]],".",[5]!Tabla2[[#This Row],[AREA]],".",[5]!Tabla2[[#This Row],[TIPO]]))</f>
        <v>#REF!</v>
      </c>
      <c r="C80" s="464" t="e">
        <f>IF([5]!Tabla2[[#This Row],[Productos ]]="","",'[5]Formulario PPGR1'!#REF!)</f>
        <v>#REF!</v>
      </c>
      <c r="D80" s="464" t="e">
        <f>IF([5]!Tabla2[[#This Row],[Productos ]]="","",'[5]Formulario PPGR1'!#REF!)</f>
        <v>#REF!</v>
      </c>
      <c r="E80" s="464" t="e">
        <f>IF([5]!Tabla2[[#This Row],[Productos ]]="","",'[5]Formulario PPGR1'!#REF!)</f>
        <v>#REF!</v>
      </c>
      <c r="F80" s="464" t="e">
        <f>IF([5]!Tabla2[[#This Row],[Productos ]]="","",'[5]Formulario PPGR1'!#REF!)</f>
        <v>#REF!</v>
      </c>
      <c r="G80" s="554" t="s">
        <v>1457</v>
      </c>
      <c r="H80" s="260" t="s">
        <v>2051</v>
      </c>
      <c r="I80" s="465" t="s">
        <v>1454</v>
      </c>
      <c r="J80" s="465" t="s">
        <v>1466</v>
      </c>
      <c r="K80" s="467">
        <v>1</v>
      </c>
      <c r="L80" s="467">
        <v>1</v>
      </c>
      <c r="M80" s="467">
        <v>1</v>
      </c>
      <c r="N80" s="467">
        <v>1</v>
      </c>
      <c r="O80" s="467">
        <v>1</v>
      </c>
      <c r="P80" s="467">
        <v>1</v>
      </c>
      <c r="Q80" s="467">
        <v>1</v>
      </c>
      <c r="R80" s="467">
        <v>1</v>
      </c>
      <c r="S80" s="467">
        <v>1</v>
      </c>
      <c r="T80" s="467">
        <v>1</v>
      </c>
      <c r="U80" s="467">
        <v>1</v>
      </c>
      <c r="V80" s="467">
        <v>1</v>
      </c>
      <c r="W8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80" s="465" t="s">
        <v>456</v>
      </c>
      <c r="Y80" s="465"/>
      <c r="Z80" s="465"/>
      <c r="AA80" s="554"/>
      <c r="AB80" s="465" t="s">
        <v>1623</v>
      </c>
    </row>
    <row r="81" spans="2:28" s="158" customFormat="1" x14ac:dyDescent="0.25">
      <c r="B81" s="464" t="e">
        <f>IF([5]!Tabla2[[#This Row],[Productos ]]="","",CONCATENATE([5]!Tabla2[[#This Row],[POA]],".",[5]!Tabla2[[#This Row],[SRS]],".",[5]!Tabla2[[#This Row],[AREA]],".",[5]!Tabla2[[#This Row],[TIPO]]))</f>
        <v>#REF!</v>
      </c>
      <c r="C81" s="464" t="e">
        <f>IF([5]!Tabla2[[#This Row],[Productos ]]="","",'[5]Formulario PPGR1'!#REF!)</f>
        <v>#REF!</v>
      </c>
      <c r="D81" s="464" t="e">
        <f>IF([5]!Tabla2[[#This Row],[Productos ]]="","",'[5]Formulario PPGR1'!#REF!)</f>
        <v>#REF!</v>
      </c>
      <c r="E81" s="464" t="e">
        <f>IF([5]!Tabla2[[#This Row],[Productos ]]="","",'[5]Formulario PPGR1'!#REF!)</f>
        <v>#REF!</v>
      </c>
      <c r="F81" s="464" t="e">
        <f>IF([5]!Tabla2[[#This Row],[Productos ]]="","",'[5]Formulario PPGR1'!#REF!)</f>
        <v>#REF!</v>
      </c>
      <c r="G81" s="554" t="s">
        <v>1460</v>
      </c>
      <c r="H81" s="260" t="s">
        <v>2047</v>
      </c>
      <c r="I81" s="465" t="s">
        <v>1567</v>
      </c>
      <c r="J81" s="465" t="s">
        <v>1636</v>
      </c>
      <c r="K81" s="467">
        <v>1</v>
      </c>
      <c r="L81" s="467">
        <v>1</v>
      </c>
      <c r="M81" s="467">
        <v>1</v>
      </c>
      <c r="N81" s="467">
        <v>1</v>
      </c>
      <c r="O81" s="467">
        <v>1</v>
      </c>
      <c r="P81" s="467">
        <v>1</v>
      </c>
      <c r="Q81" s="467">
        <v>1</v>
      </c>
      <c r="R81" s="467">
        <v>1</v>
      </c>
      <c r="S81" s="467">
        <v>1</v>
      </c>
      <c r="T81" s="467">
        <v>1</v>
      </c>
      <c r="U81" s="467">
        <v>1</v>
      </c>
      <c r="V81" s="467">
        <v>1</v>
      </c>
      <c r="W8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81" s="465" t="s">
        <v>454</v>
      </c>
      <c r="Y81" s="465"/>
      <c r="Z81" s="465"/>
      <c r="AA81" s="554"/>
      <c r="AB81" s="465" t="s">
        <v>1623</v>
      </c>
    </row>
    <row r="82" spans="2:28" s="158" customFormat="1" x14ac:dyDescent="0.25">
      <c r="B82" s="464" t="e">
        <f>IF([5]!Tabla2[[#This Row],[Productos ]]="","",CONCATENATE([5]!Tabla2[[#This Row],[POA]],".",[5]!Tabla2[[#This Row],[SRS]],".",[5]!Tabla2[[#This Row],[AREA]],".",[5]!Tabla2[[#This Row],[TIPO]]))</f>
        <v>#REF!</v>
      </c>
      <c r="C82" s="464" t="e">
        <f>IF([5]!Tabla2[[#This Row],[Productos ]]="","",'[5]Formulario PPGR1'!#REF!)</f>
        <v>#REF!</v>
      </c>
      <c r="D82" s="464" t="e">
        <f>IF([5]!Tabla2[[#This Row],[Productos ]]="","",'[5]Formulario PPGR1'!#REF!)</f>
        <v>#REF!</v>
      </c>
      <c r="E82" s="464" t="e">
        <f>IF([5]!Tabla2[[#This Row],[Productos ]]="","",'[5]Formulario PPGR1'!#REF!)</f>
        <v>#REF!</v>
      </c>
      <c r="F82" s="464" t="e">
        <f>IF([5]!Tabla2[[#This Row],[Productos ]]="","",'[5]Formulario PPGR1'!#REF!)</f>
        <v>#REF!</v>
      </c>
      <c r="G82" s="554" t="s">
        <v>1460</v>
      </c>
      <c r="H82" s="260" t="s">
        <v>2047</v>
      </c>
      <c r="I82" s="465" t="s">
        <v>1568</v>
      </c>
      <c r="J82" s="465" t="s">
        <v>1537</v>
      </c>
      <c r="K82" s="467">
        <v>1</v>
      </c>
      <c r="L82" s="467">
        <v>1</v>
      </c>
      <c r="M82" s="467">
        <v>1</v>
      </c>
      <c r="N82" s="467">
        <v>1</v>
      </c>
      <c r="O82" s="467">
        <v>1</v>
      </c>
      <c r="P82" s="467">
        <v>1</v>
      </c>
      <c r="Q82" s="467">
        <v>1</v>
      </c>
      <c r="R82" s="467">
        <v>1</v>
      </c>
      <c r="S82" s="467">
        <v>1</v>
      </c>
      <c r="T82" s="467">
        <v>1</v>
      </c>
      <c r="U82" s="467">
        <v>1</v>
      </c>
      <c r="V82" s="467">
        <v>1</v>
      </c>
      <c r="W8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82" s="465" t="s">
        <v>454</v>
      </c>
      <c r="Y82" s="465"/>
      <c r="Z82" s="465"/>
      <c r="AA82" s="554"/>
      <c r="AB82" s="465" t="s">
        <v>1623</v>
      </c>
    </row>
    <row r="83" spans="2:28" s="158" customFormat="1" x14ac:dyDescent="0.25">
      <c r="B83" s="464" t="e">
        <f>IF([5]!Tabla2[[#This Row],[Productos ]]="","",CONCATENATE([5]!Tabla2[[#This Row],[POA]],".",[5]!Tabla2[[#This Row],[SRS]],".",[5]!Tabla2[[#This Row],[AREA]],".",[5]!Tabla2[[#This Row],[TIPO]]))</f>
        <v>#REF!</v>
      </c>
      <c r="C83" s="464" t="e">
        <f>IF([5]!Tabla2[[#This Row],[Productos ]]="","",'[5]Formulario PPGR1'!#REF!)</f>
        <v>#REF!</v>
      </c>
      <c r="D83" s="464" t="e">
        <f>IF([5]!Tabla2[[#This Row],[Productos ]]="","",'[5]Formulario PPGR1'!#REF!)</f>
        <v>#REF!</v>
      </c>
      <c r="E83" s="464" t="e">
        <f>IF([5]!Tabla2[[#This Row],[Productos ]]="","",'[5]Formulario PPGR1'!#REF!)</f>
        <v>#REF!</v>
      </c>
      <c r="F83" s="464" t="e">
        <f>IF([5]!Tabla2[[#This Row],[Productos ]]="","",'[5]Formulario PPGR1'!#REF!)</f>
        <v>#REF!</v>
      </c>
      <c r="G83" s="554" t="s">
        <v>1460</v>
      </c>
      <c r="H83" s="260" t="s">
        <v>2047</v>
      </c>
      <c r="I83" s="465" t="s">
        <v>1616</v>
      </c>
      <c r="J83" s="465" t="s">
        <v>1463</v>
      </c>
      <c r="K83" s="467"/>
      <c r="L83" s="467"/>
      <c r="M83" s="467"/>
      <c r="N83" s="467">
        <v>1</v>
      </c>
      <c r="O83" s="467"/>
      <c r="P83" s="467"/>
      <c r="Q83" s="467"/>
      <c r="R83" s="467"/>
      <c r="S83" s="467">
        <v>1</v>
      </c>
      <c r="T83" s="467"/>
      <c r="U83" s="467"/>
      <c r="V83" s="467"/>
      <c r="W8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83" s="465" t="s">
        <v>445</v>
      </c>
      <c r="Y83" s="465"/>
      <c r="Z83" s="465"/>
      <c r="AA83" s="554"/>
      <c r="AB83" s="465" t="s">
        <v>1623</v>
      </c>
    </row>
    <row r="84" spans="2:28" s="158" customFormat="1" ht="30" x14ac:dyDescent="0.25">
      <c r="B84" s="464" t="e">
        <f>IF(Tabla2[[#This Row],[Productos ]]="","",CONCATENATE(Tabla2[[#This Row],[POA]],".",Tabla2[[#This Row],[SRS]],".",Tabla2[[#This Row],[AREA]],".",Tabla2[[#This Row],[TIPO]]))</f>
        <v>#REF!</v>
      </c>
      <c r="C84" s="464" t="e">
        <f>IF(Tabla2[[#This Row],[Productos ]]="","",'Formulario PPGR1'!#REF!)</f>
        <v>#REF!</v>
      </c>
      <c r="D84" s="464" t="e">
        <f>IF(Tabla2[[#This Row],[Productos ]]="","",'Formulario PPGR1'!#REF!)</f>
        <v>#REF!</v>
      </c>
      <c r="E84" s="464" t="e">
        <f>IF(Tabla2[[#This Row],[Productos ]]="","",'Formulario PPGR1'!#REF!)</f>
        <v>#REF!</v>
      </c>
      <c r="F84" s="464" t="e">
        <f>IF(Tabla2[[#This Row],[Productos ]]="","",'Formulario PPGR1'!#REF!)</f>
        <v>#REF!</v>
      </c>
      <c r="G84" s="554" t="s">
        <v>1561</v>
      </c>
      <c r="H84" s="260" t="s">
        <v>2045</v>
      </c>
      <c r="I84" s="465" t="s">
        <v>1617</v>
      </c>
      <c r="J84" s="465" t="s">
        <v>1563</v>
      </c>
      <c r="K84" s="467"/>
      <c r="L84" s="467"/>
      <c r="M84" s="467"/>
      <c r="N84" s="467"/>
      <c r="O84" s="467"/>
      <c r="P84" s="467"/>
      <c r="Q84" s="467"/>
      <c r="R84" s="467">
        <v>1</v>
      </c>
      <c r="S84" s="467"/>
      <c r="T84" s="467"/>
      <c r="U84" s="467"/>
      <c r="V84" s="467"/>
      <c r="W8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84" s="465" t="s">
        <v>445</v>
      </c>
      <c r="Y84" s="465"/>
      <c r="Z84" s="465"/>
      <c r="AA84" s="554"/>
      <c r="AB84" s="465" t="s">
        <v>1623</v>
      </c>
    </row>
    <row r="85" spans="2:28" s="158" customFormat="1" ht="30" x14ac:dyDescent="0.25">
      <c r="B85" s="464" t="e">
        <f>IF(Tabla2[[#This Row],[Productos ]]="","",CONCATENATE(Tabla2[[#This Row],[POA]],".",Tabla2[[#This Row],[SRS]],".",Tabla2[[#This Row],[AREA]],".",Tabla2[[#This Row],[TIPO]]))</f>
        <v>#REF!</v>
      </c>
      <c r="C85" s="464" t="e">
        <f>IF(Tabla2[[#This Row],[Productos ]]="","",'Formulario PPGR1'!#REF!)</f>
        <v>#REF!</v>
      </c>
      <c r="D85" s="464" t="e">
        <f>IF(Tabla2[[#This Row],[Productos ]]="","",'Formulario PPGR1'!#REF!)</f>
        <v>#REF!</v>
      </c>
      <c r="E85" s="464" t="e">
        <f>IF(Tabla2[[#This Row],[Productos ]]="","",'Formulario PPGR1'!#REF!)</f>
        <v>#REF!</v>
      </c>
      <c r="F85" s="464" t="e">
        <f>IF(Tabla2[[#This Row],[Productos ]]="","",'Formulario PPGR1'!#REF!)</f>
        <v>#REF!</v>
      </c>
      <c r="G85" s="554" t="s">
        <v>1561</v>
      </c>
      <c r="H85" s="260" t="s">
        <v>2045</v>
      </c>
      <c r="I85" s="465" t="s">
        <v>1618</v>
      </c>
      <c r="J85" s="465" t="s">
        <v>1562</v>
      </c>
      <c r="K85" s="467"/>
      <c r="L85" s="467"/>
      <c r="M85" s="467"/>
      <c r="N85" s="467"/>
      <c r="O85" s="467"/>
      <c r="P85" s="467"/>
      <c r="Q85" s="467"/>
      <c r="R85" s="467"/>
      <c r="S85" s="467">
        <v>1</v>
      </c>
      <c r="T85" s="467"/>
      <c r="U85" s="467">
        <v>1</v>
      </c>
      <c r="V85" s="467"/>
      <c r="W8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85" s="465" t="s">
        <v>445</v>
      </c>
      <c r="Y85" s="465" t="s">
        <v>446</v>
      </c>
      <c r="Z85" s="465"/>
      <c r="AA85" s="554"/>
      <c r="AB85" s="465" t="s">
        <v>1623</v>
      </c>
    </row>
    <row r="86" spans="2:28" s="158" customFormat="1" ht="30" x14ac:dyDescent="0.25">
      <c r="B86" s="464" t="e">
        <f>IF([5]!Tabla2[[#This Row],[Productos ]]="","",CONCATENATE([5]!Tabla2[[#This Row],[POA]],".",[5]!Tabla2[[#This Row],[SRS]],".",[5]!Tabla2[[#This Row],[AREA]],".",[5]!Tabla2[[#This Row],[TIPO]]))</f>
        <v>#REF!</v>
      </c>
      <c r="C86" s="464" t="e">
        <f>IF([5]!Tabla2[[#This Row],[Productos ]]="","",'[5]Formulario PPGR1'!#REF!)</f>
        <v>#REF!</v>
      </c>
      <c r="D86" s="464" t="e">
        <f>IF([5]!Tabla2[[#This Row],[Productos ]]="","",'[5]Formulario PPGR1'!#REF!)</f>
        <v>#REF!</v>
      </c>
      <c r="E86" s="464" t="e">
        <f>IF([5]!Tabla2[[#This Row],[Productos ]]="","",'[5]Formulario PPGR1'!#REF!)</f>
        <v>#REF!</v>
      </c>
      <c r="F86" s="464" t="e">
        <f>IF([5]!Tabla2[[#This Row],[Productos ]]="","",'[5]Formulario PPGR1'!#REF!)</f>
        <v>#REF!</v>
      </c>
      <c r="G86" s="554" t="s">
        <v>1392</v>
      </c>
      <c r="H86" s="260" t="s">
        <v>2047</v>
      </c>
      <c r="I86" s="465" t="s">
        <v>1675</v>
      </c>
      <c r="J86" s="465" t="s">
        <v>1593</v>
      </c>
      <c r="K86" s="467"/>
      <c r="L86" s="467">
        <v>1</v>
      </c>
      <c r="M86" s="467"/>
      <c r="N86" s="467"/>
      <c r="O86" s="467">
        <v>1</v>
      </c>
      <c r="P86" s="467"/>
      <c r="Q86" s="467"/>
      <c r="R86" s="467">
        <v>1</v>
      </c>
      <c r="S86" s="467"/>
      <c r="T86" s="467"/>
      <c r="U86" s="467">
        <v>1</v>
      </c>
      <c r="V86" s="467"/>
      <c r="W8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86" s="465" t="s">
        <v>445</v>
      </c>
      <c r="Y86" s="465"/>
      <c r="Z86" s="465"/>
      <c r="AA86" s="554"/>
      <c r="AB86" s="465" t="s">
        <v>1402</v>
      </c>
    </row>
    <row r="87" spans="2:28" s="158" customFormat="1" ht="30" x14ac:dyDescent="0.25">
      <c r="B87" s="350" t="e">
        <f>IF([5]!Tabla2[[#This Row],[Productos ]]="","",CONCATENATE([5]!Tabla2[[#This Row],[POA]],".",[5]!Tabla2[[#This Row],[SRS]],".",[5]!Tabla2[[#This Row],[AREA]],".",[5]!Tabla2[[#This Row],[TIPO]]))</f>
        <v>#REF!</v>
      </c>
      <c r="C87" s="350" t="e">
        <f>IF([5]!Tabla2[[#This Row],[Productos ]]="","",'[5]Formulario PPGR1'!#REF!)</f>
        <v>#REF!</v>
      </c>
      <c r="D87" s="350" t="e">
        <f>IF([5]!Tabla2[[#This Row],[Productos ]]="","",'[5]Formulario PPGR1'!#REF!)</f>
        <v>#REF!</v>
      </c>
      <c r="E87" s="350" t="e">
        <f>IF([5]!Tabla2[[#This Row],[Productos ]]="","",'[5]Formulario PPGR1'!#REF!)</f>
        <v>#REF!</v>
      </c>
      <c r="F87" s="350" t="e">
        <f>IF([5]!Tabla2[[#This Row],[Productos ]]="","",'[5]Formulario PPGR1'!#REF!)</f>
        <v>#REF!</v>
      </c>
      <c r="G87" s="554" t="s">
        <v>1392</v>
      </c>
      <c r="H87" s="260" t="s">
        <v>2045</v>
      </c>
      <c r="I87" s="260" t="s">
        <v>1676</v>
      </c>
      <c r="J87" s="260" t="s">
        <v>1594</v>
      </c>
      <c r="K87" s="261"/>
      <c r="L87" s="261"/>
      <c r="M87" s="261">
        <v>1</v>
      </c>
      <c r="N87" s="261"/>
      <c r="O87" s="261"/>
      <c r="P87" s="261">
        <v>1</v>
      </c>
      <c r="Q87" s="261"/>
      <c r="R87" s="261"/>
      <c r="S87" s="261">
        <v>1</v>
      </c>
      <c r="T87" s="261"/>
      <c r="U87" s="261"/>
      <c r="V87" s="261">
        <v>1</v>
      </c>
      <c r="W8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87" s="260" t="s">
        <v>445</v>
      </c>
      <c r="Y87" s="431" t="s">
        <v>461</v>
      </c>
      <c r="Z87" s="260"/>
      <c r="AA87" s="554"/>
      <c r="AB87" s="260" t="s">
        <v>1402</v>
      </c>
    </row>
    <row r="88" spans="2:28" s="158" customFormat="1" ht="30" x14ac:dyDescent="0.25">
      <c r="B88" s="350" t="e">
        <f>IF([5]!Tabla2[[#This Row],[Productos ]]="","",CONCATENATE([5]!Tabla2[[#This Row],[POA]],".",[5]!Tabla2[[#This Row],[SRS]],".",[5]!Tabla2[[#This Row],[AREA]],".",[5]!Tabla2[[#This Row],[TIPO]]))</f>
        <v>#REF!</v>
      </c>
      <c r="C88" s="350" t="e">
        <f>IF([5]!Tabla2[[#This Row],[Productos ]]="","",'[5]Formulario PPGR1'!#REF!)</f>
        <v>#REF!</v>
      </c>
      <c r="D88" s="350" t="e">
        <f>IF([5]!Tabla2[[#This Row],[Productos ]]="","",'[5]Formulario PPGR1'!#REF!)</f>
        <v>#REF!</v>
      </c>
      <c r="E88" s="350" t="e">
        <f>IF([5]!Tabla2[[#This Row],[Productos ]]="","",'[5]Formulario PPGR1'!#REF!)</f>
        <v>#REF!</v>
      </c>
      <c r="F88" s="350" t="e">
        <f>IF([5]!Tabla2[[#This Row],[Productos ]]="","",'[5]Formulario PPGR1'!#REF!)</f>
        <v>#REF!</v>
      </c>
      <c r="G88" s="554" t="s">
        <v>1392</v>
      </c>
      <c r="H88" s="260" t="s">
        <v>2047</v>
      </c>
      <c r="I88" s="260" t="s">
        <v>1677</v>
      </c>
      <c r="J88" s="260" t="s">
        <v>1397</v>
      </c>
      <c r="K88" s="261">
        <v>1</v>
      </c>
      <c r="L88" s="261">
        <v>1</v>
      </c>
      <c r="M88" s="261">
        <v>1</v>
      </c>
      <c r="N88" s="261">
        <v>1</v>
      </c>
      <c r="O88" s="261">
        <v>1</v>
      </c>
      <c r="P88" s="261">
        <v>1</v>
      </c>
      <c r="Q88" s="261">
        <v>1</v>
      </c>
      <c r="R88" s="261">
        <v>1</v>
      </c>
      <c r="S88" s="261">
        <v>1</v>
      </c>
      <c r="T88" s="261">
        <v>1</v>
      </c>
      <c r="U88" s="261">
        <v>1</v>
      </c>
      <c r="V88" s="261">
        <v>1</v>
      </c>
      <c r="W8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88" s="260" t="s">
        <v>445</v>
      </c>
      <c r="Y88" s="260"/>
      <c r="Z88" s="260"/>
      <c r="AA88" s="554"/>
      <c r="AB88" s="260" t="s">
        <v>1402</v>
      </c>
    </row>
    <row r="89" spans="2:28" s="158" customFormat="1" ht="24" x14ac:dyDescent="0.25">
      <c r="B89" s="350" t="e">
        <f>IF([5]!Tabla2[[#This Row],[Productos ]]="","",CONCATENATE([5]!Tabla2[[#This Row],[POA]],".",[5]!Tabla2[[#This Row],[SRS]],".",[5]!Tabla2[[#This Row],[AREA]],".",[5]!Tabla2[[#This Row],[TIPO]]))</f>
        <v>#REF!</v>
      </c>
      <c r="C89" s="350" t="e">
        <f>IF([5]!Tabla2[[#This Row],[Productos ]]="","",'[5]Formulario PPGR1'!#REF!)</f>
        <v>#REF!</v>
      </c>
      <c r="D89" s="350" t="e">
        <f>IF([5]!Tabla2[[#This Row],[Productos ]]="","",'[5]Formulario PPGR1'!#REF!)</f>
        <v>#REF!</v>
      </c>
      <c r="E89" s="350" t="e">
        <f>IF([5]!Tabla2[[#This Row],[Productos ]]="","",'[5]Formulario PPGR1'!#REF!)</f>
        <v>#REF!</v>
      </c>
      <c r="F89" s="350" t="e">
        <f>IF([5]!Tabla2[[#This Row],[Productos ]]="","",'[5]Formulario PPGR1'!#REF!)</f>
        <v>#REF!</v>
      </c>
      <c r="G89" s="554" t="s">
        <v>1392</v>
      </c>
      <c r="H89" s="260" t="s">
        <v>2047</v>
      </c>
      <c r="I89" s="260" t="s">
        <v>1678</v>
      </c>
      <c r="J89" s="260" t="s">
        <v>1398</v>
      </c>
      <c r="K89" s="261"/>
      <c r="L89" s="261"/>
      <c r="M89" s="261"/>
      <c r="N89" s="261">
        <v>1</v>
      </c>
      <c r="O89" s="261"/>
      <c r="P89" s="261"/>
      <c r="Q89" s="261">
        <v>1</v>
      </c>
      <c r="R89" s="261"/>
      <c r="S89" s="261"/>
      <c r="T89" s="261"/>
      <c r="U89" s="261">
        <v>1</v>
      </c>
      <c r="V89" s="261"/>
      <c r="W8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89" s="260" t="s">
        <v>445</v>
      </c>
      <c r="Y89" s="260" t="s">
        <v>446</v>
      </c>
      <c r="Z89" s="260"/>
      <c r="AA89" s="554"/>
      <c r="AB89" s="260" t="s">
        <v>1402</v>
      </c>
    </row>
    <row r="90" spans="2:28" s="158" customFormat="1" ht="24" x14ac:dyDescent="0.25">
      <c r="B90" s="350" t="e">
        <f>IF([5]!Tabla2[[#This Row],[Productos ]]="","",CONCATENATE([5]!Tabla2[[#This Row],[POA]],".",[5]!Tabla2[[#This Row],[SRS]],".",[5]!Tabla2[[#This Row],[AREA]],".",[5]!Tabla2[[#This Row],[TIPO]]))</f>
        <v>#REF!</v>
      </c>
      <c r="C90" s="350" t="e">
        <f>IF([5]!Tabla2[[#This Row],[Productos ]]="","",'[5]Formulario PPGR1'!#REF!)</f>
        <v>#REF!</v>
      </c>
      <c r="D90" s="350" t="e">
        <f>IF([5]!Tabla2[[#This Row],[Productos ]]="","",'[5]Formulario PPGR1'!#REF!)</f>
        <v>#REF!</v>
      </c>
      <c r="E90" s="350" t="e">
        <f>IF([5]!Tabla2[[#This Row],[Productos ]]="","",'[5]Formulario PPGR1'!#REF!)</f>
        <v>#REF!</v>
      </c>
      <c r="F90" s="350" t="e">
        <f>IF([5]!Tabla2[[#This Row],[Productos ]]="","",'[5]Formulario PPGR1'!#REF!)</f>
        <v>#REF!</v>
      </c>
      <c r="G90" s="554" t="s">
        <v>1392</v>
      </c>
      <c r="H90" s="260" t="s">
        <v>2047</v>
      </c>
      <c r="I90" s="260" t="s">
        <v>1679</v>
      </c>
      <c r="J90" s="260" t="s">
        <v>1455</v>
      </c>
      <c r="K90" s="261"/>
      <c r="L90" s="261"/>
      <c r="M90" s="261">
        <v>1</v>
      </c>
      <c r="N90" s="261"/>
      <c r="O90" s="261"/>
      <c r="P90" s="261">
        <v>1</v>
      </c>
      <c r="Q90" s="261"/>
      <c r="R90" s="261"/>
      <c r="S90" s="261">
        <v>1</v>
      </c>
      <c r="T90" s="261"/>
      <c r="U90" s="261"/>
      <c r="V90" s="261">
        <v>1</v>
      </c>
      <c r="W9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90" s="260" t="s">
        <v>445</v>
      </c>
      <c r="Y90" s="260" t="s">
        <v>446</v>
      </c>
      <c r="Z90" s="260"/>
      <c r="AA90" s="554"/>
      <c r="AB90" s="260" t="s">
        <v>1402</v>
      </c>
    </row>
    <row r="91" spans="2:28" s="158" customFormat="1" ht="30" x14ac:dyDescent="0.25">
      <c r="B91" s="350" t="e">
        <f>IF([5]!Tabla2[[#This Row],[Productos ]]="","",CONCATENATE([5]!Tabla2[[#This Row],[POA]],".",[5]!Tabla2[[#This Row],[SRS]],".",[5]!Tabla2[[#This Row],[AREA]],".",[5]!Tabla2[[#This Row],[TIPO]]))</f>
        <v>#REF!</v>
      </c>
      <c r="C91" s="350" t="e">
        <f>IF([5]!Tabla2[[#This Row],[Productos ]]="","",'[5]Formulario PPGR1'!#REF!)</f>
        <v>#REF!</v>
      </c>
      <c r="D91" s="350" t="e">
        <f>IF([5]!Tabla2[[#This Row],[Productos ]]="","",'[5]Formulario PPGR1'!#REF!)</f>
        <v>#REF!</v>
      </c>
      <c r="E91" s="350" t="e">
        <f>IF([5]!Tabla2[[#This Row],[Productos ]]="","",'[5]Formulario PPGR1'!#REF!)</f>
        <v>#REF!</v>
      </c>
      <c r="F91" s="350" t="e">
        <f>IF([5]!Tabla2[[#This Row],[Productos ]]="","",'[5]Formulario PPGR1'!#REF!)</f>
        <v>#REF!</v>
      </c>
      <c r="G91" s="554" t="s">
        <v>1392</v>
      </c>
      <c r="H91" s="260" t="s">
        <v>2047</v>
      </c>
      <c r="I91" s="260" t="s">
        <v>1680</v>
      </c>
      <c r="J91" s="260" t="s">
        <v>1456</v>
      </c>
      <c r="K91" s="261"/>
      <c r="L91" s="261"/>
      <c r="M91" s="261">
        <v>1</v>
      </c>
      <c r="N91" s="261"/>
      <c r="O91" s="261"/>
      <c r="P91" s="261">
        <v>1</v>
      </c>
      <c r="Q91" s="261"/>
      <c r="R91" s="261"/>
      <c r="S91" s="261">
        <v>1</v>
      </c>
      <c r="T91" s="261"/>
      <c r="U91" s="261"/>
      <c r="V91" s="261">
        <v>1</v>
      </c>
      <c r="W9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91" s="260" t="s">
        <v>445</v>
      </c>
      <c r="Y91" s="260" t="s">
        <v>446</v>
      </c>
      <c r="Z91" s="260"/>
      <c r="AA91" s="554"/>
      <c r="AB91" s="260" t="s">
        <v>1402</v>
      </c>
    </row>
    <row r="92" spans="2:28" s="158" customFormat="1" ht="45" x14ac:dyDescent="0.25">
      <c r="B92" s="350" t="e">
        <f>IF(Tabla2[[#This Row],[Productos ]]="","",CONCATENATE(Tabla2[[#This Row],[POA]],".",Tabla2[[#This Row],[SRS]],".",Tabla2[[#This Row],[AREA]],".",Tabla2[[#This Row],[TIPO]]))</f>
        <v>#REF!</v>
      </c>
      <c r="C92" s="350" t="e">
        <f>IF(Tabla2[[#This Row],[Productos ]]="","",'Formulario PPGR1'!#REF!)</f>
        <v>#REF!</v>
      </c>
      <c r="D92" s="350" t="e">
        <f>IF(Tabla2[[#This Row],[Productos ]]="","",'Formulario PPGR1'!#REF!)</f>
        <v>#REF!</v>
      </c>
      <c r="E92" s="350" t="e">
        <f>IF(Tabla2[[#This Row],[Productos ]]="","",'Formulario PPGR1'!#REF!)</f>
        <v>#REF!</v>
      </c>
      <c r="F92" s="350" t="e">
        <f>IF(Tabla2[[#This Row],[Productos ]]="","",'Formulario PPGR1'!#REF!)</f>
        <v>#REF!</v>
      </c>
      <c r="G92" s="554" t="s">
        <v>1392</v>
      </c>
      <c r="H92" s="260" t="s">
        <v>2047</v>
      </c>
      <c r="I92" s="260" t="s">
        <v>1681</v>
      </c>
      <c r="J92" s="260" t="s">
        <v>1674</v>
      </c>
      <c r="K92" s="261"/>
      <c r="L92" s="261">
        <v>1</v>
      </c>
      <c r="M92" s="261"/>
      <c r="N92" s="261">
        <v>1</v>
      </c>
      <c r="O92" s="261"/>
      <c r="P92" s="261">
        <v>1</v>
      </c>
      <c r="Q92" s="261"/>
      <c r="R92" s="261">
        <v>1</v>
      </c>
      <c r="S92" s="261"/>
      <c r="T92" s="261">
        <v>1</v>
      </c>
      <c r="U92" s="261"/>
      <c r="V92" s="261"/>
      <c r="W9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5</v>
      </c>
      <c r="X92" s="260" t="s">
        <v>445</v>
      </c>
      <c r="Y92" s="260"/>
      <c r="Z92" s="260"/>
      <c r="AA92" s="554"/>
      <c r="AB92" s="260" t="s">
        <v>1402</v>
      </c>
    </row>
    <row r="93" spans="2:28" s="158" customFormat="1" ht="30" x14ac:dyDescent="0.25">
      <c r="B93" s="350" t="e">
        <f>IF(Tabla2[[#This Row],[Productos ]]="","",CONCATENATE(Tabla2[[#This Row],[POA]],".",Tabla2[[#This Row],[SRS]],".",Tabla2[[#This Row],[AREA]],".",Tabla2[[#This Row],[TIPO]]))</f>
        <v>#REF!</v>
      </c>
      <c r="C93" s="350" t="e">
        <f>IF(Tabla2[[#This Row],[Productos ]]="","",'Formulario PPGR1'!#REF!)</f>
        <v>#REF!</v>
      </c>
      <c r="D93" s="350" t="e">
        <f>IF(Tabla2[[#This Row],[Productos ]]="","",'Formulario PPGR1'!#REF!)</f>
        <v>#REF!</v>
      </c>
      <c r="E93" s="350" t="e">
        <f>IF(Tabla2[[#This Row],[Productos ]]="","",'Formulario PPGR1'!#REF!)</f>
        <v>#REF!</v>
      </c>
      <c r="F93" s="350" t="e">
        <f>IF(Tabla2[[#This Row],[Productos ]]="","",'Formulario PPGR1'!#REF!)</f>
        <v>#REF!</v>
      </c>
      <c r="G93" s="554" t="s">
        <v>1377</v>
      </c>
      <c r="H93" s="260" t="s">
        <v>2047</v>
      </c>
      <c r="I93" s="260" t="s">
        <v>1469</v>
      </c>
      <c r="J93" s="260" t="s">
        <v>1579</v>
      </c>
      <c r="K93" s="261"/>
      <c r="L93" s="261">
        <v>1</v>
      </c>
      <c r="M93" s="261"/>
      <c r="N93" s="261">
        <v>1</v>
      </c>
      <c r="O93" s="261"/>
      <c r="P93" s="261">
        <v>1</v>
      </c>
      <c r="Q93" s="261"/>
      <c r="R93" s="261">
        <v>1</v>
      </c>
      <c r="S93" s="261"/>
      <c r="T93" s="261">
        <v>1</v>
      </c>
      <c r="U93" s="261"/>
      <c r="V93" s="261"/>
      <c r="W9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5</v>
      </c>
      <c r="X93" s="260" t="s">
        <v>445</v>
      </c>
      <c r="Y93" s="260"/>
      <c r="Z93" s="260"/>
      <c r="AA93" s="554"/>
      <c r="AB93" s="260" t="s">
        <v>1623</v>
      </c>
    </row>
    <row r="94" spans="2:28" s="158" customFormat="1" ht="24" x14ac:dyDescent="0.25">
      <c r="B94" s="350" t="e">
        <f>IF(Tabla2[[#This Row],[Productos ]]="","",CONCATENATE(Tabla2[[#This Row],[POA]],".",Tabla2[[#This Row],[SRS]],".",Tabla2[[#This Row],[AREA]],".",Tabla2[[#This Row],[TIPO]]))</f>
        <v>#REF!</v>
      </c>
      <c r="C94" s="350" t="e">
        <f>IF(Tabla2[[#This Row],[Productos ]]="","",'Formulario PPGR1'!#REF!)</f>
        <v>#REF!</v>
      </c>
      <c r="D94" s="350" t="e">
        <f>IF(Tabla2[[#This Row],[Productos ]]="","",'Formulario PPGR1'!#REF!)</f>
        <v>#REF!</v>
      </c>
      <c r="E94" s="350" t="e">
        <f>IF(Tabla2[[#This Row],[Productos ]]="","",'Formulario PPGR1'!#REF!)</f>
        <v>#REF!</v>
      </c>
      <c r="F94" s="350" t="e">
        <f>IF(Tabla2[[#This Row],[Productos ]]="","",'Formulario PPGR1'!#REF!)</f>
        <v>#REF!</v>
      </c>
      <c r="G94" s="554" t="s">
        <v>1377</v>
      </c>
      <c r="H94" s="260" t="s">
        <v>2047</v>
      </c>
      <c r="I94" s="260" t="s">
        <v>1577</v>
      </c>
      <c r="J94" s="260" t="s">
        <v>1580</v>
      </c>
      <c r="K94" s="261"/>
      <c r="L94" s="261">
        <v>1</v>
      </c>
      <c r="M94" s="261"/>
      <c r="N94" s="261"/>
      <c r="O94" s="261"/>
      <c r="P94" s="261"/>
      <c r="Q94" s="261"/>
      <c r="R94" s="261">
        <v>1</v>
      </c>
      <c r="S94" s="261"/>
      <c r="T94" s="261"/>
      <c r="U94" s="261"/>
      <c r="V94" s="261"/>
      <c r="W94" s="461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94" s="260" t="s">
        <v>445</v>
      </c>
      <c r="Y94" s="260"/>
      <c r="Z94" s="260"/>
      <c r="AA94" s="554"/>
      <c r="AB94" s="260" t="s">
        <v>1623</v>
      </c>
    </row>
    <row r="95" spans="2:28" s="158" customFormat="1" ht="30" x14ac:dyDescent="0.25">
      <c r="B95" s="350" t="e">
        <f>IF(Tabla2[[#This Row],[Productos ]]="","",CONCATENATE(Tabla2[[#This Row],[POA]],".",Tabla2[[#This Row],[SRS]],".",Tabla2[[#This Row],[AREA]],".",Tabla2[[#This Row],[TIPO]]))</f>
        <v>#REF!</v>
      </c>
      <c r="C95" s="350" t="e">
        <f>IF(Tabla2[[#This Row],[Productos ]]="","",'Formulario PPGR1'!#REF!)</f>
        <v>#REF!</v>
      </c>
      <c r="D95" s="350" t="e">
        <f>IF(Tabla2[[#This Row],[Productos ]]="","",'Formulario PPGR1'!#REF!)</f>
        <v>#REF!</v>
      </c>
      <c r="E95" s="350" t="e">
        <f>IF(Tabla2[[#This Row],[Productos ]]="","",'Formulario PPGR1'!#REF!)</f>
        <v>#REF!</v>
      </c>
      <c r="F95" s="350" t="e">
        <f>IF(Tabla2[[#This Row],[Productos ]]="","",'Formulario PPGR1'!#REF!)</f>
        <v>#REF!</v>
      </c>
      <c r="G95" s="554" t="s">
        <v>1377</v>
      </c>
      <c r="H95" s="260" t="s">
        <v>2047</v>
      </c>
      <c r="I95" s="260" t="s">
        <v>1578</v>
      </c>
      <c r="J95" s="260" t="s">
        <v>1581</v>
      </c>
      <c r="K95" s="261"/>
      <c r="L95" s="261">
        <v>1</v>
      </c>
      <c r="M95" s="261"/>
      <c r="N95" s="261">
        <v>1</v>
      </c>
      <c r="O95" s="261"/>
      <c r="P95" s="261">
        <v>1</v>
      </c>
      <c r="Q95" s="261"/>
      <c r="R95" s="261">
        <v>1</v>
      </c>
      <c r="S95" s="261"/>
      <c r="T95" s="261">
        <v>1</v>
      </c>
      <c r="U95" s="261"/>
      <c r="V95" s="261"/>
      <c r="W9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5</v>
      </c>
      <c r="X95" s="260" t="s">
        <v>445</v>
      </c>
      <c r="Y95" s="260"/>
      <c r="Z95" s="260"/>
      <c r="AA95" s="554"/>
      <c r="AB95" s="260" t="s">
        <v>1623</v>
      </c>
    </row>
    <row r="96" spans="2:28" s="158" customFormat="1" ht="30" x14ac:dyDescent="0.25">
      <c r="B96" s="350" t="e">
        <f>IF([6]!Tabla2[[#This Row],[Productos ]]="","",CONCATENATE([6]!Tabla2[[#This Row],[POA]],".",[6]!Tabla2[[#This Row],[SRS]],".",[6]!Tabla2[[#This Row],[AREA]],".",[6]!Tabla2[[#This Row],[TIPO]]))</f>
        <v>#REF!</v>
      </c>
      <c r="C96" s="350" t="e">
        <f>IF([6]!Tabla2[[#This Row],[Productos ]]="","",'[6]Formulario PPGR1'!#REF!)</f>
        <v>#REF!</v>
      </c>
      <c r="D96" s="350" t="e">
        <f>IF([6]!Tabla2[[#This Row],[Productos ]]="","",'[6]Formulario PPGR1'!#REF!)</f>
        <v>#REF!</v>
      </c>
      <c r="E96" s="350" t="e">
        <f>IF([6]!Tabla2[[#This Row],[Productos ]]="","",'[6]Formulario PPGR1'!#REF!)</f>
        <v>#REF!</v>
      </c>
      <c r="F96" s="350" t="e">
        <f>IF([6]!Tabla2[[#This Row],[Productos ]]="","",'[6]Formulario PPGR1'!#REF!)</f>
        <v>#REF!</v>
      </c>
      <c r="G96" s="554" t="s">
        <v>1478</v>
      </c>
      <c r="H96" s="260" t="s">
        <v>1624</v>
      </c>
      <c r="I96" s="260" t="s">
        <v>1480</v>
      </c>
      <c r="J96" s="260" t="s">
        <v>1538</v>
      </c>
      <c r="K96" s="261"/>
      <c r="L96" s="261">
        <v>1</v>
      </c>
      <c r="M96" s="261"/>
      <c r="N96" s="261"/>
      <c r="O96" s="261"/>
      <c r="P96" s="261"/>
      <c r="Q96" s="261">
        <v>1</v>
      </c>
      <c r="R96" s="261"/>
      <c r="S96" s="261"/>
      <c r="T96" s="261"/>
      <c r="U96" s="261"/>
      <c r="V96" s="261"/>
      <c r="W9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96" s="260" t="s">
        <v>448</v>
      </c>
      <c r="Y96" s="260" t="s">
        <v>446</v>
      </c>
      <c r="Z96" s="260" t="s">
        <v>455</v>
      </c>
      <c r="AA96" s="554"/>
      <c r="AB96" s="260" t="s">
        <v>1624</v>
      </c>
    </row>
    <row r="97" spans="2:28" s="158" customFormat="1" ht="30" x14ac:dyDescent="0.25">
      <c r="B97" s="350" t="e">
        <f>IF([6]!Tabla2[[#This Row],[Productos ]]="","",CONCATENATE([6]!Tabla2[[#This Row],[POA]],".",[6]!Tabla2[[#This Row],[SRS]],".",[6]!Tabla2[[#This Row],[AREA]],".",[6]!Tabla2[[#This Row],[TIPO]]))</f>
        <v>#REF!</v>
      </c>
      <c r="C97" s="350" t="e">
        <f>IF([6]!Tabla2[[#This Row],[Productos ]]="","",'[6]Formulario PPGR1'!#REF!)</f>
        <v>#REF!</v>
      </c>
      <c r="D97" s="350" t="e">
        <f>IF([6]!Tabla2[[#This Row],[Productos ]]="","",'[6]Formulario PPGR1'!#REF!)</f>
        <v>#REF!</v>
      </c>
      <c r="E97" s="350" t="e">
        <f>IF([6]!Tabla2[[#This Row],[Productos ]]="","",'[6]Formulario PPGR1'!#REF!)</f>
        <v>#REF!</v>
      </c>
      <c r="F97" s="350" t="e">
        <f>IF([6]!Tabla2[[#This Row],[Productos ]]="","",'[6]Formulario PPGR1'!#REF!)</f>
        <v>#REF!</v>
      </c>
      <c r="G97" s="554" t="s">
        <v>1478</v>
      </c>
      <c r="H97" s="260" t="s">
        <v>1624</v>
      </c>
      <c r="I97" s="260" t="s">
        <v>1481</v>
      </c>
      <c r="J97" s="260" t="s">
        <v>1475</v>
      </c>
      <c r="K97" s="261"/>
      <c r="L97" s="261">
        <v>1</v>
      </c>
      <c r="M97" s="261"/>
      <c r="N97" s="261"/>
      <c r="O97" s="261"/>
      <c r="P97" s="261"/>
      <c r="Q97" s="261"/>
      <c r="R97" s="261"/>
      <c r="S97" s="261"/>
      <c r="T97" s="261"/>
      <c r="U97" s="261"/>
      <c r="V97" s="261"/>
      <c r="W9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97" s="260" t="s">
        <v>445</v>
      </c>
      <c r="Y97" s="260"/>
      <c r="Z97" s="260"/>
      <c r="AA97" s="554"/>
      <c r="AB97" s="260" t="s">
        <v>1624</v>
      </c>
    </row>
    <row r="98" spans="2:28" s="158" customFormat="1" ht="45" x14ac:dyDescent="0.25">
      <c r="B98" s="350" t="e">
        <f>IF([6]!Tabla2[[#This Row],[Productos ]]="","",CONCATENATE([6]!Tabla2[[#This Row],[POA]],".",[6]!Tabla2[[#This Row],[SRS]],".",[6]!Tabla2[[#This Row],[AREA]],".",[6]!Tabla2[[#This Row],[TIPO]]))</f>
        <v>#REF!</v>
      </c>
      <c r="C98" s="350" t="e">
        <f>IF([6]!Tabla2[[#This Row],[Productos ]]="","",'[6]Formulario PPGR1'!#REF!)</f>
        <v>#REF!</v>
      </c>
      <c r="D98" s="350" t="e">
        <f>IF([6]!Tabla2[[#This Row],[Productos ]]="","",'[6]Formulario PPGR1'!#REF!)</f>
        <v>#REF!</v>
      </c>
      <c r="E98" s="350" t="e">
        <f>IF([6]!Tabla2[[#This Row],[Productos ]]="","",'[6]Formulario PPGR1'!#REF!)</f>
        <v>#REF!</v>
      </c>
      <c r="F98" s="350" t="e">
        <f>IF([6]!Tabla2[[#This Row],[Productos ]]="","",'[6]Formulario PPGR1'!#REF!)</f>
        <v>#REF!</v>
      </c>
      <c r="G98" s="554" t="s">
        <v>1478</v>
      </c>
      <c r="H98" s="260" t="s">
        <v>1624</v>
      </c>
      <c r="I98" s="260" t="s">
        <v>1479</v>
      </c>
      <c r="J98" s="260" t="s">
        <v>1476</v>
      </c>
      <c r="K98" s="261">
        <v>1</v>
      </c>
      <c r="L98" s="261">
        <v>1</v>
      </c>
      <c r="M98" s="261">
        <v>2</v>
      </c>
      <c r="N98" s="261">
        <v>1</v>
      </c>
      <c r="O98" s="261">
        <v>2</v>
      </c>
      <c r="P98" s="261">
        <v>1</v>
      </c>
      <c r="Q98" s="261">
        <v>2</v>
      </c>
      <c r="R98" s="261">
        <v>1</v>
      </c>
      <c r="S98" s="261">
        <v>2</v>
      </c>
      <c r="T98" s="261">
        <v>2</v>
      </c>
      <c r="U98" s="261">
        <v>1</v>
      </c>
      <c r="V98" s="261">
        <v>1</v>
      </c>
      <c r="W9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17</v>
      </c>
      <c r="X98" s="260" t="s">
        <v>448</v>
      </c>
      <c r="Y98" s="260" t="s">
        <v>446</v>
      </c>
      <c r="Z98" s="260" t="s">
        <v>455</v>
      </c>
      <c r="AA98" s="554"/>
      <c r="AB98" s="260" t="s">
        <v>1624</v>
      </c>
    </row>
    <row r="99" spans="2:28" s="158" customFormat="1" ht="30" x14ac:dyDescent="0.25">
      <c r="B99" s="350" t="e">
        <f>IF([6]!Tabla2[[#This Row],[Productos ]]="","",CONCATENATE([6]!Tabla2[[#This Row],[POA]],".",[6]!Tabla2[[#This Row],[SRS]],".",[6]!Tabla2[[#This Row],[AREA]],".",[6]!Tabla2[[#This Row],[TIPO]]))</f>
        <v>#REF!</v>
      </c>
      <c r="C99" s="350" t="e">
        <f>IF([6]!Tabla2[[#This Row],[Productos ]]="","",'[6]Formulario PPGR1'!#REF!)</f>
        <v>#REF!</v>
      </c>
      <c r="D99" s="350" t="e">
        <f>IF([6]!Tabla2[[#This Row],[Productos ]]="","",'[6]Formulario PPGR1'!#REF!)</f>
        <v>#REF!</v>
      </c>
      <c r="E99" s="350" t="e">
        <f>IF([6]!Tabla2[[#This Row],[Productos ]]="","",'[6]Formulario PPGR1'!#REF!)</f>
        <v>#REF!</v>
      </c>
      <c r="F99" s="350" t="e">
        <f>IF([6]!Tabla2[[#This Row],[Productos ]]="","",'[6]Formulario PPGR1'!#REF!)</f>
        <v>#REF!</v>
      </c>
      <c r="G99" s="554" t="s">
        <v>1478</v>
      </c>
      <c r="H99" s="260" t="s">
        <v>1624</v>
      </c>
      <c r="I99" s="260" t="s">
        <v>1482</v>
      </c>
      <c r="J99" s="260" t="s">
        <v>1477</v>
      </c>
      <c r="K99" s="261"/>
      <c r="L99" s="261"/>
      <c r="M99" s="261"/>
      <c r="N99" s="261"/>
      <c r="O99" s="261"/>
      <c r="P99" s="261"/>
      <c r="Q99" s="261"/>
      <c r="R99" s="261"/>
      <c r="S99" s="261"/>
      <c r="T99" s="261"/>
      <c r="U99" s="261">
        <v>4</v>
      </c>
      <c r="V99" s="261"/>
      <c r="W9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99" s="260" t="s">
        <v>445</v>
      </c>
      <c r="Y99" s="260"/>
      <c r="Z99" s="260"/>
      <c r="AA99" s="554"/>
      <c r="AB99" s="260" t="s">
        <v>1624</v>
      </c>
    </row>
    <row r="100" spans="2:28" s="158" customFormat="1" ht="60" x14ac:dyDescent="0.25">
      <c r="B100" s="350" t="e">
        <f>IF([6]!Tabla2[[#This Row],[Productos ]]="","",CONCATENATE([6]!Tabla2[[#This Row],[POA]],".",[6]!Tabla2[[#This Row],[SRS]],".",[6]!Tabla2[[#This Row],[AREA]],".",[6]!Tabla2[[#This Row],[TIPO]]))</f>
        <v>#REF!</v>
      </c>
      <c r="C100" s="350" t="e">
        <f>IF([6]!Tabla2[[#This Row],[Productos ]]="","",'[6]Formulario PPGR1'!#REF!)</f>
        <v>#REF!</v>
      </c>
      <c r="D100" s="350" t="e">
        <f>IF([6]!Tabla2[[#This Row],[Productos ]]="","",'[6]Formulario PPGR1'!#REF!)</f>
        <v>#REF!</v>
      </c>
      <c r="E100" s="350" t="e">
        <f>IF([6]!Tabla2[[#This Row],[Productos ]]="","",'[6]Formulario PPGR1'!#REF!)</f>
        <v>#REF!</v>
      </c>
      <c r="F100" s="350" t="e">
        <f>IF([6]!Tabla2[[#This Row],[Productos ]]="","",'[6]Formulario PPGR1'!#REF!)</f>
        <v>#REF!</v>
      </c>
      <c r="G100" s="554" t="s">
        <v>1478</v>
      </c>
      <c r="H100" s="260" t="s">
        <v>1624</v>
      </c>
      <c r="I100" s="260" t="s">
        <v>1483</v>
      </c>
      <c r="J100" s="260" t="s">
        <v>1539</v>
      </c>
      <c r="K100" s="261"/>
      <c r="L100" s="261">
        <v>2</v>
      </c>
      <c r="M100" s="261">
        <v>2</v>
      </c>
      <c r="N100" s="261">
        <v>1</v>
      </c>
      <c r="O100" s="261">
        <v>2</v>
      </c>
      <c r="P100" s="261">
        <v>1</v>
      </c>
      <c r="Q100" s="261">
        <v>2</v>
      </c>
      <c r="R100" s="261">
        <v>2</v>
      </c>
      <c r="S100" s="261">
        <v>1</v>
      </c>
      <c r="T100" s="261">
        <v>2</v>
      </c>
      <c r="U100" s="261">
        <v>1</v>
      </c>
      <c r="V100" s="261">
        <v>1</v>
      </c>
      <c r="W10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17</v>
      </c>
      <c r="X100" s="260" t="s">
        <v>445</v>
      </c>
      <c r="Y100" s="260"/>
      <c r="Z100" s="260"/>
      <c r="AA100" s="554"/>
      <c r="AB100" s="260" t="s">
        <v>1624</v>
      </c>
    </row>
    <row r="101" spans="2:28" s="158" customFormat="1" ht="30" x14ac:dyDescent="0.25">
      <c r="B101" s="350" t="e">
        <f>IF([6]!Tabla2[[#This Row],[Productos ]]="","",CONCATENATE([6]!Tabla2[[#This Row],[POA]],".",[6]!Tabla2[[#This Row],[SRS]],".",[6]!Tabla2[[#This Row],[AREA]],".",[6]!Tabla2[[#This Row],[TIPO]]))</f>
        <v>#REF!</v>
      </c>
      <c r="C101" s="350" t="e">
        <f>IF([6]!Tabla2[[#This Row],[Productos ]]="","",'[6]Formulario PPGR1'!#REF!)</f>
        <v>#REF!</v>
      </c>
      <c r="D101" s="350" t="e">
        <f>IF([6]!Tabla2[[#This Row],[Productos ]]="","",'[6]Formulario PPGR1'!#REF!)</f>
        <v>#REF!</v>
      </c>
      <c r="E101" s="350" t="e">
        <f>IF([6]!Tabla2[[#This Row],[Productos ]]="","",'[6]Formulario PPGR1'!#REF!)</f>
        <v>#REF!</v>
      </c>
      <c r="F101" s="350" t="e">
        <f>IF([6]!Tabla2[[#This Row],[Productos ]]="","",'[6]Formulario PPGR1'!#REF!)</f>
        <v>#REF!</v>
      </c>
      <c r="G101" s="554" t="s">
        <v>1478</v>
      </c>
      <c r="H101" s="260" t="s">
        <v>1624</v>
      </c>
      <c r="I101" s="260" t="s">
        <v>1484</v>
      </c>
      <c r="J101" s="260" t="s">
        <v>1540</v>
      </c>
      <c r="K101" s="261"/>
      <c r="L101" s="261"/>
      <c r="M101" s="261">
        <v>1</v>
      </c>
      <c r="N101" s="261"/>
      <c r="O101" s="261">
        <v>1</v>
      </c>
      <c r="P101" s="261"/>
      <c r="Q101" s="261"/>
      <c r="R101" s="261">
        <v>1</v>
      </c>
      <c r="S101" s="261"/>
      <c r="T101" s="261">
        <v>1</v>
      </c>
      <c r="U101" s="261"/>
      <c r="V101" s="261"/>
      <c r="W10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101" s="260" t="s">
        <v>448</v>
      </c>
      <c r="Y101" s="260" t="s">
        <v>455</v>
      </c>
      <c r="Z101" s="260" t="s">
        <v>446</v>
      </c>
      <c r="AA101" s="554"/>
      <c r="AB101" s="260" t="s">
        <v>1624</v>
      </c>
    </row>
    <row r="102" spans="2:28" s="158" customFormat="1" x14ac:dyDescent="0.25">
      <c r="B102" s="350" t="e">
        <f>IF(Tabla2[[#This Row],[Productos ]]="","",CONCATENATE(Tabla2[[#This Row],[POA]],".",Tabla2[[#This Row],[SRS]],".",Tabla2[[#This Row],[AREA]],".",Tabla2[[#This Row],[TIPO]]))</f>
        <v>#REF!</v>
      </c>
      <c r="C102" s="350" t="e">
        <f>IF(Tabla2[[#This Row],[Productos ]]="","",'Formulario PPGR1'!#REF!)</f>
        <v>#REF!</v>
      </c>
      <c r="D102" s="350" t="e">
        <f>IF(Tabla2[[#This Row],[Productos ]]="","",'Formulario PPGR1'!#REF!)</f>
        <v>#REF!</v>
      </c>
      <c r="E102" s="350" t="e">
        <f>IF(Tabla2[[#This Row],[Productos ]]="","",'Formulario PPGR1'!#REF!)</f>
        <v>#REF!</v>
      </c>
      <c r="F102" s="350" t="e">
        <f>IF(Tabla2[[#This Row],[Productos ]]="","",'Formulario PPGR1'!#REF!)</f>
        <v>#REF!</v>
      </c>
      <c r="G102" s="554" t="s">
        <v>1426</v>
      </c>
      <c r="H102" s="260" t="s">
        <v>568</v>
      </c>
      <c r="I102" s="260" t="s">
        <v>1432</v>
      </c>
      <c r="J102" s="260" t="s">
        <v>1584</v>
      </c>
      <c r="K102" s="261"/>
      <c r="L102" s="261">
        <v>1</v>
      </c>
      <c r="M102" s="261"/>
      <c r="N102" s="261"/>
      <c r="O102" s="261"/>
      <c r="P102" s="261"/>
      <c r="Q102" s="261"/>
      <c r="R102" s="261"/>
      <c r="S102" s="261"/>
      <c r="T102" s="261"/>
      <c r="U102" s="261"/>
      <c r="V102" s="261"/>
      <c r="W10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02" s="260" t="s">
        <v>449</v>
      </c>
      <c r="Y102" s="260"/>
      <c r="Z102" s="260"/>
      <c r="AA102" s="554"/>
      <c r="AB102" s="260" t="s">
        <v>1428</v>
      </c>
    </row>
    <row r="103" spans="2:28" s="158" customFormat="1" ht="60" x14ac:dyDescent="0.25">
      <c r="B103" s="350" t="e">
        <f>IF(Tabla2[[#This Row],[Productos ]]="","",CONCATENATE(Tabla2[[#This Row],[POA]],".",Tabla2[[#This Row],[SRS]],".",Tabla2[[#This Row],[AREA]],".",Tabla2[[#This Row],[TIPO]]))</f>
        <v>#REF!</v>
      </c>
      <c r="C103" s="350" t="e">
        <f>IF(Tabla2[[#This Row],[Productos ]]="","",'Formulario PPGR1'!#REF!)</f>
        <v>#REF!</v>
      </c>
      <c r="D103" s="350" t="e">
        <f>IF(Tabla2[[#This Row],[Productos ]]="","",'Formulario PPGR1'!#REF!)</f>
        <v>#REF!</v>
      </c>
      <c r="E103" s="350" t="e">
        <f>IF(Tabla2[[#This Row],[Productos ]]="","",'Formulario PPGR1'!#REF!)</f>
        <v>#REF!</v>
      </c>
      <c r="F103" s="350" t="e">
        <f>IF(Tabla2[[#This Row],[Productos ]]="","",'Formulario PPGR1'!#REF!)</f>
        <v>#REF!</v>
      </c>
      <c r="G103" s="554" t="s">
        <v>1426</v>
      </c>
      <c r="H103" s="260" t="s">
        <v>568</v>
      </c>
      <c r="I103" s="260" t="s">
        <v>1431</v>
      </c>
      <c r="J103" s="260" t="s">
        <v>1429</v>
      </c>
      <c r="K103" s="261">
        <v>0</v>
      </c>
      <c r="L103" s="261">
        <v>1</v>
      </c>
      <c r="M103" s="261">
        <v>1</v>
      </c>
      <c r="N103" s="261">
        <v>1</v>
      </c>
      <c r="O103" s="261">
        <v>1</v>
      </c>
      <c r="P103" s="261">
        <v>1</v>
      </c>
      <c r="Q103" s="261">
        <v>1</v>
      </c>
      <c r="R103" s="261">
        <v>1</v>
      </c>
      <c r="S103" s="261">
        <v>1</v>
      </c>
      <c r="T103" s="261">
        <v>1</v>
      </c>
      <c r="U103" s="261">
        <v>1</v>
      </c>
      <c r="V103" s="261"/>
      <c r="W10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10</v>
      </c>
      <c r="X103" s="260" t="s">
        <v>446</v>
      </c>
      <c r="Y103" s="260" t="s">
        <v>447</v>
      </c>
      <c r="Z103" s="260" t="s">
        <v>462</v>
      </c>
      <c r="AA103" s="554" t="s">
        <v>1683</v>
      </c>
      <c r="AB103" s="260" t="s">
        <v>1428</v>
      </c>
    </row>
    <row r="104" spans="2:28" s="158" customFormat="1" ht="60" x14ac:dyDescent="0.25">
      <c r="B104" s="350" t="e">
        <f>IF(Tabla2[[#This Row],[Productos ]]="","",CONCATENATE(Tabla2[[#This Row],[POA]],".",Tabla2[[#This Row],[SRS]],".",Tabla2[[#This Row],[AREA]],".",Tabla2[[#This Row],[TIPO]]))</f>
        <v>#REF!</v>
      </c>
      <c r="C104" s="350" t="e">
        <f>IF(Tabla2[[#This Row],[Productos ]]="","",'Formulario PPGR1'!#REF!)</f>
        <v>#REF!</v>
      </c>
      <c r="D104" s="350" t="e">
        <f>IF(Tabla2[[#This Row],[Productos ]]="","",'Formulario PPGR1'!#REF!)</f>
        <v>#REF!</v>
      </c>
      <c r="E104" s="350" t="e">
        <f>IF(Tabla2[[#This Row],[Productos ]]="","",'Formulario PPGR1'!#REF!)</f>
        <v>#REF!</v>
      </c>
      <c r="F104" s="350" t="e">
        <f>IF(Tabla2[[#This Row],[Productos ]]="","",'Formulario PPGR1'!#REF!)</f>
        <v>#REF!</v>
      </c>
      <c r="G104" s="554" t="s">
        <v>1427</v>
      </c>
      <c r="H104" s="260" t="s">
        <v>568</v>
      </c>
      <c r="I104" s="260" t="s">
        <v>1434</v>
      </c>
      <c r="J104" s="260" t="s">
        <v>1430</v>
      </c>
      <c r="K104" s="261"/>
      <c r="L104" s="261"/>
      <c r="M104" s="261"/>
      <c r="N104" s="261"/>
      <c r="O104" s="261"/>
      <c r="P104" s="261"/>
      <c r="Q104" s="261"/>
      <c r="R104" s="261"/>
      <c r="S104" s="261"/>
      <c r="T104" s="261">
        <v>1</v>
      </c>
      <c r="U104" s="261"/>
      <c r="V104" s="261"/>
      <c r="W10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04" s="260" t="s">
        <v>446</v>
      </c>
      <c r="Y104" s="260" t="s">
        <v>447</v>
      </c>
      <c r="Z104" s="260"/>
      <c r="AA104" s="554"/>
      <c r="AB104" s="260" t="s">
        <v>1428</v>
      </c>
    </row>
    <row r="105" spans="2:28" s="158" customFormat="1" ht="60" x14ac:dyDescent="0.25">
      <c r="B105" s="350" t="e">
        <f>IF(Tabla2[[#This Row],[Productos ]]="","",CONCATENATE(Tabla2[[#This Row],[POA]],".",Tabla2[[#This Row],[SRS]],".",Tabla2[[#This Row],[AREA]],".",Tabla2[[#This Row],[TIPO]]))</f>
        <v>#REF!</v>
      </c>
      <c r="C105" s="350" t="e">
        <f>IF(Tabla2[[#This Row],[Productos ]]="","",'Formulario PPGR1'!#REF!)</f>
        <v>#REF!</v>
      </c>
      <c r="D105" s="350" t="e">
        <f>IF(Tabla2[[#This Row],[Productos ]]="","",'Formulario PPGR1'!#REF!)</f>
        <v>#REF!</v>
      </c>
      <c r="E105" s="350" t="e">
        <f>IF(Tabla2[[#This Row],[Productos ]]="","",'Formulario PPGR1'!#REF!)</f>
        <v>#REF!</v>
      </c>
      <c r="F105" s="350" t="e">
        <f>IF(Tabla2[[#This Row],[Productos ]]="","",'Formulario PPGR1'!#REF!)</f>
        <v>#REF!</v>
      </c>
      <c r="G105" s="554" t="s">
        <v>1427</v>
      </c>
      <c r="H105" s="260" t="s">
        <v>568</v>
      </c>
      <c r="I105" s="260" t="s">
        <v>1433</v>
      </c>
      <c r="J105" s="260" t="s">
        <v>1541</v>
      </c>
      <c r="K105" s="261"/>
      <c r="L105" s="261">
        <v>1</v>
      </c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05" s="260" t="s">
        <v>446</v>
      </c>
      <c r="Y105" s="260" t="s">
        <v>461</v>
      </c>
      <c r="Z105" s="260"/>
      <c r="AA105" s="554"/>
      <c r="AB105" s="260" t="s">
        <v>1428</v>
      </c>
    </row>
    <row r="106" spans="2:28" s="158" customFormat="1" ht="60" x14ac:dyDescent="0.25">
      <c r="B106" s="350" t="e">
        <f>IF(Tabla2[[#This Row],[Productos ]]="","",CONCATENATE(Tabla2[[#This Row],[POA]],".",Tabla2[[#This Row],[SRS]],".",Tabla2[[#This Row],[AREA]],".",Tabla2[[#This Row],[TIPO]]))</f>
        <v>#REF!</v>
      </c>
      <c r="C106" s="350" t="e">
        <f>IF(Tabla2[[#This Row],[Productos ]]="","",'Formulario PPGR1'!#REF!)</f>
        <v>#REF!</v>
      </c>
      <c r="D106" s="350" t="e">
        <f>IF(Tabla2[[#This Row],[Productos ]]="","",'Formulario PPGR1'!#REF!)</f>
        <v>#REF!</v>
      </c>
      <c r="E106" s="350" t="e">
        <f>IF(Tabla2[[#This Row],[Productos ]]="","",'Formulario PPGR1'!#REF!)</f>
        <v>#REF!</v>
      </c>
      <c r="F106" s="350" t="e">
        <f>IF(Tabla2[[#This Row],[Productos ]]="","",'Formulario PPGR1'!#REF!)</f>
        <v>#REF!</v>
      </c>
      <c r="G106" s="554" t="s">
        <v>1427</v>
      </c>
      <c r="H106" s="260" t="s">
        <v>568</v>
      </c>
      <c r="I106" s="260" t="s">
        <v>1435</v>
      </c>
      <c r="J106" s="260" t="s">
        <v>1542</v>
      </c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>
        <v>1</v>
      </c>
      <c r="V106" s="261"/>
      <c r="W10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06" s="260" t="s">
        <v>446</v>
      </c>
      <c r="Y106" s="260" t="s">
        <v>461</v>
      </c>
      <c r="Z106" s="260"/>
      <c r="AA106" s="554"/>
      <c r="AB106" s="260" t="s">
        <v>1428</v>
      </c>
    </row>
    <row r="107" spans="2:28" s="158" customFormat="1" ht="30" x14ac:dyDescent="0.25">
      <c r="B107" s="350" t="e">
        <f>IF(Tabla2[[#This Row],[Productos ]]="","",CONCATENATE(Tabla2[[#This Row],[POA]],".",Tabla2[[#This Row],[SRS]],".",Tabla2[[#This Row],[AREA]],".",Tabla2[[#This Row],[TIPO]]))</f>
        <v>#REF!</v>
      </c>
      <c r="C107" s="350" t="e">
        <f>IF(Tabla2[[#This Row],[Productos ]]="","",'Formulario PPGR1'!#REF!)</f>
        <v>#REF!</v>
      </c>
      <c r="D107" s="350" t="e">
        <f>IF(Tabla2[[#This Row],[Productos ]]="","",'Formulario PPGR1'!#REF!)</f>
        <v>#REF!</v>
      </c>
      <c r="E107" s="350" t="e">
        <f>IF(Tabla2[[#This Row],[Productos ]]="","",'Formulario PPGR1'!#REF!)</f>
        <v>#REF!</v>
      </c>
      <c r="F107" s="350" t="e">
        <f>IF(Tabla2[[#This Row],[Productos ]]="","",'Formulario PPGR1'!#REF!)</f>
        <v>#REF!</v>
      </c>
      <c r="G107" s="554" t="s">
        <v>1427</v>
      </c>
      <c r="H107" s="260" t="s">
        <v>568</v>
      </c>
      <c r="I107" s="260" t="s">
        <v>1497</v>
      </c>
      <c r="J107" s="260" t="s">
        <v>1543</v>
      </c>
      <c r="K107" s="261">
        <v>1</v>
      </c>
      <c r="L107" s="261">
        <v>1</v>
      </c>
      <c r="M107" s="261">
        <v>1</v>
      </c>
      <c r="N107" s="261">
        <v>1</v>
      </c>
      <c r="O107" s="261">
        <v>1</v>
      </c>
      <c r="P107" s="261">
        <v>1</v>
      </c>
      <c r="Q107" s="261">
        <v>1</v>
      </c>
      <c r="R107" s="261">
        <v>1</v>
      </c>
      <c r="S107" s="261">
        <v>1</v>
      </c>
      <c r="T107" s="261">
        <v>1</v>
      </c>
      <c r="U107" s="261">
        <v>1</v>
      </c>
      <c r="V107" s="261">
        <v>1</v>
      </c>
      <c r="W10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107" s="260" t="s">
        <v>445</v>
      </c>
      <c r="Y107" s="260" t="s">
        <v>446</v>
      </c>
      <c r="Z107" s="260"/>
      <c r="AA107" s="554"/>
      <c r="AB107" s="260" t="s">
        <v>1428</v>
      </c>
    </row>
    <row r="108" spans="2:28" s="158" customFormat="1" ht="24" x14ac:dyDescent="0.25">
      <c r="B108" s="350" t="e">
        <f>IF(Tabla2[[#This Row],[Productos ]]="","",CONCATENATE(Tabla2[[#This Row],[POA]],".",Tabla2[[#This Row],[SRS]],".",Tabla2[[#This Row],[AREA]],".",Tabla2[[#This Row],[TIPO]]))</f>
        <v>#REF!</v>
      </c>
      <c r="C108" s="350" t="e">
        <f>IF(Tabla2[[#This Row],[Productos ]]="","",'Formulario PPGR1'!#REF!)</f>
        <v>#REF!</v>
      </c>
      <c r="D108" s="350" t="e">
        <f>IF(Tabla2[[#This Row],[Productos ]]="","",'Formulario PPGR1'!#REF!)</f>
        <v>#REF!</v>
      </c>
      <c r="E108" s="350" t="e">
        <f>IF(Tabla2[[#This Row],[Productos ]]="","",'Formulario PPGR1'!#REF!)</f>
        <v>#REF!</v>
      </c>
      <c r="F108" s="350" t="e">
        <f>IF(Tabla2[[#This Row],[Productos ]]="","",'Formulario PPGR1'!#REF!)</f>
        <v>#REF!</v>
      </c>
      <c r="G108" s="555" t="s">
        <v>1427</v>
      </c>
      <c r="H108" s="444" t="s">
        <v>568</v>
      </c>
      <c r="I108" s="444" t="s">
        <v>1621</v>
      </c>
      <c r="J108" s="444" t="s">
        <v>1622</v>
      </c>
      <c r="K108" s="445">
        <v>1</v>
      </c>
      <c r="L108" s="445">
        <v>1</v>
      </c>
      <c r="M108" s="445">
        <v>1</v>
      </c>
      <c r="N108" s="445">
        <v>1</v>
      </c>
      <c r="O108" s="445">
        <v>1</v>
      </c>
      <c r="P108" s="445">
        <v>1</v>
      </c>
      <c r="Q108" s="445">
        <v>1</v>
      </c>
      <c r="R108" s="445">
        <v>1</v>
      </c>
      <c r="S108" s="445">
        <v>1</v>
      </c>
      <c r="T108" s="445">
        <v>1</v>
      </c>
      <c r="U108" s="445">
        <v>1</v>
      </c>
      <c r="V108" s="445">
        <v>1</v>
      </c>
      <c r="W10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108" s="444" t="s">
        <v>445</v>
      </c>
      <c r="Y108" s="444"/>
      <c r="Z108" s="444"/>
      <c r="AA108" s="555"/>
      <c r="AB108" s="444" t="s">
        <v>1428</v>
      </c>
    </row>
    <row r="109" spans="2:28" s="158" customFormat="1" ht="30" x14ac:dyDescent="0.25">
      <c r="B109" s="350" t="e">
        <f>IF(Tabla2[[#This Row],[Productos ]]="","",CONCATENATE(Tabla2[[#This Row],[POA]],".",Tabla2[[#This Row],[SRS]],".",Tabla2[[#This Row],[AREA]],".",Tabla2[[#This Row],[TIPO]]))</f>
        <v>#REF!</v>
      </c>
      <c r="C109" s="350" t="e">
        <f>IF(Tabla2[[#This Row],[Productos ]]="","",'Formulario PPGR1'!#REF!)</f>
        <v>#REF!</v>
      </c>
      <c r="D109" s="350" t="e">
        <f>IF(Tabla2[[#This Row],[Productos ]]="","",'Formulario PPGR1'!#REF!)</f>
        <v>#REF!</v>
      </c>
      <c r="E109" s="350" t="e">
        <f>IF(Tabla2[[#This Row],[Productos ]]="","",'Formulario PPGR1'!#REF!)</f>
        <v>#REF!</v>
      </c>
      <c r="F109" s="350" t="e">
        <f>IF(Tabla2[[#This Row],[Productos ]]="","",'Formulario PPGR1'!#REF!)</f>
        <v>#REF!</v>
      </c>
      <c r="G109" s="554" t="s">
        <v>1379</v>
      </c>
      <c r="H109" s="260" t="s">
        <v>2048</v>
      </c>
      <c r="I109" s="260" t="s">
        <v>1385</v>
      </c>
      <c r="J109" s="260" t="s">
        <v>1381</v>
      </c>
      <c r="K109" s="261"/>
      <c r="L109" s="261"/>
      <c r="M109" s="261">
        <v>1</v>
      </c>
      <c r="N109" s="261"/>
      <c r="O109" s="261"/>
      <c r="P109" s="261">
        <v>1</v>
      </c>
      <c r="Q109" s="261"/>
      <c r="R109" s="261"/>
      <c r="S109" s="261">
        <v>1</v>
      </c>
      <c r="T109" s="261"/>
      <c r="U109" s="261"/>
      <c r="V109" s="261">
        <v>1</v>
      </c>
      <c r="W10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109" s="260" t="s">
        <v>445</v>
      </c>
      <c r="Y109" s="260"/>
      <c r="Z109" s="260"/>
      <c r="AA109" s="554"/>
      <c r="AB109" s="260" t="s">
        <v>1380</v>
      </c>
    </row>
    <row r="110" spans="2:28" s="158" customFormat="1" ht="60" x14ac:dyDescent="0.25">
      <c r="B110" s="350" t="e">
        <f>IF(Tabla2[[#This Row],[Productos ]]="","",CONCATENATE(Tabla2[[#This Row],[POA]],".",Tabla2[[#This Row],[SRS]],".",Tabla2[[#This Row],[AREA]],".",Tabla2[[#This Row],[TIPO]]))</f>
        <v>#REF!</v>
      </c>
      <c r="C110" s="350" t="e">
        <f>IF(Tabla2[[#This Row],[Productos ]]="","",'Formulario PPGR1'!#REF!)</f>
        <v>#REF!</v>
      </c>
      <c r="D110" s="350" t="e">
        <f>IF(Tabla2[[#This Row],[Productos ]]="","",'Formulario PPGR1'!#REF!)</f>
        <v>#REF!</v>
      </c>
      <c r="E110" s="350" t="e">
        <f>IF(Tabla2[[#This Row],[Productos ]]="","",'Formulario PPGR1'!#REF!)</f>
        <v>#REF!</v>
      </c>
      <c r="F110" s="350" t="e">
        <f>IF(Tabla2[[#This Row],[Productos ]]="","",'Formulario PPGR1'!#REF!)</f>
        <v>#REF!</v>
      </c>
      <c r="G110" s="554" t="s">
        <v>1379</v>
      </c>
      <c r="H110" s="260" t="s">
        <v>2048</v>
      </c>
      <c r="I110" s="260" t="s">
        <v>1386</v>
      </c>
      <c r="J110" s="433" t="s">
        <v>1382</v>
      </c>
      <c r="K110" s="261"/>
      <c r="L110" s="261">
        <v>1</v>
      </c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10" s="260" t="s">
        <v>446</v>
      </c>
      <c r="Y110" s="260"/>
      <c r="Z110" s="260"/>
      <c r="AA110" s="554"/>
      <c r="AB110" s="260" t="s">
        <v>1380</v>
      </c>
    </row>
    <row r="111" spans="2:28" s="158" customFormat="1" ht="45" x14ac:dyDescent="0.25">
      <c r="B111" s="350" t="e">
        <f>IF(Tabla2[[#This Row],[Productos ]]="","",CONCATENATE(Tabla2[[#This Row],[POA]],".",Tabla2[[#This Row],[SRS]],".",Tabla2[[#This Row],[AREA]],".",Tabla2[[#This Row],[TIPO]]))</f>
        <v>#REF!</v>
      </c>
      <c r="C111" s="350" t="e">
        <f>IF(Tabla2[[#This Row],[Productos ]]="","",'Formulario PPGR1'!#REF!)</f>
        <v>#REF!</v>
      </c>
      <c r="D111" s="350" t="e">
        <f>IF(Tabla2[[#This Row],[Productos ]]="","",'Formulario PPGR1'!#REF!)</f>
        <v>#REF!</v>
      </c>
      <c r="E111" s="350" t="e">
        <f>IF(Tabla2[[#This Row],[Productos ]]="","",'Formulario PPGR1'!#REF!)</f>
        <v>#REF!</v>
      </c>
      <c r="F111" s="350" t="e">
        <f>IF(Tabla2[[#This Row],[Productos ]]="","",'Formulario PPGR1'!#REF!)</f>
        <v>#REF!</v>
      </c>
      <c r="G111" s="554" t="s">
        <v>1379</v>
      </c>
      <c r="H111" s="260" t="s">
        <v>2048</v>
      </c>
      <c r="I111" s="260" t="s">
        <v>1387</v>
      </c>
      <c r="J111" s="260" t="s">
        <v>1383</v>
      </c>
      <c r="K111" s="261"/>
      <c r="L111" s="261"/>
      <c r="M111" s="261">
        <v>1</v>
      </c>
      <c r="N111" s="261"/>
      <c r="O111" s="261"/>
      <c r="P111" s="261">
        <v>1</v>
      </c>
      <c r="Q111" s="261"/>
      <c r="R111" s="261"/>
      <c r="S111" s="261">
        <v>1</v>
      </c>
      <c r="T111" s="261"/>
      <c r="U111" s="261"/>
      <c r="V111" s="261">
        <v>1</v>
      </c>
      <c r="W11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111" s="260" t="s">
        <v>445</v>
      </c>
      <c r="Y111" s="260"/>
      <c r="Z111" s="260"/>
      <c r="AA111" s="554"/>
      <c r="AB111" s="260" t="s">
        <v>1380</v>
      </c>
    </row>
    <row r="112" spans="2:28" s="158" customFormat="1" ht="30" x14ac:dyDescent="0.25">
      <c r="B112" s="350" t="e">
        <f>IF(Tabla2[[#This Row],[Productos ]]="","",CONCATENATE(Tabla2[[#This Row],[POA]],".",Tabla2[[#This Row],[SRS]],".",Tabla2[[#This Row],[AREA]],".",Tabla2[[#This Row],[TIPO]]))</f>
        <v>#REF!</v>
      </c>
      <c r="C112" s="350" t="e">
        <f>IF(Tabla2[[#This Row],[Productos ]]="","",'Formulario PPGR1'!#REF!)</f>
        <v>#REF!</v>
      </c>
      <c r="D112" s="350" t="e">
        <f>IF(Tabla2[[#This Row],[Productos ]]="","",'Formulario PPGR1'!#REF!)</f>
        <v>#REF!</v>
      </c>
      <c r="E112" s="350" t="e">
        <f>IF(Tabla2[[#This Row],[Productos ]]="","",'Formulario PPGR1'!#REF!)</f>
        <v>#REF!</v>
      </c>
      <c r="F112" s="350" t="e">
        <f>IF(Tabla2[[#This Row],[Productos ]]="","",'Formulario PPGR1'!#REF!)</f>
        <v>#REF!</v>
      </c>
      <c r="G112" s="554" t="s">
        <v>1379</v>
      </c>
      <c r="H112" s="260" t="s">
        <v>2048</v>
      </c>
      <c r="I112" s="260" t="s">
        <v>1388</v>
      </c>
      <c r="J112" s="260" t="s">
        <v>1384</v>
      </c>
      <c r="K112" s="261"/>
      <c r="L112" s="261"/>
      <c r="M112" s="261"/>
      <c r="N112" s="261"/>
      <c r="O112" s="261"/>
      <c r="P112" s="261"/>
      <c r="Q112" s="261"/>
      <c r="R112" s="261"/>
      <c r="S112" s="261"/>
      <c r="T112" s="261">
        <v>3</v>
      </c>
      <c r="U112" s="261"/>
      <c r="V112" s="261"/>
      <c r="W11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112" s="260" t="s">
        <v>445</v>
      </c>
      <c r="Y112" s="260"/>
      <c r="Z112" s="260"/>
      <c r="AA112" s="554" t="s">
        <v>2052</v>
      </c>
      <c r="AB112" s="260" t="s">
        <v>1380</v>
      </c>
    </row>
    <row r="113" spans="2:28" s="158" customFormat="1" ht="24" x14ac:dyDescent="0.25">
      <c r="B113" s="350" t="e">
        <f>IF(Tabla2[[#This Row],[Productos ]]="","",CONCATENATE(Tabla2[[#This Row],[POA]],".",Tabla2[[#This Row],[SRS]],".",Tabla2[[#This Row],[AREA]],".",Tabla2[[#This Row],[TIPO]]))</f>
        <v>#REF!</v>
      </c>
      <c r="C113" s="350" t="e">
        <f>IF(Tabla2[[#This Row],[Productos ]]="","",'Formulario PPGR1'!#REF!)</f>
        <v>#REF!</v>
      </c>
      <c r="D113" s="350" t="e">
        <f>IF(Tabla2[[#This Row],[Productos ]]="","",'Formulario PPGR1'!#REF!)</f>
        <v>#REF!</v>
      </c>
      <c r="E113" s="350" t="e">
        <f>IF(Tabla2[[#This Row],[Productos ]]="","",'Formulario PPGR1'!#REF!)</f>
        <v>#REF!</v>
      </c>
      <c r="F113" s="350" t="e">
        <f>IF(Tabla2[[#This Row],[Productos ]]="","",'Formulario PPGR1'!#REF!)</f>
        <v>#REF!</v>
      </c>
      <c r="G113" s="554" t="s">
        <v>1379</v>
      </c>
      <c r="H113" s="260" t="s">
        <v>2048</v>
      </c>
      <c r="I113" s="260" t="s">
        <v>1389</v>
      </c>
      <c r="J113" s="260" t="s">
        <v>1498</v>
      </c>
      <c r="K113" s="261">
        <v>2</v>
      </c>
      <c r="L113" s="261">
        <v>2</v>
      </c>
      <c r="M113" s="261">
        <v>2</v>
      </c>
      <c r="N113" s="261"/>
      <c r="O113" s="261"/>
      <c r="P113" s="261"/>
      <c r="Q113" s="261"/>
      <c r="R113" s="261"/>
      <c r="S113" s="261"/>
      <c r="T113" s="261"/>
      <c r="U113" s="261"/>
      <c r="V113" s="261"/>
      <c r="W11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6</v>
      </c>
      <c r="X113" s="260" t="s">
        <v>445</v>
      </c>
      <c r="Y113" s="260"/>
      <c r="Z113" s="260"/>
      <c r="AA113" s="554"/>
      <c r="AB113" s="260" t="s">
        <v>1380</v>
      </c>
    </row>
    <row r="114" spans="2:28" s="158" customFormat="1" ht="30" x14ac:dyDescent="0.25">
      <c r="B114" s="350" t="e">
        <f>IF(Tabla2[[#This Row],[Productos ]]="","",CONCATENATE(Tabla2[[#This Row],[POA]],".",Tabla2[[#This Row],[SRS]],".",Tabla2[[#This Row],[AREA]],".",Tabla2[[#This Row],[TIPO]]))</f>
        <v>#REF!</v>
      </c>
      <c r="C114" s="350" t="e">
        <f>IF(Tabla2[[#This Row],[Productos ]]="","",'Formulario PPGR1'!#REF!)</f>
        <v>#REF!</v>
      </c>
      <c r="D114" s="350" t="e">
        <f>IF(Tabla2[[#This Row],[Productos ]]="","",'Formulario PPGR1'!#REF!)</f>
        <v>#REF!</v>
      </c>
      <c r="E114" s="350" t="e">
        <f>IF(Tabla2[[#This Row],[Productos ]]="","",'Formulario PPGR1'!#REF!)</f>
        <v>#REF!</v>
      </c>
      <c r="F114" s="350" t="e">
        <f>IF(Tabla2[[#This Row],[Productos ]]="","",'Formulario PPGR1'!#REF!)</f>
        <v>#REF!</v>
      </c>
      <c r="G114" s="554" t="s">
        <v>1379</v>
      </c>
      <c r="H114" s="260" t="s">
        <v>2048</v>
      </c>
      <c r="I114" s="260" t="s">
        <v>1390</v>
      </c>
      <c r="J114" s="260" t="s">
        <v>1499</v>
      </c>
      <c r="K114" s="261"/>
      <c r="L114" s="261">
        <v>2</v>
      </c>
      <c r="M114" s="261">
        <v>2</v>
      </c>
      <c r="N114" s="261">
        <v>1</v>
      </c>
      <c r="O114" s="261">
        <v>1</v>
      </c>
      <c r="P114" s="261">
        <v>1</v>
      </c>
      <c r="Q114" s="261">
        <v>1</v>
      </c>
      <c r="R114" s="261">
        <v>1</v>
      </c>
      <c r="S114" s="261">
        <v>1</v>
      </c>
      <c r="T114" s="261">
        <v>1</v>
      </c>
      <c r="U114" s="261">
        <v>1</v>
      </c>
      <c r="V114" s="261">
        <v>2</v>
      </c>
      <c r="W11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14</v>
      </c>
      <c r="X114" s="260" t="s">
        <v>445</v>
      </c>
      <c r="Y114" s="260"/>
      <c r="Z114" s="260"/>
      <c r="AA114" s="554"/>
      <c r="AB114" s="260" t="s">
        <v>1380</v>
      </c>
    </row>
    <row r="115" spans="2:28" s="158" customFormat="1" ht="60" x14ac:dyDescent="0.25">
      <c r="B115" s="350" t="e">
        <f>IF(Tabla2[[#This Row],[Productos ]]="","",CONCATENATE(Tabla2[[#This Row],[POA]],".",Tabla2[[#This Row],[SRS]],".",Tabla2[[#This Row],[AREA]],".",Tabla2[[#This Row],[TIPO]]))</f>
        <v>#REF!</v>
      </c>
      <c r="C115" s="350" t="e">
        <f>IF(Tabla2[[#This Row],[Productos ]]="","",'Formulario PPGR1'!#REF!)</f>
        <v>#REF!</v>
      </c>
      <c r="D115" s="350" t="e">
        <f>IF(Tabla2[[#This Row],[Productos ]]="","",'Formulario PPGR1'!#REF!)</f>
        <v>#REF!</v>
      </c>
      <c r="E115" s="350" t="e">
        <f>IF(Tabla2[[#This Row],[Productos ]]="","",'Formulario PPGR1'!#REF!)</f>
        <v>#REF!</v>
      </c>
      <c r="F115" s="350" t="e">
        <f>IF(Tabla2[[#This Row],[Productos ]]="","",'Formulario PPGR1'!#REF!)</f>
        <v>#REF!</v>
      </c>
      <c r="G115" s="554" t="s">
        <v>1379</v>
      </c>
      <c r="H115" s="260" t="s">
        <v>2048</v>
      </c>
      <c r="I115" s="260" t="s">
        <v>1500</v>
      </c>
      <c r="J115" s="260" t="s">
        <v>1544</v>
      </c>
      <c r="K115" s="261"/>
      <c r="L115" s="261"/>
      <c r="M115" s="261"/>
      <c r="N115" s="261">
        <v>1</v>
      </c>
      <c r="O115" s="261"/>
      <c r="P115" s="261"/>
      <c r="Q115" s="261"/>
      <c r="R115" s="261"/>
      <c r="S115" s="261"/>
      <c r="T115" s="261"/>
      <c r="U115" s="261"/>
      <c r="V115" s="261"/>
      <c r="W11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15" s="260" t="s">
        <v>446</v>
      </c>
      <c r="Y115" s="260"/>
      <c r="Z115" s="260"/>
      <c r="AA115" s="554"/>
      <c r="AB115" s="260" t="s">
        <v>1380</v>
      </c>
    </row>
    <row r="116" spans="2:28" s="158" customFormat="1" ht="45" x14ac:dyDescent="0.25">
      <c r="B116" s="350" t="e">
        <f>IF(Tabla2[[#This Row],[Productos ]]="","",CONCATENATE(Tabla2[[#This Row],[POA]],".",Tabla2[[#This Row],[SRS]],".",Tabla2[[#This Row],[AREA]],".",Tabla2[[#This Row],[TIPO]]))</f>
        <v>#REF!</v>
      </c>
      <c r="C116" s="350" t="e">
        <f>IF(Tabla2[[#This Row],[Productos ]]="","",'Formulario PPGR1'!#REF!)</f>
        <v>#REF!</v>
      </c>
      <c r="D116" s="350" t="e">
        <f>IF(Tabla2[[#This Row],[Productos ]]="","",'Formulario PPGR1'!#REF!)</f>
        <v>#REF!</v>
      </c>
      <c r="E116" s="350" t="e">
        <f>IF(Tabla2[[#This Row],[Productos ]]="","",'Formulario PPGR1'!#REF!)</f>
        <v>#REF!</v>
      </c>
      <c r="F116" s="350" t="e">
        <f>IF(Tabla2[[#This Row],[Productos ]]="","",'Formulario PPGR1'!#REF!)</f>
        <v>#REF!</v>
      </c>
      <c r="G116" s="554" t="s">
        <v>1379</v>
      </c>
      <c r="H116" s="260" t="s">
        <v>2048</v>
      </c>
      <c r="I116" s="260" t="s">
        <v>1501</v>
      </c>
      <c r="J116" s="260" t="s">
        <v>1502</v>
      </c>
      <c r="K116" s="261">
        <v>4</v>
      </c>
      <c r="L116" s="261">
        <v>7</v>
      </c>
      <c r="M116" s="261">
        <v>9</v>
      </c>
      <c r="N116" s="261">
        <v>7</v>
      </c>
      <c r="O116" s="261">
        <v>7</v>
      </c>
      <c r="P116" s="261">
        <v>6</v>
      </c>
      <c r="Q116" s="261">
        <v>7</v>
      </c>
      <c r="R116" s="261">
        <v>7</v>
      </c>
      <c r="S116" s="261">
        <v>6</v>
      </c>
      <c r="T116" s="261">
        <v>9</v>
      </c>
      <c r="U116" s="261">
        <v>8</v>
      </c>
      <c r="V116" s="261">
        <v>3</v>
      </c>
      <c r="W11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80</v>
      </c>
      <c r="X116" s="260" t="s">
        <v>1503</v>
      </c>
      <c r="Y116" s="260"/>
      <c r="Z116" s="260"/>
      <c r="AA116" s="554"/>
      <c r="AB116" s="260" t="s">
        <v>1380</v>
      </c>
    </row>
    <row r="117" spans="2:28" s="158" customFormat="1" ht="60" x14ac:dyDescent="0.25">
      <c r="B117" s="350" t="e">
        <f>IF(Tabla2[[#This Row],[Productos ]]="","",CONCATENATE(Tabla2[[#This Row],[POA]],".",Tabla2[[#This Row],[SRS]],".",Tabla2[[#This Row],[AREA]],".",Tabla2[[#This Row],[TIPO]]))</f>
        <v>#REF!</v>
      </c>
      <c r="C117" s="350" t="e">
        <f>IF(Tabla2[[#This Row],[Productos ]]="","",'Formulario PPGR1'!#REF!)</f>
        <v>#REF!</v>
      </c>
      <c r="D117" s="350" t="e">
        <f>IF(Tabla2[[#This Row],[Productos ]]="","",'Formulario PPGR1'!#REF!)</f>
        <v>#REF!</v>
      </c>
      <c r="E117" s="350" t="e">
        <f>IF(Tabla2[[#This Row],[Productos ]]="","",'Formulario PPGR1'!#REF!)</f>
        <v>#REF!</v>
      </c>
      <c r="F117" s="350" t="e">
        <f>IF(Tabla2[[#This Row],[Productos ]]="","",'Formulario PPGR1'!#REF!)</f>
        <v>#REF!</v>
      </c>
      <c r="G117" s="554" t="s">
        <v>1379</v>
      </c>
      <c r="H117" s="260" t="s">
        <v>2048</v>
      </c>
      <c r="I117" s="260" t="s">
        <v>1504</v>
      </c>
      <c r="J117" s="260" t="s">
        <v>1505</v>
      </c>
      <c r="K117" s="261"/>
      <c r="L117" s="261"/>
      <c r="M117" s="261"/>
      <c r="N117" s="261"/>
      <c r="O117" s="261"/>
      <c r="P117" s="261"/>
      <c r="Q117" s="261">
        <v>1</v>
      </c>
      <c r="R117" s="261"/>
      <c r="S117" s="261"/>
      <c r="T117" s="261"/>
      <c r="U117" s="261"/>
      <c r="V117" s="261"/>
      <c r="W11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17" s="260" t="s">
        <v>446</v>
      </c>
      <c r="Y117" s="260"/>
      <c r="Z117" s="260"/>
      <c r="AA117" s="554"/>
      <c r="AB117" s="260" t="s">
        <v>1380</v>
      </c>
    </row>
    <row r="118" spans="2:28" s="158" customFormat="1" ht="30" x14ac:dyDescent="0.25">
      <c r="B118" s="464" t="e">
        <f>IF(Tabla2[[#This Row],[Productos ]]="","",CONCATENATE(Tabla2[[#This Row],[POA]],".",Tabla2[[#This Row],[SRS]],".",Tabla2[[#This Row],[AREA]],".",Tabla2[[#This Row],[TIPO]]))</f>
        <v>#REF!</v>
      </c>
      <c r="C118" s="464" t="e">
        <f>IF(Tabla2[[#This Row],[Productos ]]="","",'Formulario PPGR1'!#REF!)</f>
        <v>#REF!</v>
      </c>
      <c r="D118" s="464" t="e">
        <f>IF(Tabla2[[#This Row],[Productos ]]="","",'Formulario PPGR1'!#REF!)</f>
        <v>#REF!</v>
      </c>
      <c r="E118" s="464" t="e">
        <f>IF(Tabla2[[#This Row],[Productos ]]="","",'Formulario PPGR1'!#REF!)</f>
        <v>#REF!</v>
      </c>
      <c r="F118" s="464" t="e">
        <f>IF(Tabla2[[#This Row],[Productos ]]="","",'Formulario PPGR1'!#REF!)</f>
        <v>#REF!</v>
      </c>
      <c r="G118" s="554" t="s">
        <v>1585</v>
      </c>
      <c r="H118" s="260" t="s">
        <v>2048</v>
      </c>
      <c r="I118" s="260" t="s">
        <v>1690</v>
      </c>
      <c r="J118" s="465" t="s">
        <v>1585</v>
      </c>
      <c r="K118" s="466"/>
      <c r="L118" s="466"/>
      <c r="M118" s="466">
        <v>1</v>
      </c>
      <c r="N118" s="466"/>
      <c r="O118" s="466"/>
      <c r="P118" s="466">
        <v>1</v>
      </c>
      <c r="Q118" s="466"/>
      <c r="R118" s="466"/>
      <c r="S118" s="466">
        <v>1</v>
      </c>
      <c r="T118" s="466"/>
      <c r="U118" s="466"/>
      <c r="V118" s="466"/>
      <c r="W11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118" s="465" t="s">
        <v>445</v>
      </c>
      <c r="Y118" s="465"/>
      <c r="Z118" s="465"/>
      <c r="AA118" s="554"/>
      <c r="AB118" s="456" t="s">
        <v>1380</v>
      </c>
    </row>
    <row r="119" spans="2:28" s="158" customFormat="1" ht="45" x14ac:dyDescent="0.25">
      <c r="B119" s="353" t="e">
        <f>IF(Tabla2[[#This Row],[Productos ]]="","",CONCATENATE(Tabla2[[#This Row],[POA]],".",Tabla2[[#This Row],[SRS]],".",Tabla2[[#This Row],[AREA]],".",Tabla2[[#This Row],[TIPO]]))</f>
        <v>#REF!</v>
      </c>
      <c r="C119" s="353" t="e">
        <f>IF(Tabla2[[#This Row],[Productos ]]="","",'Formulario PPGR1'!#REF!)</f>
        <v>#REF!</v>
      </c>
      <c r="D119" s="353" t="e">
        <f>IF(Tabla2[[#This Row],[Productos ]]="","",'Formulario PPGR1'!#REF!)</f>
        <v>#REF!</v>
      </c>
      <c r="E119" s="353" t="e">
        <f>IF(Tabla2[[#This Row],[Productos ]]="","",'Formulario PPGR1'!#REF!)</f>
        <v>#REF!</v>
      </c>
      <c r="F119" s="353" t="e">
        <f>IF(Tabla2[[#This Row],[Productos ]]="","",'Formulario PPGR1'!#REF!)</f>
        <v>#REF!</v>
      </c>
      <c r="G119" s="554" t="s">
        <v>1404</v>
      </c>
      <c r="H119" s="260" t="s">
        <v>2049</v>
      </c>
      <c r="I119" s="260" t="s">
        <v>1445</v>
      </c>
      <c r="J119" s="260" t="s">
        <v>1447</v>
      </c>
      <c r="K119" s="261">
        <v>5</v>
      </c>
      <c r="L119" s="261">
        <v>12</v>
      </c>
      <c r="M119" s="261">
        <v>15</v>
      </c>
      <c r="N119" s="261">
        <v>15</v>
      </c>
      <c r="O119" s="261">
        <v>15</v>
      </c>
      <c r="P119" s="261">
        <v>12</v>
      </c>
      <c r="Q119" s="261">
        <v>17</v>
      </c>
      <c r="R119" s="261">
        <v>15</v>
      </c>
      <c r="S119" s="261">
        <v>15</v>
      </c>
      <c r="T119" s="261">
        <v>15</v>
      </c>
      <c r="U119" s="261">
        <v>15</v>
      </c>
      <c r="V119" s="261">
        <v>5</v>
      </c>
      <c r="W11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156</v>
      </c>
      <c r="X119" s="260" t="s">
        <v>456</v>
      </c>
      <c r="Y119" s="260"/>
      <c r="Z119" s="260"/>
      <c r="AA119" s="554"/>
      <c r="AB119" s="367" t="s">
        <v>1410</v>
      </c>
    </row>
    <row r="120" spans="2:28" s="158" customFormat="1" ht="60" x14ac:dyDescent="0.25">
      <c r="B120" s="353" t="e">
        <f>IF(Tabla2[[#This Row],[Productos ]]="","",CONCATENATE(Tabla2[[#This Row],[POA]],".",Tabla2[[#This Row],[SRS]],".",Tabla2[[#This Row],[AREA]],".",Tabla2[[#This Row],[TIPO]]))</f>
        <v>#REF!</v>
      </c>
      <c r="C120" s="353" t="e">
        <f>IF(Tabla2[[#This Row],[Productos ]]="","",'Formulario PPGR1'!#REF!)</f>
        <v>#REF!</v>
      </c>
      <c r="D120" s="353" t="e">
        <f>IF(Tabla2[[#This Row],[Productos ]]="","",'Formulario PPGR1'!#REF!)</f>
        <v>#REF!</v>
      </c>
      <c r="E120" s="353" t="e">
        <f>IF(Tabla2[[#This Row],[Productos ]]="","",'Formulario PPGR1'!#REF!)</f>
        <v>#REF!</v>
      </c>
      <c r="F120" s="353" t="e">
        <f>IF(Tabla2[[#This Row],[Productos ]]="","",'Formulario PPGR1'!#REF!)</f>
        <v>#REF!</v>
      </c>
      <c r="G120" s="554" t="s">
        <v>1404</v>
      </c>
      <c r="H120" s="260" t="s">
        <v>2049</v>
      </c>
      <c r="I120" s="260" t="s">
        <v>1446</v>
      </c>
      <c r="J120" s="260" t="s">
        <v>1448</v>
      </c>
      <c r="K120" s="261"/>
      <c r="L120" s="261"/>
      <c r="M120" s="261"/>
      <c r="N120" s="261"/>
      <c r="O120" s="261">
        <v>1</v>
      </c>
      <c r="P120" s="261"/>
      <c r="Q120" s="261"/>
      <c r="R120" s="261"/>
      <c r="S120" s="261"/>
      <c r="T120" s="261"/>
      <c r="U120" s="261"/>
      <c r="V120" s="261"/>
      <c r="W12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20" s="260" t="s">
        <v>1506</v>
      </c>
      <c r="Y120" s="260"/>
      <c r="Z120" s="260"/>
      <c r="AA120" s="554"/>
      <c r="AB120" s="367" t="s">
        <v>1410</v>
      </c>
    </row>
    <row r="121" spans="2:28" s="158" customFormat="1" ht="60" x14ac:dyDescent="0.25">
      <c r="B121" s="353" t="e">
        <f>IF(Tabla2[[#This Row],[Productos ]]="","",CONCATENATE(Tabla2[[#This Row],[POA]],".",Tabla2[[#This Row],[SRS]],".",Tabla2[[#This Row],[AREA]],".",Tabla2[[#This Row],[TIPO]]))</f>
        <v>#REF!</v>
      </c>
      <c r="C121" s="353" t="e">
        <f>IF(Tabla2[[#This Row],[Productos ]]="","",'Formulario PPGR1'!#REF!)</f>
        <v>#REF!</v>
      </c>
      <c r="D121" s="353" t="e">
        <f>IF(Tabla2[[#This Row],[Productos ]]="","",'Formulario PPGR1'!#REF!)</f>
        <v>#REF!</v>
      </c>
      <c r="E121" s="353" t="e">
        <f>IF(Tabla2[[#This Row],[Productos ]]="","",'Formulario PPGR1'!#REF!)</f>
        <v>#REF!</v>
      </c>
      <c r="F121" s="353" t="e">
        <f>IF(Tabla2[[#This Row],[Productos ]]="","",'Formulario PPGR1'!#REF!)</f>
        <v>#REF!</v>
      </c>
      <c r="G121" s="554" t="s">
        <v>1404</v>
      </c>
      <c r="H121" s="260" t="s">
        <v>2049</v>
      </c>
      <c r="I121" s="260" t="s">
        <v>1507</v>
      </c>
      <c r="J121" s="260" t="s">
        <v>1545</v>
      </c>
      <c r="K121" s="261"/>
      <c r="L121" s="261"/>
      <c r="M121" s="261"/>
      <c r="N121" s="261"/>
      <c r="O121" s="261"/>
      <c r="P121" s="261">
        <v>1</v>
      </c>
      <c r="Q121" s="261"/>
      <c r="R121" s="261"/>
      <c r="S121" s="261"/>
      <c r="T121" s="261"/>
      <c r="U121" s="261"/>
      <c r="V121" s="261"/>
      <c r="W12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21" s="260" t="s">
        <v>1508</v>
      </c>
      <c r="Y121" s="260"/>
      <c r="Z121" s="260"/>
      <c r="AA121" s="554"/>
      <c r="AB121" s="367" t="s">
        <v>1410</v>
      </c>
    </row>
    <row r="122" spans="2:28" s="158" customFormat="1" ht="60" x14ac:dyDescent="0.25">
      <c r="B122" s="353" t="e">
        <f>IF(Tabla2[[#This Row],[Productos ]]="","",CONCATENATE(Tabla2[[#This Row],[POA]],".",Tabla2[[#This Row],[SRS]],".",Tabla2[[#This Row],[AREA]],".",Tabla2[[#This Row],[TIPO]]))</f>
        <v>#REF!</v>
      </c>
      <c r="C122" s="353" t="e">
        <f>IF(Tabla2[[#This Row],[Productos ]]="","",'Formulario PPGR1'!#REF!)</f>
        <v>#REF!</v>
      </c>
      <c r="D122" s="353" t="e">
        <f>IF(Tabla2[[#This Row],[Productos ]]="","",'Formulario PPGR1'!#REF!)</f>
        <v>#REF!</v>
      </c>
      <c r="E122" s="353" t="e">
        <f>IF(Tabla2[[#This Row],[Productos ]]="","",'Formulario PPGR1'!#REF!)</f>
        <v>#REF!</v>
      </c>
      <c r="F122" s="353" t="e">
        <f>IF(Tabla2[[#This Row],[Productos ]]="","",'Formulario PPGR1'!#REF!)</f>
        <v>#REF!</v>
      </c>
      <c r="G122" s="554" t="s">
        <v>1404</v>
      </c>
      <c r="H122" s="260" t="s">
        <v>2049</v>
      </c>
      <c r="I122" s="260" t="s">
        <v>1509</v>
      </c>
      <c r="J122" s="260" t="s">
        <v>1546</v>
      </c>
      <c r="K122" s="261"/>
      <c r="L122" s="261"/>
      <c r="M122" s="261"/>
      <c r="N122" s="261"/>
      <c r="O122" s="261"/>
      <c r="P122" s="261">
        <v>2</v>
      </c>
      <c r="Q122" s="261"/>
      <c r="R122" s="261"/>
      <c r="S122" s="261"/>
      <c r="T122" s="261"/>
      <c r="U122" s="261"/>
      <c r="V122" s="261"/>
      <c r="W12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122" s="260" t="s">
        <v>446</v>
      </c>
      <c r="Y122" s="260"/>
      <c r="Z122" s="260"/>
      <c r="AA122" s="554"/>
      <c r="AB122" s="367" t="s">
        <v>1410</v>
      </c>
    </row>
    <row r="123" spans="2:28" s="158" customFormat="1" ht="45" x14ac:dyDescent="0.25">
      <c r="B123" s="353" t="e">
        <f>IF(Tabla2[[#This Row],[Productos ]]="","",CONCATENATE(Tabla2[[#This Row],[POA]],".",Tabla2[[#This Row],[SRS]],".",Tabla2[[#This Row],[AREA]],".",Tabla2[[#This Row],[TIPO]]))</f>
        <v>#REF!</v>
      </c>
      <c r="C123" s="353" t="e">
        <f>IF(Tabla2[[#This Row],[Productos ]]="","",'Formulario PPGR1'!#REF!)</f>
        <v>#REF!</v>
      </c>
      <c r="D123" s="353" t="e">
        <f>IF(Tabla2[[#This Row],[Productos ]]="","",'Formulario PPGR1'!#REF!)</f>
        <v>#REF!</v>
      </c>
      <c r="E123" s="353" t="e">
        <f>IF(Tabla2[[#This Row],[Productos ]]="","",'Formulario PPGR1'!#REF!)</f>
        <v>#REF!</v>
      </c>
      <c r="F123" s="353" t="e">
        <f>IF(Tabla2[[#This Row],[Productos ]]="","",'Formulario PPGR1'!#REF!)</f>
        <v>#REF!</v>
      </c>
      <c r="G123" s="554" t="s">
        <v>1404</v>
      </c>
      <c r="H123" s="260" t="s">
        <v>2049</v>
      </c>
      <c r="I123" s="260" t="s">
        <v>1510</v>
      </c>
      <c r="J123" s="260" t="s">
        <v>1695</v>
      </c>
      <c r="K123" s="261"/>
      <c r="L123" s="261"/>
      <c r="M123" s="261"/>
      <c r="N123" s="261"/>
      <c r="O123" s="261"/>
      <c r="P123" s="261"/>
      <c r="Q123" s="261">
        <v>1</v>
      </c>
      <c r="R123" s="261">
        <v>1</v>
      </c>
      <c r="S123" s="261">
        <v>1</v>
      </c>
      <c r="T123" s="261">
        <v>1</v>
      </c>
      <c r="U123" s="261">
        <v>1</v>
      </c>
      <c r="V123" s="261">
        <v>1</v>
      </c>
      <c r="W12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6</v>
      </c>
      <c r="X123" s="260" t="s">
        <v>462</v>
      </c>
      <c r="Y123" s="260"/>
      <c r="Z123" s="260"/>
      <c r="AA123" s="554" t="s">
        <v>1696</v>
      </c>
      <c r="AB123" s="367" t="s">
        <v>1410</v>
      </c>
    </row>
    <row r="124" spans="2:28" s="158" customFormat="1" ht="60" x14ac:dyDescent="0.25">
      <c r="B124" s="353" t="e">
        <f>IF(Tabla2[[#This Row],[Productos ]]="","",CONCATENATE(Tabla2[[#This Row],[POA]],".",Tabla2[[#This Row],[SRS]],".",Tabla2[[#This Row],[AREA]],".",Tabla2[[#This Row],[TIPO]]))</f>
        <v>#REF!</v>
      </c>
      <c r="C124" s="353" t="e">
        <f>IF(Tabla2[[#This Row],[Productos ]]="","",'Formulario PPGR1'!#REF!)</f>
        <v>#REF!</v>
      </c>
      <c r="D124" s="353" t="e">
        <f>IF(Tabla2[[#This Row],[Productos ]]="","",'Formulario PPGR1'!#REF!)</f>
        <v>#REF!</v>
      </c>
      <c r="E124" s="353" t="e">
        <f>IF(Tabla2[[#This Row],[Productos ]]="","",'Formulario PPGR1'!#REF!)</f>
        <v>#REF!</v>
      </c>
      <c r="F124" s="353" t="e">
        <f>IF(Tabla2[[#This Row],[Productos ]]="","",'Formulario PPGR1'!#REF!)</f>
        <v>#REF!</v>
      </c>
      <c r="G124" s="554" t="s">
        <v>1404</v>
      </c>
      <c r="H124" s="260" t="s">
        <v>2049</v>
      </c>
      <c r="I124" s="260" t="s">
        <v>1511</v>
      </c>
      <c r="J124" s="260" t="s">
        <v>1512</v>
      </c>
      <c r="K124" s="261"/>
      <c r="L124" s="261"/>
      <c r="M124" s="261">
        <v>1</v>
      </c>
      <c r="N124" s="261"/>
      <c r="O124" s="261"/>
      <c r="P124" s="261">
        <v>1</v>
      </c>
      <c r="Q124" s="261"/>
      <c r="R124" s="261"/>
      <c r="S124" s="261">
        <v>1</v>
      </c>
      <c r="T124" s="261"/>
      <c r="U124" s="261"/>
      <c r="V124" s="261">
        <v>1</v>
      </c>
      <c r="W12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124" s="260" t="s">
        <v>1506</v>
      </c>
      <c r="Y124" s="260"/>
      <c r="Z124" s="260"/>
      <c r="AA124" s="554"/>
      <c r="AB124" s="367" t="s">
        <v>1410</v>
      </c>
    </row>
    <row r="125" spans="2:28" s="158" customFormat="1" ht="60" x14ac:dyDescent="0.25">
      <c r="B125" s="353" t="e">
        <f>IF(Tabla2[[#This Row],[Productos ]]="","",CONCATENATE(Tabla2[[#This Row],[POA]],".",Tabla2[[#This Row],[SRS]],".",Tabla2[[#This Row],[AREA]],".",Tabla2[[#This Row],[TIPO]]))</f>
        <v>#REF!</v>
      </c>
      <c r="C125" s="353" t="e">
        <f>IF(Tabla2[[#This Row],[Productos ]]="","",'Formulario PPGR1'!#REF!)</f>
        <v>#REF!</v>
      </c>
      <c r="D125" s="353" t="e">
        <f>IF(Tabla2[[#This Row],[Productos ]]="","",'Formulario PPGR1'!#REF!)</f>
        <v>#REF!</v>
      </c>
      <c r="E125" s="353" t="e">
        <f>IF(Tabla2[[#This Row],[Productos ]]="","",'Formulario PPGR1'!#REF!)</f>
        <v>#REF!</v>
      </c>
      <c r="F125" s="353" t="e">
        <f>IF(Tabla2[[#This Row],[Productos ]]="","",'Formulario PPGR1'!#REF!)</f>
        <v>#REF!</v>
      </c>
      <c r="G125" s="554" t="s">
        <v>1404</v>
      </c>
      <c r="H125" s="260" t="s">
        <v>2049</v>
      </c>
      <c r="I125" s="260" t="s">
        <v>1513</v>
      </c>
      <c r="J125" s="260" t="s">
        <v>1547</v>
      </c>
      <c r="K125" s="261"/>
      <c r="L125" s="261"/>
      <c r="M125" s="261">
        <v>1</v>
      </c>
      <c r="N125" s="261"/>
      <c r="O125" s="261"/>
      <c r="P125" s="261">
        <v>1</v>
      </c>
      <c r="Q125" s="261"/>
      <c r="R125" s="261"/>
      <c r="S125" s="261">
        <v>1</v>
      </c>
      <c r="T125" s="261"/>
      <c r="U125" s="261"/>
      <c r="V125" s="261">
        <v>1</v>
      </c>
      <c r="W12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125" s="260" t="s">
        <v>1506</v>
      </c>
      <c r="Y125" s="260"/>
      <c r="Z125" s="260"/>
      <c r="AA125" s="554"/>
      <c r="AB125" s="367" t="s">
        <v>1410</v>
      </c>
    </row>
    <row r="126" spans="2:28" s="158" customFormat="1" ht="60" x14ac:dyDescent="0.25">
      <c r="B126" s="353" t="e">
        <f>IF(Tabla2[[#This Row],[Productos ]]="","",CONCATENATE(Tabla2[[#This Row],[POA]],".",Tabla2[[#This Row],[SRS]],".",Tabla2[[#This Row],[AREA]],".",Tabla2[[#This Row],[TIPO]]))</f>
        <v>#REF!</v>
      </c>
      <c r="C126" s="353" t="e">
        <f>IF(Tabla2[[#This Row],[Productos ]]="","",'Formulario PPGR1'!#REF!)</f>
        <v>#REF!</v>
      </c>
      <c r="D126" s="353" t="e">
        <f>IF(Tabla2[[#This Row],[Productos ]]="","",'Formulario PPGR1'!#REF!)</f>
        <v>#REF!</v>
      </c>
      <c r="E126" s="353" t="e">
        <f>IF(Tabla2[[#This Row],[Productos ]]="","",'Formulario PPGR1'!#REF!)</f>
        <v>#REF!</v>
      </c>
      <c r="F126" s="353" t="e">
        <f>IF(Tabla2[[#This Row],[Productos ]]="","",'Formulario PPGR1'!#REF!)</f>
        <v>#REF!</v>
      </c>
      <c r="G126" s="554" t="s">
        <v>1404</v>
      </c>
      <c r="H126" s="260" t="s">
        <v>2049</v>
      </c>
      <c r="I126" s="260" t="s">
        <v>1514</v>
      </c>
      <c r="J126" s="260" t="s">
        <v>1548</v>
      </c>
      <c r="K126" s="261"/>
      <c r="L126" s="261"/>
      <c r="M126" s="261"/>
      <c r="N126" s="261"/>
      <c r="O126" s="261">
        <v>1</v>
      </c>
      <c r="P126" s="261"/>
      <c r="Q126" s="261"/>
      <c r="R126" s="261"/>
      <c r="S126" s="261">
        <v>1</v>
      </c>
      <c r="T126" s="261"/>
      <c r="U126" s="261"/>
      <c r="V126" s="261">
        <v>1</v>
      </c>
      <c r="W12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126" s="260" t="s">
        <v>1506</v>
      </c>
      <c r="Y126" s="260"/>
      <c r="Z126" s="260"/>
      <c r="AA126" s="554"/>
      <c r="AB126" s="367" t="s">
        <v>1410</v>
      </c>
    </row>
    <row r="127" spans="2:28" s="158" customFormat="1" ht="60" x14ac:dyDescent="0.25">
      <c r="B127" s="353" t="e">
        <f>IF(Tabla2[[#This Row],[Productos ]]="","",CONCATENATE(Tabla2[[#This Row],[POA]],".",Tabla2[[#This Row],[SRS]],".",Tabla2[[#This Row],[AREA]],".",Tabla2[[#This Row],[TIPO]]))</f>
        <v>#REF!</v>
      </c>
      <c r="C127" s="353" t="e">
        <f>IF(Tabla2[[#This Row],[Productos ]]="","",'Formulario PPGR1'!#REF!)</f>
        <v>#REF!</v>
      </c>
      <c r="D127" s="353" t="e">
        <f>IF(Tabla2[[#This Row],[Productos ]]="","",'Formulario PPGR1'!#REF!)</f>
        <v>#REF!</v>
      </c>
      <c r="E127" s="353" t="e">
        <f>IF(Tabla2[[#This Row],[Productos ]]="","",'Formulario PPGR1'!#REF!)</f>
        <v>#REF!</v>
      </c>
      <c r="F127" s="353" t="e">
        <f>IF(Tabla2[[#This Row],[Productos ]]="","",'Formulario PPGR1'!#REF!)</f>
        <v>#REF!</v>
      </c>
      <c r="G127" s="554" t="s">
        <v>1404</v>
      </c>
      <c r="H127" s="260" t="s">
        <v>2049</v>
      </c>
      <c r="I127" s="260" t="s">
        <v>1515</v>
      </c>
      <c r="J127" s="260" t="s">
        <v>1550</v>
      </c>
      <c r="K127" s="261"/>
      <c r="L127" s="261"/>
      <c r="M127" s="261"/>
      <c r="N127" s="261"/>
      <c r="O127" s="261">
        <v>1</v>
      </c>
      <c r="P127" s="261"/>
      <c r="Q127" s="261"/>
      <c r="R127" s="261"/>
      <c r="S127" s="261"/>
      <c r="T127" s="261"/>
      <c r="U127" s="261">
        <v>1</v>
      </c>
      <c r="V127" s="261"/>
      <c r="W12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127" s="260" t="s">
        <v>1506</v>
      </c>
      <c r="Y127" s="260"/>
      <c r="Z127" s="260"/>
      <c r="AA127" s="554"/>
      <c r="AB127" s="367" t="s">
        <v>1410</v>
      </c>
    </row>
    <row r="128" spans="2:28" s="158" customFormat="1" ht="60" x14ac:dyDescent="0.25">
      <c r="B128" s="353" t="e">
        <f>IF(Tabla2[[#This Row],[Productos ]]="","",CONCATENATE(Tabla2[[#This Row],[POA]],".",Tabla2[[#This Row],[SRS]],".",Tabla2[[#This Row],[AREA]],".",Tabla2[[#This Row],[TIPO]]))</f>
        <v>#REF!</v>
      </c>
      <c r="C128" s="353" t="e">
        <f>IF(Tabla2[[#This Row],[Productos ]]="","",'Formulario PPGR1'!#REF!)</f>
        <v>#REF!</v>
      </c>
      <c r="D128" s="353" t="e">
        <f>IF(Tabla2[[#This Row],[Productos ]]="","",'Formulario PPGR1'!#REF!)</f>
        <v>#REF!</v>
      </c>
      <c r="E128" s="353" t="e">
        <f>IF(Tabla2[[#This Row],[Productos ]]="","",'Formulario PPGR1'!#REF!)</f>
        <v>#REF!</v>
      </c>
      <c r="F128" s="353" t="e">
        <f>IF(Tabla2[[#This Row],[Productos ]]="","",'Formulario PPGR1'!#REF!)</f>
        <v>#REF!</v>
      </c>
      <c r="G128" s="554" t="s">
        <v>1404</v>
      </c>
      <c r="H128" s="260" t="s">
        <v>2049</v>
      </c>
      <c r="I128" s="260" t="s">
        <v>1516</v>
      </c>
      <c r="J128" s="260" t="s">
        <v>1549</v>
      </c>
      <c r="K128" s="261"/>
      <c r="L128" s="261"/>
      <c r="M128" s="261"/>
      <c r="N128" s="261">
        <v>1</v>
      </c>
      <c r="O128" s="261"/>
      <c r="P128" s="261"/>
      <c r="Q128" s="261"/>
      <c r="R128" s="261">
        <v>1</v>
      </c>
      <c r="S128" s="261"/>
      <c r="T128" s="261"/>
      <c r="U128" s="261"/>
      <c r="V128" s="261"/>
      <c r="W12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128" s="260" t="s">
        <v>1506</v>
      </c>
      <c r="Y128" s="260"/>
      <c r="Z128" s="260"/>
      <c r="AA128" s="554"/>
      <c r="AB128" s="367" t="s">
        <v>1410</v>
      </c>
    </row>
    <row r="129" spans="2:28" s="158" customFormat="1" ht="30" x14ac:dyDescent="0.25">
      <c r="B129" s="353" t="e">
        <f>IF(Tabla2[[#This Row],[Productos ]]="","",CONCATENATE(Tabla2[[#This Row],[POA]],".",Tabla2[[#This Row],[SRS]],".",Tabla2[[#This Row],[AREA]],".",Tabla2[[#This Row],[TIPO]]))</f>
        <v>#REF!</v>
      </c>
      <c r="C129" s="353" t="e">
        <f>IF(Tabla2[[#This Row],[Productos ]]="","",'Formulario PPGR1'!#REF!)</f>
        <v>#REF!</v>
      </c>
      <c r="D129" s="353" t="e">
        <f>IF(Tabla2[[#This Row],[Productos ]]="","",'Formulario PPGR1'!#REF!)</f>
        <v>#REF!</v>
      </c>
      <c r="E129" s="353" t="e">
        <f>IF(Tabla2[[#This Row],[Productos ]]="","",'Formulario PPGR1'!#REF!)</f>
        <v>#REF!</v>
      </c>
      <c r="F129" s="353" t="e">
        <f>IF(Tabla2[[#This Row],[Productos ]]="","",'Formulario PPGR1'!#REF!)</f>
        <v>#REF!</v>
      </c>
      <c r="G129" s="554" t="s">
        <v>1404</v>
      </c>
      <c r="H129" s="260" t="s">
        <v>2049</v>
      </c>
      <c r="I129" s="260" t="s">
        <v>1586</v>
      </c>
      <c r="J129" s="260" t="s">
        <v>1588</v>
      </c>
      <c r="K129" s="261"/>
      <c r="L129" s="261"/>
      <c r="M129" s="261">
        <v>1</v>
      </c>
      <c r="N129" s="261"/>
      <c r="O129" s="261"/>
      <c r="P129" s="261">
        <v>1</v>
      </c>
      <c r="Q129" s="261"/>
      <c r="R129" s="261"/>
      <c r="S129" s="261">
        <v>1</v>
      </c>
      <c r="T129" s="261"/>
      <c r="U129" s="261"/>
      <c r="V129" s="261"/>
      <c r="W12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129" s="260" t="s">
        <v>462</v>
      </c>
      <c r="Y129" s="260"/>
      <c r="Z129" s="260"/>
      <c r="AA129" s="554" t="s">
        <v>1590</v>
      </c>
      <c r="AB129" s="367" t="s">
        <v>1410</v>
      </c>
    </row>
    <row r="130" spans="2:28" s="158" customFormat="1" ht="45" x14ac:dyDescent="0.25">
      <c r="B130" s="353" t="e">
        <f>IF(Tabla2[[#This Row],[Productos ]]="","",CONCATENATE(Tabla2[[#This Row],[POA]],".",Tabla2[[#This Row],[SRS]],".",Tabla2[[#This Row],[AREA]],".",Tabla2[[#This Row],[TIPO]]))</f>
        <v>#REF!</v>
      </c>
      <c r="C130" s="353" t="e">
        <f>IF(Tabla2[[#This Row],[Productos ]]="","",'Formulario PPGR1'!#REF!)</f>
        <v>#REF!</v>
      </c>
      <c r="D130" s="353" t="e">
        <f>IF(Tabla2[[#This Row],[Productos ]]="","",'Formulario PPGR1'!#REF!)</f>
        <v>#REF!</v>
      </c>
      <c r="E130" s="353" t="e">
        <f>IF(Tabla2[[#This Row],[Productos ]]="","",'Formulario PPGR1'!#REF!)</f>
        <v>#REF!</v>
      </c>
      <c r="F130" s="353" t="e">
        <f>IF(Tabla2[[#This Row],[Productos ]]="","",'Formulario PPGR1'!#REF!)</f>
        <v>#REF!</v>
      </c>
      <c r="G130" s="554" t="s">
        <v>1404</v>
      </c>
      <c r="H130" s="260" t="s">
        <v>2049</v>
      </c>
      <c r="I130" s="260" t="s">
        <v>1587</v>
      </c>
      <c r="J130" s="260" t="s">
        <v>1589</v>
      </c>
      <c r="K130" s="261">
        <v>1</v>
      </c>
      <c r="L130" s="261">
        <v>1</v>
      </c>
      <c r="M130" s="261">
        <v>1</v>
      </c>
      <c r="N130" s="261">
        <v>1</v>
      </c>
      <c r="O130" s="261">
        <v>1</v>
      </c>
      <c r="P130" s="261">
        <v>1</v>
      </c>
      <c r="Q130" s="261">
        <v>1</v>
      </c>
      <c r="R130" s="261">
        <v>1</v>
      </c>
      <c r="S130" s="261">
        <v>1</v>
      </c>
      <c r="T130" s="261">
        <v>1</v>
      </c>
      <c r="U130" s="261">
        <v>1</v>
      </c>
      <c r="V130" s="261">
        <v>1</v>
      </c>
      <c r="W13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130" s="260" t="s">
        <v>456</v>
      </c>
      <c r="Y130" s="260"/>
      <c r="Z130" s="260"/>
      <c r="AA130" s="554"/>
      <c r="AB130" s="367" t="s">
        <v>1410</v>
      </c>
    </row>
    <row r="131" spans="2:28" s="158" customFormat="1" ht="24" x14ac:dyDescent="0.25">
      <c r="B131" s="353" t="e">
        <f>IF(Tabla2[[#This Row],[Productos ]]="","",CONCATENATE(Tabla2[[#This Row],[POA]],".",Tabla2[[#This Row],[SRS]],".",Tabla2[[#This Row],[AREA]],".",Tabla2[[#This Row],[TIPO]]))</f>
        <v>#REF!</v>
      </c>
      <c r="C131" s="353" t="e">
        <f>IF(Tabla2[[#This Row],[Productos ]]="","",'Formulario PPGR1'!#REF!)</f>
        <v>#REF!</v>
      </c>
      <c r="D131" s="353" t="e">
        <f>IF(Tabla2[[#This Row],[Productos ]]="","",'Formulario PPGR1'!#REF!)</f>
        <v>#REF!</v>
      </c>
      <c r="E131" s="353" t="e">
        <f>IF(Tabla2[[#This Row],[Productos ]]="","",'Formulario PPGR1'!#REF!)</f>
        <v>#REF!</v>
      </c>
      <c r="F131" s="353" t="e">
        <f>IF(Tabla2[[#This Row],[Productos ]]="","",'Formulario PPGR1'!#REF!)</f>
        <v>#REF!</v>
      </c>
      <c r="G131" s="554" t="s">
        <v>1344</v>
      </c>
      <c r="H131" s="260" t="s">
        <v>2050</v>
      </c>
      <c r="I131" s="260" t="s">
        <v>1574</v>
      </c>
      <c r="J131" s="260" t="s">
        <v>1569</v>
      </c>
      <c r="K131" s="261"/>
      <c r="L131" s="261"/>
      <c r="M131" s="261">
        <v>1</v>
      </c>
      <c r="N131" s="261"/>
      <c r="O131" s="261"/>
      <c r="P131" s="261"/>
      <c r="Q131" s="261"/>
      <c r="R131" s="261"/>
      <c r="S131" s="261"/>
      <c r="T131" s="261">
        <v>1</v>
      </c>
      <c r="U131" s="261"/>
      <c r="V131" s="261"/>
      <c r="W13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131" s="260" t="s">
        <v>457</v>
      </c>
      <c r="Y131" s="260"/>
      <c r="Z131" s="260"/>
      <c r="AA131" s="554"/>
      <c r="AB131" s="367" t="s">
        <v>1347</v>
      </c>
    </row>
    <row r="132" spans="2:28" s="158" customFormat="1" ht="30" x14ac:dyDescent="0.25">
      <c r="B132" s="353" t="e">
        <f>IF(Tabla2[[#This Row],[Productos ]]="","",CONCATENATE(Tabla2[[#This Row],[POA]],".",Tabla2[[#This Row],[SRS]],".",Tabla2[[#This Row],[AREA]],".",Tabla2[[#This Row],[TIPO]]))</f>
        <v>#REF!</v>
      </c>
      <c r="C132" s="353" t="e">
        <f>IF(Tabla2[[#This Row],[Productos ]]="","",'Formulario PPGR1'!#REF!)</f>
        <v>#REF!</v>
      </c>
      <c r="D132" s="353" t="e">
        <f>IF(Tabla2[[#This Row],[Productos ]]="","",'Formulario PPGR1'!#REF!)</f>
        <v>#REF!</v>
      </c>
      <c r="E132" s="353" t="e">
        <f>IF(Tabla2[[#This Row],[Productos ]]="","",'Formulario PPGR1'!#REF!)</f>
        <v>#REF!</v>
      </c>
      <c r="F132" s="353" t="e">
        <f>IF(Tabla2[[#This Row],[Productos ]]="","",'Formulario PPGR1'!#REF!)</f>
        <v>#REF!</v>
      </c>
      <c r="G132" s="554" t="s">
        <v>1344</v>
      </c>
      <c r="H132" s="260" t="s">
        <v>2050</v>
      </c>
      <c r="I132" s="260" t="s">
        <v>1575</v>
      </c>
      <c r="J132" s="260" t="s">
        <v>1570</v>
      </c>
      <c r="K132" s="261"/>
      <c r="L132" s="261"/>
      <c r="M132" s="261"/>
      <c r="N132" s="261"/>
      <c r="O132" s="261">
        <v>1</v>
      </c>
      <c r="P132" s="261"/>
      <c r="Q132" s="261"/>
      <c r="R132" s="261"/>
      <c r="S132" s="261"/>
      <c r="T132" s="261"/>
      <c r="U132" s="261"/>
      <c r="V132" s="261"/>
      <c r="W13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32" s="260" t="s">
        <v>449</v>
      </c>
      <c r="Y132" s="260"/>
      <c r="Z132" s="260"/>
      <c r="AA132" s="554"/>
      <c r="AB132" s="367" t="s">
        <v>1347</v>
      </c>
    </row>
    <row r="133" spans="2:28" s="158" customFormat="1" ht="24" x14ac:dyDescent="0.25">
      <c r="B133" s="353" t="e">
        <f>IF(Tabla2[[#This Row],[Productos ]]="","",CONCATENATE(Tabla2[[#This Row],[POA]],".",Tabla2[[#This Row],[SRS]],".",Tabla2[[#This Row],[AREA]],".",Tabla2[[#This Row],[TIPO]]))</f>
        <v>#REF!</v>
      </c>
      <c r="C133" s="353" t="e">
        <f>IF(Tabla2[[#This Row],[Productos ]]="","",'Formulario PPGR1'!#REF!)</f>
        <v>#REF!</v>
      </c>
      <c r="D133" s="353" t="e">
        <f>IF(Tabla2[[#This Row],[Productos ]]="","",'Formulario PPGR1'!#REF!)</f>
        <v>#REF!</v>
      </c>
      <c r="E133" s="353" t="e">
        <f>IF(Tabla2[[#This Row],[Productos ]]="","",'Formulario PPGR1'!#REF!)</f>
        <v>#REF!</v>
      </c>
      <c r="F133" s="353" t="e">
        <f>IF(Tabla2[[#This Row],[Productos ]]="","",'Formulario PPGR1'!#REF!)</f>
        <v>#REF!</v>
      </c>
      <c r="G133" s="554" t="s">
        <v>1344</v>
      </c>
      <c r="H133" s="260" t="s">
        <v>2050</v>
      </c>
      <c r="I133" s="260" t="s">
        <v>1576</v>
      </c>
      <c r="J133" s="260" t="s">
        <v>1571</v>
      </c>
      <c r="K133" s="261"/>
      <c r="L133" s="261"/>
      <c r="M133" s="261"/>
      <c r="N133" s="261"/>
      <c r="O133" s="261"/>
      <c r="P133" s="261"/>
      <c r="Q133" s="261"/>
      <c r="R133" s="261">
        <v>1</v>
      </c>
      <c r="S133" s="261"/>
      <c r="T133" s="261"/>
      <c r="U133" s="261"/>
      <c r="V133" s="261"/>
      <c r="W13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33" s="260" t="s">
        <v>445</v>
      </c>
      <c r="Y133" s="260"/>
      <c r="Z133" s="260"/>
      <c r="AA133" s="554"/>
      <c r="AB133" s="367" t="s">
        <v>1347</v>
      </c>
    </row>
    <row r="134" spans="2:28" s="158" customFormat="1" x14ac:dyDescent="0.25">
      <c r="B134" s="353" t="e">
        <f>IF(Tabla2[[#This Row],[Productos ]]="","",CONCATENATE(Tabla2[[#This Row],[POA]],".",Tabla2[[#This Row],[SRS]],".",Tabla2[[#This Row],[AREA]],".",Tabla2[[#This Row],[TIPO]]))</f>
        <v>#REF!</v>
      </c>
      <c r="C134" s="353" t="e">
        <f>IF(Tabla2[[#This Row],[Productos ]]="","",'Formulario PPGR1'!#REF!)</f>
        <v>#REF!</v>
      </c>
      <c r="D134" s="353" t="e">
        <f>IF(Tabla2[[#This Row],[Productos ]]="","",'Formulario PPGR1'!#REF!)</f>
        <v>#REF!</v>
      </c>
      <c r="E134" s="353" t="e">
        <f>IF(Tabla2[[#This Row],[Productos ]]="","",'Formulario PPGR1'!#REF!)</f>
        <v>#REF!</v>
      </c>
      <c r="F134" s="353" t="e">
        <f>IF(Tabla2[[#This Row],[Productos ]]="","",'Formulario PPGR1'!#REF!)</f>
        <v>#REF!</v>
      </c>
      <c r="G134" s="554" t="s">
        <v>1352</v>
      </c>
      <c r="H134" s="260" t="s">
        <v>2051</v>
      </c>
      <c r="I134" s="260" t="s">
        <v>1345</v>
      </c>
      <c r="J134" s="260" t="s">
        <v>1355</v>
      </c>
      <c r="K134" s="261"/>
      <c r="L134" s="261"/>
      <c r="M134" s="261"/>
      <c r="N134" s="261"/>
      <c r="O134" s="261">
        <v>1</v>
      </c>
      <c r="P134" s="261"/>
      <c r="Q134" s="261"/>
      <c r="R134" s="261"/>
      <c r="S134" s="261"/>
      <c r="T134" s="261"/>
      <c r="U134" s="261"/>
      <c r="V134" s="261"/>
      <c r="W13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34" s="260" t="s">
        <v>445</v>
      </c>
      <c r="Y134" s="260"/>
      <c r="Z134" s="260"/>
      <c r="AA134" s="554"/>
      <c r="AB134" s="367" t="s">
        <v>1443</v>
      </c>
    </row>
    <row r="135" spans="2:28" s="158" customFormat="1" x14ac:dyDescent="0.25">
      <c r="B135" s="353" t="e">
        <f>IF(Tabla2[[#This Row],[Productos ]]="","",CONCATENATE(Tabla2[[#This Row],[POA]],".",Tabla2[[#This Row],[SRS]],".",Tabla2[[#This Row],[AREA]],".",Tabla2[[#This Row],[TIPO]]))</f>
        <v>#REF!</v>
      </c>
      <c r="C135" s="353" t="e">
        <f>IF(Tabla2[[#This Row],[Productos ]]="","",'Formulario PPGR1'!#REF!)</f>
        <v>#REF!</v>
      </c>
      <c r="D135" s="353" t="e">
        <f>IF(Tabla2[[#This Row],[Productos ]]="","",'Formulario PPGR1'!#REF!)</f>
        <v>#REF!</v>
      </c>
      <c r="E135" s="353" t="e">
        <f>IF(Tabla2[[#This Row],[Productos ]]="","",'Formulario PPGR1'!#REF!)</f>
        <v>#REF!</v>
      </c>
      <c r="F135" s="353" t="e">
        <f>IF(Tabla2[[#This Row],[Productos ]]="","",'Formulario PPGR1'!#REF!)</f>
        <v>#REF!</v>
      </c>
      <c r="G135" s="554" t="s">
        <v>1352</v>
      </c>
      <c r="H135" s="260" t="s">
        <v>2051</v>
      </c>
      <c r="I135" s="260" t="s">
        <v>1346</v>
      </c>
      <c r="J135" s="260" t="s">
        <v>1356</v>
      </c>
      <c r="K135" s="261"/>
      <c r="L135" s="261"/>
      <c r="M135" s="261"/>
      <c r="N135" s="261"/>
      <c r="O135" s="261">
        <v>1</v>
      </c>
      <c r="P135" s="261"/>
      <c r="Q135" s="261"/>
      <c r="R135" s="261"/>
      <c r="S135" s="261"/>
      <c r="T135" s="261"/>
      <c r="U135" s="261"/>
      <c r="V135" s="261"/>
      <c r="W13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35" s="260" t="s">
        <v>449</v>
      </c>
      <c r="Y135" s="260"/>
      <c r="Z135" s="260"/>
      <c r="AA135" s="554"/>
      <c r="AB135" s="367" t="s">
        <v>1443</v>
      </c>
    </row>
    <row r="136" spans="2:28" s="158" customFormat="1" ht="30" x14ac:dyDescent="0.25">
      <c r="B136" s="353" t="e">
        <f>IF(Tabla2[[#This Row],[Productos ]]="","",CONCATENATE(Tabla2[[#This Row],[POA]],".",Tabla2[[#This Row],[SRS]],".",Tabla2[[#This Row],[AREA]],".",Tabla2[[#This Row],[TIPO]]))</f>
        <v>#REF!</v>
      </c>
      <c r="C136" s="353" t="e">
        <f>IF(Tabla2[[#This Row],[Productos ]]="","",'Formulario PPGR1'!#REF!)</f>
        <v>#REF!</v>
      </c>
      <c r="D136" s="353" t="e">
        <f>IF(Tabla2[[#This Row],[Productos ]]="","",'Formulario PPGR1'!#REF!)</f>
        <v>#REF!</v>
      </c>
      <c r="E136" s="353" t="e">
        <f>IF(Tabla2[[#This Row],[Productos ]]="","",'Formulario PPGR1'!#REF!)</f>
        <v>#REF!</v>
      </c>
      <c r="F136" s="353" t="e">
        <f>IF(Tabla2[[#This Row],[Productos ]]="","",'Formulario PPGR1'!#REF!)</f>
        <v>#REF!</v>
      </c>
      <c r="G136" s="554" t="s">
        <v>1352</v>
      </c>
      <c r="H136" s="260" t="s">
        <v>2050</v>
      </c>
      <c r="I136" s="260" t="s">
        <v>1523</v>
      </c>
      <c r="J136" s="260" t="s">
        <v>1524</v>
      </c>
      <c r="K136" s="261"/>
      <c r="L136" s="261">
        <v>1</v>
      </c>
      <c r="M136" s="261"/>
      <c r="N136" s="261">
        <v>1</v>
      </c>
      <c r="O136" s="261"/>
      <c r="P136" s="261">
        <v>1</v>
      </c>
      <c r="Q136" s="261"/>
      <c r="R136" s="261">
        <v>1</v>
      </c>
      <c r="S136" s="261"/>
      <c r="T136" s="261">
        <v>1</v>
      </c>
      <c r="U136" s="261"/>
      <c r="V136" s="261"/>
      <c r="W13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5</v>
      </c>
      <c r="X136" s="260" t="s">
        <v>445</v>
      </c>
      <c r="Y136" s="260"/>
      <c r="Z136" s="260"/>
      <c r="AA136" s="554"/>
      <c r="AB136" s="367" t="s">
        <v>1443</v>
      </c>
    </row>
    <row r="137" spans="2:28" s="158" customFormat="1" ht="30" x14ac:dyDescent="0.25">
      <c r="B137" s="353" t="e">
        <f>IF(Tabla2[[#This Row],[Productos ]]="","",CONCATENATE(Tabla2[[#This Row],[POA]],".",Tabla2[[#This Row],[SRS]],".",Tabla2[[#This Row],[AREA]],".",Tabla2[[#This Row],[TIPO]]))</f>
        <v>#REF!</v>
      </c>
      <c r="C137" s="353" t="e">
        <f>IF(Tabla2[[#This Row],[Productos ]]="","",'Formulario PPGR1'!#REF!)</f>
        <v>#REF!</v>
      </c>
      <c r="D137" s="353" t="e">
        <f>IF(Tabla2[[#This Row],[Productos ]]="","",'Formulario PPGR1'!#REF!)</f>
        <v>#REF!</v>
      </c>
      <c r="E137" s="353" t="e">
        <f>IF(Tabla2[[#This Row],[Productos ]]="","",'Formulario PPGR1'!#REF!)</f>
        <v>#REF!</v>
      </c>
      <c r="F137" s="353" t="e">
        <f>IF(Tabla2[[#This Row],[Productos ]]="","",'Formulario PPGR1'!#REF!)</f>
        <v>#REF!</v>
      </c>
      <c r="G137" s="554" t="s">
        <v>1353</v>
      </c>
      <c r="H137" s="260" t="s">
        <v>2051</v>
      </c>
      <c r="I137" s="260" t="s">
        <v>1357</v>
      </c>
      <c r="J137" s="260" t="s">
        <v>1358</v>
      </c>
      <c r="K137" s="261"/>
      <c r="L137" s="261"/>
      <c r="M137" s="261">
        <v>1</v>
      </c>
      <c r="N137" s="261"/>
      <c r="O137" s="261"/>
      <c r="P137" s="261">
        <v>1</v>
      </c>
      <c r="Q137" s="261"/>
      <c r="R137" s="261"/>
      <c r="S137" s="261">
        <v>1</v>
      </c>
      <c r="T137" s="261"/>
      <c r="U137" s="261"/>
      <c r="V137" s="261">
        <v>1</v>
      </c>
      <c r="W13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137" s="260" t="s">
        <v>454</v>
      </c>
      <c r="Y137" s="260"/>
      <c r="Z137" s="260"/>
      <c r="AA137" s="554"/>
      <c r="AB137" s="367" t="s">
        <v>1443</v>
      </c>
    </row>
    <row r="138" spans="2:28" s="158" customFormat="1" x14ac:dyDescent="0.25">
      <c r="B138" s="353" t="e">
        <f>IF(Tabla2[[#This Row],[Productos ]]="","",CONCATENATE(Tabla2[[#This Row],[POA]],".",Tabla2[[#This Row],[SRS]],".",Tabla2[[#This Row],[AREA]],".",Tabla2[[#This Row],[TIPO]]))</f>
        <v>#REF!</v>
      </c>
      <c r="C138" s="353" t="e">
        <f>IF(Tabla2[[#This Row],[Productos ]]="","",'Formulario PPGR1'!#REF!)</f>
        <v>#REF!</v>
      </c>
      <c r="D138" s="353" t="e">
        <f>IF(Tabla2[[#This Row],[Productos ]]="","",'Formulario PPGR1'!#REF!)</f>
        <v>#REF!</v>
      </c>
      <c r="E138" s="353" t="e">
        <f>IF(Tabla2[[#This Row],[Productos ]]="","",'Formulario PPGR1'!#REF!)</f>
        <v>#REF!</v>
      </c>
      <c r="F138" s="353" t="e">
        <f>IF(Tabla2[[#This Row],[Productos ]]="","",'Formulario PPGR1'!#REF!)</f>
        <v>#REF!</v>
      </c>
      <c r="G138" s="554" t="s">
        <v>1353</v>
      </c>
      <c r="H138" s="260" t="s">
        <v>2051</v>
      </c>
      <c r="I138" s="260" t="s">
        <v>1362</v>
      </c>
      <c r="J138" s="260" t="s">
        <v>1647</v>
      </c>
      <c r="K138" s="261"/>
      <c r="L138" s="261"/>
      <c r="M138" s="261"/>
      <c r="N138" s="261">
        <v>1</v>
      </c>
      <c r="O138" s="261"/>
      <c r="P138" s="261"/>
      <c r="Q138" s="261">
        <v>1</v>
      </c>
      <c r="R138" s="261"/>
      <c r="S138" s="261"/>
      <c r="T138" s="261">
        <v>1</v>
      </c>
      <c r="U138" s="261"/>
      <c r="V138" s="261"/>
      <c r="W13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138" s="260" t="s">
        <v>445</v>
      </c>
      <c r="Y138" s="260"/>
      <c r="Z138" s="260"/>
      <c r="AA138" s="554"/>
      <c r="AB138" s="367" t="s">
        <v>1443</v>
      </c>
    </row>
    <row r="139" spans="2:28" s="158" customFormat="1" x14ac:dyDescent="0.25">
      <c r="B139" s="353" t="e">
        <f>IF(Tabla2[[#This Row],[Productos ]]="","",CONCATENATE(Tabla2[[#This Row],[POA]],".",Tabla2[[#This Row],[SRS]],".",Tabla2[[#This Row],[AREA]],".",Tabla2[[#This Row],[TIPO]]))</f>
        <v>#REF!</v>
      </c>
      <c r="C139" s="353" t="e">
        <f>IF(Tabla2[[#This Row],[Productos ]]="","",'Formulario PPGR1'!#REF!)</f>
        <v>#REF!</v>
      </c>
      <c r="D139" s="353" t="e">
        <f>IF(Tabla2[[#This Row],[Productos ]]="","",'Formulario PPGR1'!#REF!)</f>
        <v>#REF!</v>
      </c>
      <c r="E139" s="353" t="e">
        <f>IF(Tabla2[[#This Row],[Productos ]]="","",'Formulario PPGR1'!#REF!)</f>
        <v>#REF!</v>
      </c>
      <c r="F139" s="353" t="e">
        <f>IF(Tabla2[[#This Row],[Productos ]]="","",'Formulario PPGR1'!#REF!)</f>
        <v>#REF!</v>
      </c>
      <c r="G139" s="554" t="s">
        <v>1353</v>
      </c>
      <c r="H139" s="260" t="s">
        <v>2051</v>
      </c>
      <c r="I139" s="260" t="s">
        <v>1363</v>
      </c>
      <c r="J139" s="260" t="s">
        <v>1359</v>
      </c>
      <c r="K139" s="261">
        <v>17</v>
      </c>
      <c r="L139" s="261">
        <v>17</v>
      </c>
      <c r="M139" s="261">
        <v>17</v>
      </c>
      <c r="N139" s="261">
        <v>17</v>
      </c>
      <c r="O139" s="261">
        <v>17</v>
      </c>
      <c r="P139" s="261">
        <v>17</v>
      </c>
      <c r="Q139" s="261">
        <v>17</v>
      </c>
      <c r="R139" s="261">
        <v>17</v>
      </c>
      <c r="S139" s="261">
        <v>17</v>
      </c>
      <c r="T139" s="261">
        <v>17</v>
      </c>
      <c r="U139" s="261">
        <v>17</v>
      </c>
      <c r="V139" s="261">
        <v>17</v>
      </c>
      <c r="W13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204</v>
      </c>
      <c r="X139" s="260" t="s">
        <v>462</v>
      </c>
      <c r="Y139" s="260"/>
      <c r="Z139" s="260"/>
      <c r="AA139" s="554" t="s">
        <v>1637</v>
      </c>
      <c r="AB139" s="367" t="s">
        <v>1443</v>
      </c>
    </row>
    <row r="140" spans="2:28" s="158" customFormat="1" x14ac:dyDescent="0.25">
      <c r="B140" s="353" t="e">
        <f>IF(Tabla2[[#This Row],[Productos ]]="","",CONCATENATE(Tabla2[[#This Row],[POA]],".",Tabla2[[#This Row],[SRS]],".",Tabla2[[#This Row],[AREA]],".",Tabla2[[#This Row],[TIPO]]))</f>
        <v>#REF!</v>
      </c>
      <c r="C140" s="353" t="e">
        <f>IF(Tabla2[[#This Row],[Productos ]]="","",'Formulario PPGR1'!#REF!)</f>
        <v>#REF!</v>
      </c>
      <c r="D140" s="353" t="e">
        <f>IF(Tabla2[[#This Row],[Productos ]]="","",'Formulario PPGR1'!#REF!)</f>
        <v>#REF!</v>
      </c>
      <c r="E140" s="353" t="e">
        <f>IF(Tabla2[[#This Row],[Productos ]]="","",'Formulario PPGR1'!#REF!)</f>
        <v>#REF!</v>
      </c>
      <c r="F140" s="353" t="e">
        <f>IF(Tabla2[[#This Row],[Productos ]]="","",'Formulario PPGR1'!#REF!)</f>
        <v>#REF!</v>
      </c>
      <c r="G140" s="554" t="s">
        <v>1353</v>
      </c>
      <c r="H140" s="260" t="s">
        <v>2051</v>
      </c>
      <c r="I140" s="260" t="s">
        <v>1364</v>
      </c>
      <c r="J140" s="260" t="s">
        <v>1360</v>
      </c>
      <c r="K140" s="261">
        <v>1</v>
      </c>
      <c r="L140" s="261">
        <v>1</v>
      </c>
      <c r="M140" s="261">
        <v>1</v>
      </c>
      <c r="N140" s="261">
        <v>1</v>
      </c>
      <c r="O140" s="261">
        <v>1</v>
      </c>
      <c r="P140" s="261">
        <v>1</v>
      </c>
      <c r="Q140" s="261">
        <v>1</v>
      </c>
      <c r="R140" s="261">
        <v>1</v>
      </c>
      <c r="S140" s="261">
        <v>1</v>
      </c>
      <c r="T140" s="261">
        <v>1</v>
      </c>
      <c r="U140" s="261">
        <v>1</v>
      </c>
      <c r="V140" s="261">
        <v>1</v>
      </c>
      <c r="W14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12</v>
      </c>
      <c r="X140" s="260" t="s">
        <v>445</v>
      </c>
      <c r="Y140" s="260"/>
      <c r="Z140" s="260"/>
      <c r="AA140" s="554"/>
      <c r="AB140" s="367" t="s">
        <v>1443</v>
      </c>
    </row>
    <row r="141" spans="2:28" s="158" customFormat="1" ht="45" x14ac:dyDescent="0.25">
      <c r="B141" s="353" t="e">
        <f>IF(Tabla2[[#This Row],[Productos ]]="","",CONCATENATE(Tabla2[[#This Row],[POA]],".",Tabla2[[#This Row],[SRS]],".",Tabla2[[#This Row],[AREA]],".",Tabla2[[#This Row],[TIPO]]))</f>
        <v>#REF!</v>
      </c>
      <c r="C141" s="353" t="e">
        <f>IF(Tabla2[[#This Row],[Productos ]]="","",'Formulario PPGR1'!#REF!)</f>
        <v>#REF!</v>
      </c>
      <c r="D141" s="353" t="e">
        <f>IF(Tabla2[[#This Row],[Productos ]]="","",'Formulario PPGR1'!#REF!)</f>
        <v>#REF!</v>
      </c>
      <c r="E141" s="353" t="e">
        <f>IF(Tabla2[[#This Row],[Productos ]]="","",'Formulario PPGR1'!#REF!)</f>
        <v>#REF!</v>
      </c>
      <c r="F141" s="353" t="e">
        <f>IF(Tabla2[[#This Row],[Productos ]]="","",'Formulario PPGR1'!#REF!)</f>
        <v>#REF!</v>
      </c>
      <c r="G141" s="554" t="s">
        <v>1353</v>
      </c>
      <c r="H141" s="260" t="s">
        <v>2051</v>
      </c>
      <c r="I141" s="260" t="s">
        <v>1365</v>
      </c>
      <c r="J141" s="260" t="s">
        <v>1551</v>
      </c>
      <c r="K141" s="261">
        <v>1</v>
      </c>
      <c r="L141" s="261"/>
      <c r="M141" s="261"/>
      <c r="N141" s="261">
        <v>1</v>
      </c>
      <c r="O141" s="261"/>
      <c r="P141" s="261"/>
      <c r="Q141" s="261">
        <v>1</v>
      </c>
      <c r="R141" s="261"/>
      <c r="S141" s="261"/>
      <c r="T141" s="261">
        <v>1</v>
      </c>
      <c r="U141" s="261"/>
      <c r="V141" s="261"/>
      <c r="W14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4</v>
      </c>
      <c r="X141" s="260" t="s">
        <v>448</v>
      </c>
      <c r="Y141" s="260" t="s">
        <v>446</v>
      </c>
      <c r="Z141" s="260" t="s">
        <v>455</v>
      </c>
      <c r="AA141" s="554"/>
      <c r="AB141" s="367" t="s">
        <v>1443</v>
      </c>
    </row>
    <row r="142" spans="2:28" s="158" customFormat="1" ht="30" x14ac:dyDescent="0.25">
      <c r="B142" s="353" t="e">
        <f>IF(Tabla2[[#This Row],[Productos ]]="","",CONCATENATE(Tabla2[[#This Row],[POA]],".",Tabla2[[#This Row],[SRS]],".",Tabla2[[#This Row],[AREA]],".",Tabla2[[#This Row],[TIPO]]))</f>
        <v>#REF!</v>
      </c>
      <c r="C142" s="353" t="e">
        <f>IF(Tabla2[[#This Row],[Productos ]]="","",'Formulario PPGR1'!#REF!)</f>
        <v>#REF!</v>
      </c>
      <c r="D142" s="353" t="e">
        <f>IF(Tabla2[[#This Row],[Productos ]]="","",'Formulario PPGR1'!#REF!)</f>
        <v>#REF!</v>
      </c>
      <c r="E142" s="353" t="e">
        <f>IF(Tabla2[[#This Row],[Productos ]]="","",'Formulario PPGR1'!#REF!)</f>
        <v>#REF!</v>
      </c>
      <c r="F142" s="353" t="e">
        <f>IF(Tabla2[[#This Row],[Productos ]]="","",'Formulario PPGR1'!#REF!)</f>
        <v>#REF!</v>
      </c>
      <c r="G142" s="554" t="s">
        <v>1353</v>
      </c>
      <c r="H142" s="260" t="s">
        <v>2051</v>
      </c>
      <c r="I142" s="260" t="s">
        <v>1366</v>
      </c>
      <c r="J142" s="260" t="s">
        <v>1520</v>
      </c>
      <c r="K142" s="261"/>
      <c r="L142" s="261">
        <v>1</v>
      </c>
      <c r="M142" s="261">
        <v>2</v>
      </c>
      <c r="N142" s="261">
        <v>1</v>
      </c>
      <c r="O142" s="261">
        <v>1</v>
      </c>
      <c r="P142" s="261">
        <v>3</v>
      </c>
      <c r="Q142" s="261">
        <v>3</v>
      </c>
      <c r="R142" s="261">
        <v>1</v>
      </c>
      <c r="S142" s="261">
        <v>2</v>
      </c>
      <c r="T142" s="261">
        <v>1</v>
      </c>
      <c r="U142" s="261">
        <v>2</v>
      </c>
      <c r="V142" s="261"/>
      <c r="W14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17</v>
      </c>
      <c r="X142" s="260" t="s">
        <v>445</v>
      </c>
      <c r="Y142" s="260" t="s">
        <v>446</v>
      </c>
      <c r="Z142" s="260"/>
      <c r="AA142" s="554"/>
      <c r="AB142" s="367" t="s">
        <v>1443</v>
      </c>
    </row>
    <row r="143" spans="2:28" s="158" customFormat="1" ht="30" x14ac:dyDescent="0.25">
      <c r="B143" s="353" t="e">
        <f>IF(Tabla2[[#This Row],[Productos ]]="","",CONCATENATE(Tabla2[[#This Row],[POA]],".",Tabla2[[#This Row],[SRS]],".",Tabla2[[#This Row],[AREA]],".",Tabla2[[#This Row],[TIPO]]))</f>
        <v>#REF!</v>
      </c>
      <c r="C143" s="353" t="e">
        <f>IF(Tabla2[[#This Row],[Productos ]]="","",'Formulario PPGR1'!#REF!)</f>
        <v>#REF!</v>
      </c>
      <c r="D143" s="353" t="e">
        <f>IF(Tabla2[[#This Row],[Productos ]]="","",'Formulario PPGR1'!#REF!)</f>
        <v>#REF!</v>
      </c>
      <c r="E143" s="353" t="e">
        <f>IF(Tabla2[[#This Row],[Productos ]]="","",'Formulario PPGR1'!#REF!)</f>
        <v>#REF!</v>
      </c>
      <c r="F143" s="353" t="e">
        <f>IF(Tabla2[[#This Row],[Productos ]]="","",'Formulario PPGR1'!#REF!)</f>
        <v>#REF!</v>
      </c>
      <c r="G143" s="554" t="s">
        <v>1353</v>
      </c>
      <c r="H143" s="260" t="s">
        <v>2051</v>
      </c>
      <c r="I143" s="260" t="s">
        <v>1517</v>
      </c>
      <c r="J143" s="260" t="s">
        <v>1518</v>
      </c>
      <c r="K143" s="261"/>
      <c r="L143" s="261"/>
      <c r="M143" s="261"/>
      <c r="N143" s="261">
        <v>1</v>
      </c>
      <c r="O143" s="261"/>
      <c r="P143" s="261"/>
      <c r="Q143" s="261"/>
      <c r="R143" s="261">
        <v>1</v>
      </c>
      <c r="S143" s="261"/>
      <c r="T143" s="261"/>
      <c r="U143" s="261"/>
      <c r="V143" s="261">
        <v>1</v>
      </c>
      <c r="W14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3</v>
      </c>
      <c r="X143" s="260" t="s">
        <v>445</v>
      </c>
      <c r="Y143" s="260"/>
      <c r="Z143" s="260"/>
      <c r="AA143" s="554"/>
      <c r="AB143" s="367" t="s">
        <v>1443</v>
      </c>
    </row>
    <row r="144" spans="2:28" s="158" customFormat="1" ht="30" x14ac:dyDescent="0.25">
      <c r="B144" s="353" t="e">
        <f>IF(Tabla2[[#This Row],[Productos ]]="","",CONCATENATE(Tabla2[[#This Row],[POA]],".",Tabla2[[#This Row],[SRS]],".",Tabla2[[#This Row],[AREA]],".",Tabla2[[#This Row],[TIPO]]))</f>
        <v>#REF!</v>
      </c>
      <c r="C144" s="353" t="e">
        <f>IF(Tabla2[[#This Row],[Productos ]]="","",'Formulario PPGR1'!#REF!)</f>
        <v>#REF!</v>
      </c>
      <c r="D144" s="353" t="e">
        <f>IF(Tabla2[[#This Row],[Productos ]]="","",'Formulario PPGR1'!#REF!)</f>
        <v>#REF!</v>
      </c>
      <c r="E144" s="353" t="e">
        <f>IF(Tabla2[[#This Row],[Productos ]]="","",'Formulario PPGR1'!#REF!)</f>
        <v>#REF!</v>
      </c>
      <c r="F144" s="353" t="e">
        <f>IF(Tabla2[[#This Row],[Productos ]]="","",'Formulario PPGR1'!#REF!)</f>
        <v>#REF!</v>
      </c>
      <c r="G144" s="554" t="s">
        <v>1353</v>
      </c>
      <c r="H144" s="260" t="s">
        <v>2051</v>
      </c>
      <c r="I144" s="260" t="s">
        <v>1519</v>
      </c>
      <c r="J144" s="260" t="s">
        <v>1361</v>
      </c>
      <c r="K144" s="261"/>
      <c r="L144" s="261"/>
      <c r="M144" s="261"/>
      <c r="N144" s="261"/>
      <c r="O144" s="261"/>
      <c r="P144" s="261">
        <v>1</v>
      </c>
      <c r="Q144" s="261"/>
      <c r="R144" s="261"/>
      <c r="S144" s="261"/>
      <c r="T144" s="261"/>
      <c r="U144" s="261">
        <v>1</v>
      </c>
      <c r="V144" s="261"/>
      <c r="W14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2</v>
      </c>
      <c r="X144" s="260" t="s">
        <v>445</v>
      </c>
      <c r="Y144" s="260"/>
      <c r="Z144" s="260"/>
      <c r="AA144" s="554"/>
      <c r="AB144" s="367" t="s">
        <v>1443</v>
      </c>
    </row>
    <row r="145" spans="2:28" s="158" customFormat="1" ht="30" x14ac:dyDescent="0.25">
      <c r="B145" s="353" t="e">
        <f>IF(Tabla2[[#This Row],[Productos ]]="","",CONCATENATE(Tabla2[[#This Row],[POA]],".",Tabla2[[#This Row],[SRS]],".",Tabla2[[#This Row],[AREA]],".",Tabla2[[#This Row],[TIPO]]))</f>
        <v>#REF!</v>
      </c>
      <c r="C145" s="353" t="e">
        <f>IF(Tabla2[[#This Row],[Productos ]]="","",'Formulario PPGR1'!#REF!)</f>
        <v>#REF!</v>
      </c>
      <c r="D145" s="353" t="e">
        <f>IF(Tabla2[[#This Row],[Productos ]]="","",'Formulario PPGR1'!#REF!)</f>
        <v>#REF!</v>
      </c>
      <c r="E145" s="353" t="e">
        <f>IF(Tabla2[[#This Row],[Productos ]]="","",'Formulario PPGR1'!#REF!)</f>
        <v>#REF!</v>
      </c>
      <c r="F145" s="353" t="e">
        <f>IF(Tabla2[[#This Row],[Productos ]]="","",'Formulario PPGR1'!#REF!)</f>
        <v>#REF!</v>
      </c>
      <c r="G145" s="554" t="s">
        <v>1353</v>
      </c>
      <c r="H145" s="260" t="s">
        <v>2050</v>
      </c>
      <c r="I145" s="260" t="s">
        <v>1521</v>
      </c>
      <c r="J145" s="260" t="s">
        <v>1573</v>
      </c>
      <c r="K145" s="261"/>
      <c r="L145" s="261"/>
      <c r="M145" s="261"/>
      <c r="N145" s="261"/>
      <c r="O145" s="261">
        <v>1</v>
      </c>
      <c r="P145" s="261"/>
      <c r="Q145" s="261"/>
      <c r="R145" s="261"/>
      <c r="S145" s="261"/>
      <c r="T145" s="261"/>
      <c r="U145" s="261"/>
      <c r="V145" s="261"/>
      <c r="W14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1</v>
      </c>
      <c r="X145" s="260" t="s">
        <v>448</v>
      </c>
      <c r="Y145" s="260" t="s">
        <v>446</v>
      </c>
      <c r="Z145" s="260" t="s">
        <v>445</v>
      </c>
      <c r="AA145" s="554"/>
      <c r="AB145" s="367" t="s">
        <v>1443</v>
      </c>
    </row>
    <row r="146" spans="2:28" s="158" customFormat="1" x14ac:dyDescent="0.25">
      <c r="B146" s="353" t="e">
        <f>IF(Tabla2[[#This Row],[Productos ]]="","",CONCATENATE(Tabla2[[#This Row],[POA]],".",Tabla2[[#This Row],[SRS]],".",Tabla2[[#This Row],[AREA]],".",Tabla2[[#This Row],[TIPO]]))</f>
        <v>#REF!</v>
      </c>
      <c r="C146" s="353" t="e">
        <f>IF(Tabla2[[#This Row],[Productos ]]="","",'Formulario PPGR1'!#REF!)</f>
        <v>#REF!</v>
      </c>
      <c r="D146" s="353" t="e">
        <f>IF(Tabla2[[#This Row],[Productos ]]="","",'Formulario PPGR1'!#REF!)</f>
        <v>#REF!</v>
      </c>
      <c r="E146" s="353" t="e">
        <f>IF(Tabla2[[#This Row],[Productos ]]="","",'Formulario PPGR1'!#REF!)</f>
        <v>#REF!</v>
      </c>
      <c r="F146" s="353" t="e">
        <f>IF(Tabla2[[#This Row],[Productos ]]="","",'Formulario PPGR1'!#REF!)</f>
        <v>#REF!</v>
      </c>
      <c r="G146" s="554" t="s">
        <v>1601</v>
      </c>
      <c r="H146" s="260" t="s">
        <v>2050</v>
      </c>
      <c r="I146" s="260" t="s">
        <v>1718</v>
      </c>
      <c r="J146" s="260" t="s">
        <v>1602</v>
      </c>
      <c r="K146" s="261"/>
      <c r="L146" s="261">
        <v>1</v>
      </c>
      <c r="M146" s="261"/>
      <c r="N146" s="261">
        <v>1</v>
      </c>
      <c r="O146" s="261"/>
      <c r="P146" s="261">
        <v>1</v>
      </c>
      <c r="Q146" s="261"/>
      <c r="R146" s="261">
        <v>1</v>
      </c>
      <c r="S146" s="261"/>
      <c r="T146" s="261">
        <v>1</v>
      </c>
      <c r="U146" s="261"/>
      <c r="V146" s="261"/>
      <c r="W14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5</v>
      </c>
      <c r="X146" s="260" t="s">
        <v>445</v>
      </c>
      <c r="Y146" s="260"/>
      <c r="Z146" s="260"/>
      <c r="AA146" s="554"/>
      <c r="AB146" s="367" t="s">
        <v>1720</v>
      </c>
    </row>
    <row r="147" spans="2:28" s="158" customFormat="1" ht="15" customHeight="1" x14ac:dyDescent="0.25">
      <c r="B147" s="350" t="str">
        <f>IF(Tabla2[[#This Row],[Productos ]]="","",CONCATENATE(Tabla2[[#This Row],[POA]],".",Tabla2[[#This Row],[SRS]],".",Tabla2[[#This Row],[AREA]],".",Tabla2[[#This Row],[TIPO]]))</f>
        <v/>
      </c>
      <c r="C147" s="350" t="str">
        <f>IF(Tabla2[[#This Row],[Productos ]]="","",'Formulario PPGR1'!#REF!)</f>
        <v/>
      </c>
      <c r="D147" s="350" t="str">
        <f>IF(Tabla2[[#This Row],[Productos ]]="","",'Formulario PPGR1'!#REF!)</f>
        <v/>
      </c>
      <c r="E147" s="350" t="str">
        <f>IF(Tabla2[[#This Row],[Productos ]]="","",'Formulario PPGR1'!#REF!)</f>
        <v/>
      </c>
      <c r="F147" s="350" t="str">
        <f>IF(Tabla2[[#This Row],[Productos ]]="","",'Formulario PPGR1'!#REF!)</f>
        <v/>
      </c>
      <c r="G147" s="554"/>
      <c r="H147" s="260"/>
      <c r="I147" s="260"/>
      <c r="J147" s="260"/>
      <c r="K147" s="261"/>
      <c r="L147" s="261"/>
      <c r="M147" s="261"/>
      <c r="N147" s="261"/>
      <c r="O147" s="261"/>
      <c r="P147" s="261"/>
      <c r="Q147" s="261"/>
      <c r="R147" s="261"/>
      <c r="S147" s="261"/>
      <c r="T147" s="261"/>
      <c r="U147" s="261"/>
      <c r="V147" s="261"/>
      <c r="W14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47" s="260"/>
      <c r="Y147" s="260"/>
      <c r="Z147" s="260"/>
      <c r="AA147" s="554"/>
      <c r="AB147" s="260"/>
    </row>
    <row r="148" spans="2:28" s="158" customFormat="1" ht="15" customHeight="1" x14ac:dyDescent="0.25">
      <c r="B148" s="350" t="str">
        <f>IF(Tabla2[[#This Row],[Productos ]]="","",CONCATENATE(Tabla2[[#This Row],[POA]],".",Tabla2[[#This Row],[SRS]],".",Tabla2[[#This Row],[AREA]],".",Tabla2[[#This Row],[TIPO]]))</f>
        <v/>
      </c>
      <c r="C148" s="350" t="str">
        <f>IF(Tabla2[[#This Row],[Productos ]]="","",'Formulario PPGR1'!#REF!)</f>
        <v/>
      </c>
      <c r="D148" s="350" t="str">
        <f>IF(Tabla2[[#This Row],[Productos ]]="","",'Formulario PPGR1'!#REF!)</f>
        <v/>
      </c>
      <c r="E148" s="350" t="str">
        <f>IF(Tabla2[[#This Row],[Productos ]]="","",'Formulario PPGR1'!#REF!)</f>
        <v/>
      </c>
      <c r="F148" s="350" t="str">
        <f>IF(Tabla2[[#This Row],[Productos ]]="","",'Formulario PPGR1'!#REF!)</f>
        <v/>
      </c>
      <c r="G148" s="554"/>
      <c r="H148" s="260"/>
      <c r="I148" s="260"/>
      <c r="J148" s="260"/>
      <c r="K148" s="261"/>
      <c r="L148" s="261"/>
      <c r="M148" s="261"/>
      <c r="N148" s="261"/>
      <c r="O148" s="261"/>
      <c r="P148" s="261"/>
      <c r="Q148" s="261"/>
      <c r="R148" s="261"/>
      <c r="S148" s="261"/>
      <c r="T148" s="261"/>
      <c r="U148" s="261"/>
      <c r="V148" s="261"/>
      <c r="W14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48" s="260"/>
      <c r="Y148" s="260"/>
      <c r="Z148" s="260"/>
      <c r="AA148" s="554"/>
      <c r="AB148" s="260"/>
    </row>
    <row r="149" spans="2:28" s="158" customFormat="1" ht="15" customHeight="1" x14ac:dyDescent="0.25">
      <c r="B149" s="350" t="str">
        <f>IF(Tabla2[[#This Row],[Productos ]]="","",CONCATENATE(Tabla2[[#This Row],[POA]],".",Tabla2[[#This Row],[SRS]],".",Tabla2[[#This Row],[AREA]],".",Tabla2[[#This Row],[TIPO]]))</f>
        <v/>
      </c>
      <c r="C149" s="350" t="str">
        <f>IF(Tabla2[[#This Row],[Productos ]]="","",'Formulario PPGR1'!#REF!)</f>
        <v/>
      </c>
      <c r="D149" s="350" t="str">
        <f>IF(Tabla2[[#This Row],[Productos ]]="","",'Formulario PPGR1'!#REF!)</f>
        <v/>
      </c>
      <c r="E149" s="350" t="str">
        <f>IF(Tabla2[[#This Row],[Productos ]]="","",'Formulario PPGR1'!#REF!)</f>
        <v/>
      </c>
      <c r="F149" s="350" t="str">
        <f>IF(Tabla2[[#This Row],[Productos ]]="","",'Formulario PPGR1'!#REF!)</f>
        <v/>
      </c>
      <c r="G149" s="554"/>
      <c r="H149" s="260"/>
      <c r="I149" s="260"/>
      <c r="J149" s="260"/>
      <c r="K149" s="261"/>
      <c r="L149" s="261"/>
      <c r="M149" s="261"/>
      <c r="N149" s="261"/>
      <c r="O149" s="261"/>
      <c r="P149" s="261"/>
      <c r="Q149" s="261"/>
      <c r="R149" s="261"/>
      <c r="S149" s="261"/>
      <c r="T149" s="261"/>
      <c r="U149" s="261"/>
      <c r="V149" s="261"/>
      <c r="W14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49" s="260"/>
      <c r="Y149" s="260"/>
      <c r="Z149" s="260"/>
      <c r="AA149" s="554"/>
      <c r="AB149" s="260"/>
    </row>
    <row r="150" spans="2:28" s="158" customFormat="1" ht="15" customHeight="1" x14ac:dyDescent="0.25">
      <c r="B150" s="350" t="str">
        <f>IF(Tabla2[[#This Row],[Productos ]]="","",CONCATENATE(Tabla2[[#This Row],[POA]],".",Tabla2[[#This Row],[SRS]],".",Tabla2[[#This Row],[AREA]],".",Tabla2[[#This Row],[TIPO]]))</f>
        <v/>
      </c>
      <c r="C150" s="350" t="str">
        <f>IF(Tabla2[[#This Row],[Productos ]]="","",'Formulario PPGR1'!#REF!)</f>
        <v/>
      </c>
      <c r="D150" s="350" t="str">
        <f>IF(Tabla2[[#This Row],[Productos ]]="","",'Formulario PPGR1'!#REF!)</f>
        <v/>
      </c>
      <c r="E150" s="350" t="str">
        <f>IF(Tabla2[[#This Row],[Productos ]]="","",'Formulario PPGR1'!#REF!)</f>
        <v/>
      </c>
      <c r="F150" s="350" t="str">
        <f>IF(Tabla2[[#This Row],[Productos ]]="","",'Formulario PPGR1'!#REF!)</f>
        <v/>
      </c>
      <c r="G150" s="554"/>
      <c r="H150" s="260"/>
      <c r="I150" s="260"/>
      <c r="J150" s="260"/>
      <c r="K150" s="261"/>
      <c r="L150" s="261"/>
      <c r="M150" s="261"/>
      <c r="N150" s="261"/>
      <c r="O150" s="261"/>
      <c r="P150" s="261"/>
      <c r="Q150" s="261"/>
      <c r="R150" s="261"/>
      <c r="S150" s="261"/>
      <c r="T150" s="261"/>
      <c r="U150" s="261"/>
      <c r="V150" s="261"/>
      <c r="W15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50" s="260"/>
      <c r="Y150" s="260"/>
      <c r="Z150" s="260"/>
      <c r="AA150" s="554"/>
      <c r="AB150" s="260"/>
    </row>
    <row r="151" spans="2:28" s="158" customFormat="1" ht="15" customHeight="1" x14ac:dyDescent="0.25">
      <c r="B151" s="350" t="str">
        <f>IF(Tabla2[[#This Row],[Productos ]]="","",CONCATENATE(Tabla2[[#This Row],[POA]],".",Tabla2[[#This Row],[SRS]],".",Tabla2[[#This Row],[AREA]],".",Tabla2[[#This Row],[TIPO]]))</f>
        <v/>
      </c>
      <c r="C151" s="350" t="str">
        <f>IF(Tabla2[[#This Row],[Productos ]]="","",'Formulario PPGR1'!#REF!)</f>
        <v/>
      </c>
      <c r="D151" s="350" t="str">
        <f>IF(Tabla2[[#This Row],[Productos ]]="","",'Formulario PPGR1'!#REF!)</f>
        <v/>
      </c>
      <c r="E151" s="350" t="str">
        <f>IF(Tabla2[[#This Row],[Productos ]]="","",'Formulario PPGR1'!#REF!)</f>
        <v/>
      </c>
      <c r="F151" s="350" t="str">
        <f>IF(Tabla2[[#This Row],[Productos ]]="","",'Formulario PPGR1'!#REF!)</f>
        <v/>
      </c>
      <c r="G151" s="554"/>
      <c r="H151" s="260"/>
      <c r="I151" s="260"/>
      <c r="J151" s="260"/>
      <c r="K151" s="261"/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51" s="260"/>
      <c r="Y151" s="260"/>
      <c r="Z151" s="260"/>
      <c r="AA151" s="554"/>
      <c r="AB151" s="260"/>
    </row>
    <row r="152" spans="2:28" s="158" customFormat="1" ht="15" customHeight="1" x14ac:dyDescent="0.25">
      <c r="B152" s="350" t="str">
        <f>IF(Tabla2[[#This Row],[Productos ]]="","",CONCATENATE(Tabla2[[#This Row],[POA]],".",Tabla2[[#This Row],[SRS]],".",Tabla2[[#This Row],[AREA]],".",Tabla2[[#This Row],[TIPO]]))</f>
        <v/>
      </c>
      <c r="C152" s="350" t="str">
        <f>IF(Tabla2[[#This Row],[Productos ]]="","",'Formulario PPGR1'!#REF!)</f>
        <v/>
      </c>
      <c r="D152" s="350" t="str">
        <f>IF(Tabla2[[#This Row],[Productos ]]="","",'Formulario PPGR1'!#REF!)</f>
        <v/>
      </c>
      <c r="E152" s="350" t="str">
        <f>IF(Tabla2[[#This Row],[Productos ]]="","",'Formulario PPGR1'!#REF!)</f>
        <v/>
      </c>
      <c r="F152" s="350" t="str">
        <f>IF(Tabla2[[#This Row],[Productos ]]="","",'Formulario PPGR1'!#REF!)</f>
        <v/>
      </c>
      <c r="G152" s="554"/>
      <c r="H152" s="260"/>
      <c r="I152" s="260"/>
      <c r="J152" s="260"/>
      <c r="K152" s="261"/>
      <c r="L152" s="261"/>
      <c r="M152" s="261"/>
      <c r="N152" s="261"/>
      <c r="O152" s="261"/>
      <c r="P152" s="261"/>
      <c r="Q152" s="261"/>
      <c r="R152" s="261"/>
      <c r="S152" s="261"/>
      <c r="T152" s="261"/>
      <c r="U152" s="261"/>
      <c r="V152" s="261"/>
      <c r="W15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52" s="260"/>
      <c r="Y152" s="260"/>
      <c r="Z152" s="260"/>
      <c r="AA152" s="554"/>
      <c r="AB152" s="260"/>
    </row>
    <row r="153" spans="2:28" s="158" customFormat="1" ht="15" customHeight="1" x14ac:dyDescent="0.25">
      <c r="B153" s="350" t="str">
        <f>IF(Tabla2[[#This Row],[Productos ]]="","",CONCATENATE(Tabla2[[#This Row],[POA]],".",Tabla2[[#This Row],[SRS]],".",Tabla2[[#This Row],[AREA]],".",Tabla2[[#This Row],[TIPO]]))</f>
        <v/>
      </c>
      <c r="C153" s="350" t="str">
        <f>IF(Tabla2[[#This Row],[Productos ]]="","",'Formulario PPGR1'!#REF!)</f>
        <v/>
      </c>
      <c r="D153" s="350" t="str">
        <f>IF(Tabla2[[#This Row],[Productos ]]="","",'Formulario PPGR1'!#REF!)</f>
        <v/>
      </c>
      <c r="E153" s="350" t="str">
        <f>IF(Tabla2[[#This Row],[Productos ]]="","",'Formulario PPGR1'!#REF!)</f>
        <v/>
      </c>
      <c r="F153" s="350" t="str">
        <f>IF(Tabla2[[#This Row],[Productos ]]="","",'Formulario PPGR1'!#REF!)</f>
        <v/>
      </c>
      <c r="G153" s="554"/>
      <c r="H153" s="260"/>
      <c r="I153" s="260"/>
      <c r="J153" s="260"/>
      <c r="K153" s="261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53" s="260"/>
      <c r="Y153" s="260"/>
      <c r="Z153" s="260"/>
      <c r="AA153" s="554"/>
      <c r="AB153" s="260"/>
    </row>
    <row r="154" spans="2:28" s="158" customFormat="1" ht="15" customHeight="1" x14ac:dyDescent="0.25">
      <c r="B154" s="350" t="str">
        <f>IF(Tabla2[[#This Row],[Productos ]]="","",CONCATENATE(Tabla2[[#This Row],[POA]],".",Tabla2[[#This Row],[SRS]],".",Tabla2[[#This Row],[AREA]],".",Tabla2[[#This Row],[TIPO]]))</f>
        <v/>
      </c>
      <c r="C154" s="350" t="str">
        <f>IF(Tabla2[[#This Row],[Productos ]]="","",'Formulario PPGR1'!#REF!)</f>
        <v/>
      </c>
      <c r="D154" s="350" t="str">
        <f>IF(Tabla2[[#This Row],[Productos ]]="","",'Formulario PPGR1'!#REF!)</f>
        <v/>
      </c>
      <c r="E154" s="350" t="str">
        <f>IF(Tabla2[[#This Row],[Productos ]]="","",'Formulario PPGR1'!#REF!)</f>
        <v/>
      </c>
      <c r="F154" s="350" t="str">
        <f>IF(Tabla2[[#This Row],[Productos ]]="","",'Formulario PPGR1'!#REF!)</f>
        <v/>
      </c>
      <c r="G154" s="554"/>
      <c r="H154" s="260"/>
      <c r="I154" s="260"/>
      <c r="J154" s="260"/>
      <c r="K154" s="261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54" s="260"/>
      <c r="Y154" s="260"/>
      <c r="Z154" s="260"/>
      <c r="AA154" s="554"/>
      <c r="AB154" s="260"/>
    </row>
    <row r="155" spans="2:28" s="158" customFormat="1" ht="15" customHeight="1" x14ac:dyDescent="0.25">
      <c r="B155" s="353" t="str">
        <f>IF(Tabla2[[#This Row],[Productos ]]="","",CONCATENATE(Tabla2[[#This Row],[POA]],".",Tabla2[[#This Row],[SRS]],".",Tabla2[[#This Row],[AREA]],".",Tabla2[[#This Row],[TIPO]]))</f>
        <v/>
      </c>
      <c r="C155" s="353" t="str">
        <f>IF(Tabla2[[#This Row],[Productos ]]="","",'Formulario PPGR1'!#REF!)</f>
        <v/>
      </c>
      <c r="D155" s="353" t="str">
        <f>IF(Tabla2[[#This Row],[Productos ]]="","",'Formulario PPGR1'!#REF!)</f>
        <v/>
      </c>
      <c r="E155" s="353" t="str">
        <f>IF(Tabla2[[#This Row],[Productos ]]="","",'Formulario PPGR1'!#REF!)</f>
        <v/>
      </c>
      <c r="F155" s="353" t="str">
        <f>IF(Tabla2[[#This Row],[Productos ]]="","",'Formulario PPGR1'!#REF!)</f>
        <v/>
      </c>
      <c r="G155" s="554"/>
      <c r="H155" s="354"/>
      <c r="I155" s="354"/>
      <c r="J155" s="354"/>
      <c r="K155" s="355"/>
      <c r="L155" s="355"/>
      <c r="M155" s="355"/>
      <c r="N155" s="355"/>
      <c r="O155" s="355"/>
      <c r="P155" s="355"/>
      <c r="Q155" s="355"/>
      <c r="R155" s="355"/>
      <c r="S155" s="355"/>
      <c r="T155" s="355"/>
      <c r="U155" s="355"/>
      <c r="V155" s="355"/>
      <c r="W15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55" s="354"/>
      <c r="Y155" s="354"/>
      <c r="Z155" s="354"/>
      <c r="AA155" s="554"/>
      <c r="AB155" s="260"/>
    </row>
    <row r="156" spans="2:28" s="158" customFormat="1" ht="15" customHeight="1" x14ac:dyDescent="0.25">
      <c r="B156" s="353" t="str">
        <f>IF(Tabla2[[#This Row],[Productos ]]="","",CONCATENATE(Tabla2[[#This Row],[POA]],".",Tabla2[[#This Row],[SRS]],".",Tabla2[[#This Row],[AREA]],".",Tabla2[[#This Row],[TIPO]]))</f>
        <v/>
      </c>
      <c r="C156" s="353" t="str">
        <f>IF(Tabla2[[#This Row],[Productos ]]="","",'Formulario PPGR1'!#REF!)</f>
        <v/>
      </c>
      <c r="D156" s="353" t="str">
        <f>IF(Tabla2[[#This Row],[Productos ]]="","",'Formulario PPGR1'!#REF!)</f>
        <v/>
      </c>
      <c r="E156" s="353" t="str">
        <f>IF(Tabla2[[#This Row],[Productos ]]="","",'Formulario PPGR1'!#REF!)</f>
        <v/>
      </c>
      <c r="F156" s="353" t="str">
        <f>IF(Tabla2[[#This Row],[Productos ]]="","",'Formulario PPGR1'!#REF!)</f>
        <v/>
      </c>
      <c r="G156" s="554"/>
      <c r="H156" s="354"/>
      <c r="I156" s="354"/>
      <c r="J156" s="260"/>
      <c r="K156" s="261"/>
      <c r="L156" s="261"/>
      <c r="M156" s="261"/>
      <c r="N156" s="261"/>
      <c r="O156" s="261"/>
      <c r="P156" s="261"/>
      <c r="Q156" s="261"/>
      <c r="R156" s="261"/>
      <c r="S156" s="261"/>
      <c r="T156" s="261"/>
      <c r="U156" s="261"/>
      <c r="V156" s="261"/>
      <c r="W15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56" s="354"/>
      <c r="Y156" s="354"/>
      <c r="Z156" s="354"/>
      <c r="AA156" s="554"/>
      <c r="AB156" s="260"/>
    </row>
    <row r="157" spans="2:28" s="158" customFormat="1" ht="15" customHeight="1" x14ac:dyDescent="0.25">
      <c r="B157" s="353" t="str">
        <f>IF(Tabla2[[#This Row],[Productos ]]="","",CONCATENATE(Tabla2[[#This Row],[POA]],".",Tabla2[[#This Row],[SRS]],".",Tabla2[[#This Row],[AREA]],".",Tabla2[[#This Row],[TIPO]]))</f>
        <v/>
      </c>
      <c r="C157" s="353" t="str">
        <f>IF(Tabla2[[#This Row],[Productos ]]="","",'Formulario PPGR1'!#REF!)</f>
        <v/>
      </c>
      <c r="D157" s="353" t="str">
        <f>IF(Tabla2[[#This Row],[Productos ]]="","",'Formulario PPGR1'!#REF!)</f>
        <v/>
      </c>
      <c r="E157" s="353" t="str">
        <f>IF(Tabla2[[#This Row],[Productos ]]="","",'Formulario PPGR1'!#REF!)</f>
        <v/>
      </c>
      <c r="F157" s="353" t="str">
        <f>IF(Tabla2[[#This Row],[Productos ]]="","",'Formulario PPGR1'!#REF!)</f>
        <v/>
      </c>
      <c r="G157" s="554"/>
      <c r="H157" s="354"/>
      <c r="I157" s="354"/>
      <c r="J157" s="249"/>
      <c r="K157" s="261"/>
      <c r="L157" s="261"/>
      <c r="M157" s="261"/>
      <c r="N157" s="261"/>
      <c r="O157" s="261"/>
      <c r="P157" s="261"/>
      <c r="Q157" s="261"/>
      <c r="R157" s="261"/>
      <c r="S157" s="261"/>
      <c r="T157" s="261"/>
      <c r="U157" s="261"/>
      <c r="V157" s="261"/>
      <c r="W15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57" s="354"/>
      <c r="Y157" s="354"/>
      <c r="Z157" s="354"/>
      <c r="AA157" s="554"/>
      <c r="AB157" s="260"/>
    </row>
    <row r="158" spans="2:28" s="158" customFormat="1" ht="15" customHeight="1" x14ac:dyDescent="0.25">
      <c r="B158" s="353" t="str">
        <f>IF(Tabla2[[#This Row],[Productos ]]="","",CONCATENATE(Tabla2[[#This Row],[POA]],".",Tabla2[[#This Row],[SRS]],".",Tabla2[[#This Row],[AREA]],".",Tabla2[[#This Row],[TIPO]]))</f>
        <v/>
      </c>
      <c r="C158" s="353" t="str">
        <f>IF(Tabla2[[#This Row],[Productos ]]="","",'Formulario PPGR1'!#REF!)</f>
        <v/>
      </c>
      <c r="D158" s="353" t="str">
        <f>IF(Tabla2[[#This Row],[Productos ]]="","",'Formulario PPGR1'!#REF!)</f>
        <v/>
      </c>
      <c r="E158" s="353" t="str">
        <f>IF(Tabla2[[#This Row],[Productos ]]="","",'Formulario PPGR1'!#REF!)</f>
        <v/>
      </c>
      <c r="F158" s="353" t="str">
        <f>IF(Tabla2[[#This Row],[Productos ]]="","",'Formulario PPGR1'!#REF!)</f>
        <v/>
      </c>
      <c r="G158" s="554"/>
      <c r="H158" s="354"/>
      <c r="I158" s="354"/>
      <c r="J158" s="249"/>
      <c r="K158" s="364"/>
      <c r="L158" s="364"/>
      <c r="M158" s="364"/>
      <c r="N158" s="364"/>
      <c r="O158" s="364"/>
      <c r="P158" s="364"/>
      <c r="Q158" s="364"/>
      <c r="R158" s="364"/>
      <c r="S158" s="364"/>
      <c r="T158" s="364"/>
      <c r="U158" s="364"/>
      <c r="V158" s="364"/>
      <c r="W15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58" s="354"/>
      <c r="Y158" s="354"/>
      <c r="Z158" s="354"/>
      <c r="AA158" s="554"/>
      <c r="AB158" s="260"/>
    </row>
    <row r="159" spans="2:28" s="158" customFormat="1" ht="15" customHeight="1" x14ac:dyDescent="0.25">
      <c r="B159" s="350" t="str">
        <f>IF(Tabla2[[#This Row],[Productos ]]="","",CONCATENATE(Tabla2[[#This Row],[POA]],".",Tabla2[[#This Row],[SRS]],".",Tabla2[[#This Row],[AREA]],".",Tabla2[[#This Row],[TIPO]]))</f>
        <v/>
      </c>
      <c r="C159" s="350" t="str">
        <f>IF(Tabla2[[#This Row],[Productos ]]="","",'Formulario PPGR1'!#REF!)</f>
        <v/>
      </c>
      <c r="D159" s="350" t="str">
        <f>IF(Tabla2[[#This Row],[Productos ]]="","",'Formulario PPGR1'!#REF!)</f>
        <v/>
      </c>
      <c r="E159" s="350" t="str">
        <f>IF(Tabla2[[#This Row],[Productos ]]="","",'Formulario PPGR1'!#REF!)</f>
        <v/>
      </c>
      <c r="F159" s="350" t="str">
        <f>IF(Tabla2[[#This Row],[Productos ]]="","",'Formulario PPGR1'!#REF!)</f>
        <v/>
      </c>
      <c r="G159" s="554"/>
      <c r="H159" s="260"/>
      <c r="I159" s="260"/>
      <c r="J159" s="249"/>
      <c r="K159" s="261"/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59" s="260"/>
      <c r="Y159" s="260"/>
      <c r="Z159" s="260"/>
      <c r="AA159" s="554"/>
      <c r="AB159" s="260"/>
    </row>
    <row r="160" spans="2:28" s="158" customFormat="1" ht="15" customHeight="1" x14ac:dyDescent="0.25">
      <c r="B160" s="353" t="str">
        <f>IF(Tabla2[[#This Row],[Productos ]]="","",CONCATENATE(Tabla2[[#This Row],[POA]],".",Tabla2[[#This Row],[SRS]],".",Tabla2[[#This Row],[AREA]],".",Tabla2[[#This Row],[TIPO]]))</f>
        <v/>
      </c>
      <c r="C160" s="353" t="str">
        <f>IF(Tabla2[[#This Row],[Productos ]]="","",'Formulario PPGR1'!#REF!)</f>
        <v/>
      </c>
      <c r="D160" s="353" t="str">
        <f>IF(Tabla2[[#This Row],[Productos ]]="","",'Formulario PPGR1'!#REF!)</f>
        <v/>
      </c>
      <c r="E160" s="353" t="str">
        <f>IF(Tabla2[[#This Row],[Productos ]]="","",'Formulario PPGR1'!#REF!)</f>
        <v/>
      </c>
      <c r="F160" s="353" t="str">
        <f>IF(Tabla2[[#This Row],[Productos ]]="","",'Formulario PPGR1'!#REF!)</f>
        <v/>
      </c>
      <c r="G160" s="554"/>
      <c r="H160" s="354"/>
      <c r="I160" s="354"/>
      <c r="J160" s="260"/>
      <c r="K160" s="261"/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61"/>
      <c r="W16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60" s="354"/>
      <c r="Y160" s="354"/>
      <c r="Z160" s="354"/>
      <c r="AA160" s="554"/>
      <c r="AB160" s="260"/>
    </row>
    <row r="161" spans="2:28" s="158" customFormat="1" ht="15" customHeight="1" x14ac:dyDescent="0.25">
      <c r="B161" s="353" t="str">
        <f>IF(Tabla2[[#This Row],[Productos ]]="","",CONCATENATE(Tabla2[[#This Row],[POA]],".",Tabla2[[#This Row],[SRS]],".",Tabla2[[#This Row],[AREA]],".",Tabla2[[#This Row],[TIPO]]))</f>
        <v/>
      </c>
      <c r="C161" s="353" t="str">
        <f>IF(Tabla2[[#This Row],[Productos ]]="","",'Formulario PPGR1'!#REF!)</f>
        <v/>
      </c>
      <c r="D161" s="353" t="str">
        <f>IF(Tabla2[[#This Row],[Productos ]]="","",'Formulario PPGR1'!#REF!)</f>
        <v/>
      </c>
      <c r="E161" s="353" t="str">
        <f>IF(Tabla2[[#This Row],[Productos ]]="","",'Formulario PPGR1'!#REF!)</f>
        <v/>
      </c>
      <c r="F161" s="353" t="str">
        <f>IF(Tabla2[[#This Row],[Productos ]]="","",'Formulario PPGR1'!#REF!)</f>
        <v/>
      </c>
      <c r="G161" s="554"/>
      <c r="H161" s="354"/>
      <c r="I161" s="354"/>
      <c r="J161" s="249"/>
      <c r="K161" s="364"/>
      <c r="L161" s="364"/>
      <c r="M161" s="364"/>
      <c r="N161" s="364"/>
      <c r="O161" s="364"/>
      <c r="P161" s="364"/>
      <c r="Q161" s="364"/>
      <c r="R161" s="364"/>
      <c r="S161" s="364"/>
      <c r="T161" s="364"/>
      <c r="U161" s="364"/>
      <c r="V161" s="364"/>
      <c r="W16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61" s="354"/>
      <c r="Y161" s="354"/>
      <c r="Z161" s="354"/>
      <c r="AA161" s="554"/>
      <c r="AB161" s="260"/>
    </row>
    <row r="162" spans="2:28" s="158" customFormat="1" ht="15" customHeight="1" x14ac:dyDescent="0.25">
      <c r="B162" s="353" t="str">
        <f>IF(Tabla2[[#This Row],[Productos ]]="","",CONCATENATE(Tabla2[[#This Row],[POA]],".",Tabla2[[#This Row],[SRS]],".",Tabla2[[#This Row],[AREA]],".",Tabla2[[#This Row],[TIPO]]))</f>
        <v/>
      </c>
      <c r="C162" s="353" t="str">
        <f>IF(Tabla2[[#This Row],[Productos ]]="","",'Formulario PPGR1'!#REF!)</f>
        <v/>
      </c>
      <c r="D162" s="353" t="str">
        <f>IF(Tabla2[[#This Row],[Productos ]]="","",'Formulario PPGR1'!#REF!)</f>
        <v/>
      </c>
      <c r="E162" s="353" t="str">
        <f>IF(Tabla2[[#This Row],[Productos ]]="","",'Formulario PPGR1'!#REF!)</f>
        <v/>
      </c>
      <c r="F162" s="353" t="str">
        <f>IF(Tabla2[[#This Row],[Productos ]]="","",'Formulario PPGR1'!#REF!)</f>
        <v/>
      </c>
      <c r="G162" s="554"/>
      <c r="H162" s="354"/>
      <c r="I162" s="354"/>
      <c r="J162" s="249"/>
      <c r="K162" s="364"/>
      <c r="L162" s="364"/>
      <c r="M162" s="364"/>
      <c r="N162" s="364"/>
      <c r="O162" s="364"/>
      <c r="P162" s="364"/>
      <c r="Q162" s="364"/>
      <c r="R162" s="364"/>
      <c r="S162" s="364"/>
      <c r="T162" s="364"/>
      <c r="U162" s="364"/>
      <c r="V162" s="364"/>
      <c r="W16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62" s="354"/>
      <c r="Y162" s="354"/>
      <c r="Z162" s="354"/>
      <c r="AA162" s="554"/>
      <c r="AB162" s="260"/>
    </row>
    <row r="163" spans="2:28" s="158" customFormat="1" ht="15" customHeight="1" x14ac:dyDescent="0.25">
      <c r="B163" s="353" t="str">
        <f>IF(Tabla2[[#This Row],[Productos ]]="","",CONCATENATE(Tabla2[[#This Row],[POA]],".",Tabla2[[#This Row],[SRS]],".",Tabla2[[#This Row],[AREA]],".",Tabla2[[#This Row],[TIPO]]))</f>
        <v/>
      </c>
      <c r="C163" s="353" t="str">
        <f>IF(Tabla2[[#This Row],[Productos ]]="","",'Formulario PPGR1'!#REF!)</f>
        <v/>
      </c>
      <c r="D163" s="353" t="str">
        <f>IF(Tabla2[[#This Row],[Productos ]]="","",'Formulario PPGR1'!#REF!)</f>
        <v/>
      </c>
      <c r="E163" s="353" t="str">
        <f>IF(Tabla2[[#This Row],[Productos ]]="","",'Formulario PPGR1'!#REF!)</f>
        <v/>
      </c>
      <c r="F163" s="353" t="str">
        <f>IF(Tabla2[[#This Row],[Productos ]]="","",'Formulario PPGR1'!#REF!)</f>
        <v/>
      </c>
      <c r="G163" s="554"/>
      <c r="H163" s="354"/>
      <c r="I163" s="260"/>
      <c r="J163" s="344"/>
      <c r="K163" s="365"/>
      <c r="L163" s="365"/>
      <c r="M163" s="365"/>
      <c r="N163" s="365"/>
      <c r="O163" s="365"/>
      <c r="P163" s="365"/>
      <c r="Q163" s="365"/>
      <c r="R163" s="365"/>
      <c r="S163" s="365"/>
      <c r="T163" s="365"/>
      <c r="U163" s="365"/>
      <c r="V163" s="365"/>
      <c r="W16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63" s="354"/>
      <c r="Y163" s="354"/>
      <c r="Z163" s="354"/>
      <c r="AA163" s="554"/>
      <c r="AB163" s="260"/>
    </row>
    <row r="164" spans="2:28" s="158" customFormat="1" ht="15" customHeight="1" x14ac:dyDescent="0.25">
      <c r="B164" s="353" t="str">
        <f>IF(Tabla2[[#This Row],[Productos ]]="","",CONCATENATE(Tabla2[[#This Row],[POA]],".",Tabla2[[#This Row],[SRS]],".",Tabla2[[#This Row],[AREA]],".",Tabla2[[#This Row],[TIPO]]))</f>
        <v/>
      </c>
      <c r="C164" s="353" t="str">
        <f>IF(Tabla2[[#This Row],[Productos ]]="","",'Formulario PPGR1'!#REF!)</f>
        <v/>
      </c>
      <c r="D164" s="353" t="str">
        <f>IF(Tabla2[[#This Row],[Productos ]]="","",'Formulario PPGR1'!#REF!)</f>
        <v/>
      </c>
      <c r="E164" s="353" t="str">
        <f>IF(Tabla2[[#This Row],[Productos ]]="","",'Formulario PPGR1'!#REF!)</f>
        <v/>
      </c>
      <c r="F164" s="353" t="str">
        <f>IF(Tabla2[[#This Row],[Productos ]]="","",'Formulario PPGR1'!#REF!)</f>
        <v/>
      </c>
      <c r="G164" s="554"/>
      <c r="H164" s="354"/>
      <c r="I164" s="354"/>
      <c r="J164" s="260"/>
      <c r="K164" s="261"/>
      <c r="L164" s="261"/>
      <c r="M164" s="261"/>
      <c r="N164" s="261"/>
      <c r="O164" s="261"/>
      <c r="P164" s="261"/>
      <c r="Q164" s="261"/>
      <c r="R164" s="261"/>
      <c r="S164" s="261"/>
      <c r="T164" s="261"/>
      <c r="U164" s="261"/>
      <c r="V164" s="261"/>
      <c r="W16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64" s="354"/>
      <c r="Y164" s="354"/>
      <c r="Z164" s="354"/>
      <c r="AA164" s="554"/>
      <c r="AB164" s="260"/>
    </row>
    <row r="165" spans="2:28" s="158" customFormat="1" ht="15" customHeight="1" x14ac:dyDescent="0.25">
      <c r="B165" s="353" t="str">
        <f>IF(Tabla2[[#This Row],[Productos ]]="","",CONCATENATE(Tabla2[[#This Row],[POA]],".",Tabla2[[#This Row],[SRS]],".",Tabla2[[#This Row],[AREA]],".",Tabla2[[#This Row],[TIPO]]))</f>
        <v/>
      </c>
      <c r="C165" s="353" t="str">
        <f>IF(Tabla2[[#This Row],[Productos ]]="","",'Formulario PPGR1'!#REF!)</f>
        <v/>
      </c>
      <c r="D165" s="353" t="str">
        <f>IF(Tabla2[[#This Row],[Productos ]]="","",'Formulario PPGR1'!#REF!)</f>
        <v/>
      </c>
      <c r="E165" s="353" t="str">
        <f>IF(Tabla2[[#This Row],[Productos ]]="","",'Formulario PPGR1'!#REF!)</f>
        <v/>
      </c>
      <c r="F165" s="353" t="str">
        <f>IF(Tabla2[[#This Row],[Productos ]]="","",'Formulario PPGR1'!#REF!)</f>
        <v/>
      </c>
      <c r="G165" s="554"/>
      <c r="H165" s="354"/>
      <c r="I165" s="354"/>
      <c r="J165" s="260"/>
      <c r="K165" s="261"/>
      <c r="L165" s="261"/>
      <c r="M165" s="261"/>
      <c r="N165" s="261"/>
      <c r="O165" s="261"/>
      <c r="P165" s="261"/>
      <c r="Q165" s="261"/>
      <c r="R165" s="261"/>
      <c r="S165" s="261"/>
      <c r="T165" s="261"/>
      <c r="U165" s="261"/>
      <c r="V165" s="261"/>
      <c r="W16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65" s="354"/>
      <c r="Y165" s="354"/>
      <c r="Z165" s="354"/>
      <c r="AA165" s="554"/>
      <c r="AB165" s="260"/>
    </row>
    <row r="166" spans="2:28" s="158" customFormat="1" ht="15" customHeight="1" x14ac:dyDescent="0.25">
      <c r="B166" s="353" t="str">
        <f>IF(Tabla2[[#This Row],[Productos ]]="","",CONCATENATE(Tabla2[[#This Row],[POA]],".",Tabla2[[#This Row],[SRS]],".",Tabla2[[#This Row],[AREA]],".",Tabla2[[#This Row],[TIPO]]))</f>
        <v/>
      </c>
      <c r="C166" s="353" t="str">
        <f>IF(Tabla2[[#This Row],[Productos ]]="","",'Formulario PPGR1'!#REF!)</f>
        <v/>
      </c>
      <c r="D166" s="353" t="str">
        <f>IF(Tabla2[[#This Row],[Productos ]]="","",'Formulario PPGR1'!#REF!)</f>
        <v/>
      </c>
      <c r="E166" s="353" t="str">
        <f>IF(Tabla2[[#This Row],[Productos ]]="","",'Formulario PPGR1'!#REF!)</f>
        <v/>
      </c>
      <c r="F166" s="353" t="str">
        <f>IF(Tabla2[[#This Row],[Productos ]]="","",'Formulario PPGR1'!#REF!)</f>
        <v/>
      </c>
      <c r="G166" s="554"/>
      <c r="H166" s="354"/>
      <c r="I166" s="354"/>
      <c r="J166" s="249"/>
      <c r="K166" s="261"/>
      <c r="L166" s="261"/>
      <c r="M166" s="261"/>
      <c r="N166" s="261"/>
      <c r="O166" s="261"/>
      <c r="P166" s="261"/>
      <c r="Q166" s="261"/>
      <c r="R166" s="261"/>
      <c r="S166" s="261"/>
      <c r="T166" s="261"/>
      <c r="U166" s="261"/>
      <c r="V166" s="261"/>
      <c r="W16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66" s="354"/>
      <c r="Y166" s="354"/>
      <c r="Z166" s="354"/>
      <c r="AA166" s="554"/>
      <c r="AB166" s="260"/>
    </row>
    <row r="167" spans="2:28" s="158" customFormat="1" ht="15" customHeight="1" x14ac:dyDescent="0.25">
      <c r="B167" s="353" t="str">
        <f>IF(Tabla2[[#This Row],[Productos ]]="","",CONCATENATE(Tabla2[[#This Row],[POA]],".",Tabla2[[#This Row],[SRS]],".",Tabla2[[#This Row],[AREA]],".",Tabla2[[#This Row],[TIPO]]))</f>
        <v/>
      </c>
      <c r="C167" s="353" t="str">
        <f>IF(Tabla2[[#This Row],[Productos ]]="","",'Formulario PPGR1'!#REF!)</f>
        <v/>
      </c>
      <c r="D167" s="353" t="str">
        <f>IF(Tabla2[[#This Row],[Productos ]]="","",'Formulario PPGR1'!#REF!)</f>
        <v/>
      </c>
      <c r="E167" s="353" t="str">
        <f>IF(Tabla2[[#This Row],[Productos ]]="","",'Formulario PPGR1'!#REF!)</f>
        <v/>
      </c>
      <c r="F167" s="353" t="str">
        <f>IF(Tabla2[[#This Row],[Productos ]]="","",'Formulario PPGR1'!#REF!)</f>
        <v/>
      </c>
      <c r="G167" s="554"/>
      <c r="H167" s="354"/>
      <c r="I167" s="354"/>
      <c r="J167" s="260"/>
      <c r="K167" s="261"/>
      <c r="L167" s="261"/>
      <c r="M167" s="261"/>
      <c r="N167" s="261"/>
      <c r="O167" s="261"/>
      <c r="P167" s="261"/>
      <c r="Q167" s="261"/>
      <c r="R167" s="261"/>
      <c r="S167" s="261"/>
      <c r="T167" s="261"/>
      <c r="U167" s="261"/>
      <c r="V167" s="261"/>
      <c r="W16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67" s="354"/>
      <c r="Y167" s="354"/>
      <c r="Z167" s="354"/>
      <c r="AA167" s="554"/>
      <c r="AB167" s="260"/>
    </row>
    <row r="168" spans="2:28" s="158" customFormat="1" ht="15" customHeight="1" x14ac:dyDescent="0.25">
      <c r="B168" s="353" t="str">
        <f>IF(Tabla2[[#This Row],[Productos ]]="","",CONCATENATE(Tabla2[[#This Row],[POA]],".",Tabla2[[#This Row],[SRS]],".",Tabla2[[#This Row],[AREA]],".",Tabla2[[#This Row],[TIPO]]))</f>
        <v/>
      </c>
      <c r="C168" s="353" t="str">
        <f>IF(Tabla2[[#This Row],[Productos ]]="","",'Formulario PPGR1'!#REF!)</f>
        <v/>
      </c>
      <c r="D168" s="353" t="str">
        <f>IF(Tabla2[[#This Row],[Productos ]]="","",'Formulario PPGR1'!#REF!)</f>
        <v/>
      </c>
      <c r="E168" s="353" t="str">
        <f>IF(Tabla2[[#This Row],[Productos ]]="","",'Formulario PPGR1'!#REF!)</f>
        <v/>
      </c>
      <c r="F168" s="353" t="str">
        <f>IF(Tabla2[[#This Row],[Productos ]]="","",'Formulario PPGR1'!#REF!)</f>
        <v/>
      </c>
      <c r="G168" s="554"/>
      <c r="H168" s="354"/>
      <c r="I168" s="354"/>
      <c r="J168" s="260"/>
      <c r="K168" s="261"/>
      <c r="L168" s="261"/>
      <c r="M168" s="261"/>
      <c r="N168" s="261"/>
      <c r="O168" s="261"/>
      <c r="P168" s="261"/>
      <c r="Q168" s="261"/>
      <c r="R168" s="261"/>
      <c r="S168" s="261"/>
      <c r="T168" s="261"/>
      <c r="U168" s="261"/>
      <c r="V168" s="261"/>
      <c r="W16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68" s="354"/>
      <c r="Y168" s="354"/>
      <c r="Z168" s="354"/>
      <c r="AA168" s="554"/>
      <c r="AB168" s="260"/>
    </row>
    <row r="169" spans="2:28" s="158" customFormat="1" ht="15" customHeight="1" x14ac:dyDescent="0.25">
      <c r="B169" s="353" t="str">
        <f>IF(Tabla2[[#This Row],[Productos ]]="","",CONCATENATE(Tabla2[[#This Row],[POA]],".",Tabla2[[#This Row],[SRS]],".",Tabla2[[#This Row],[AREA]],".",Tabla2[[#This Row],[TIPO]]))</f>
        <v/>
      </c>
      <c r="C169" s="353" t="str">
        <f>IF(Tabla2[[#This Row],[Productos ]]="","",'Formulario PPGR1'!#REF!)</f>
        <v/>
      </c>
      <c r="D169" s="353" t="str">
        <f>IF(Tabla2[[#This Row],[Productos ]]="","",'Formulario PPGR1'!#REF!)</f>
        <v/>
      </c>
      <c r="E169" s="353" t="str">
        <f>IF(Tabla2[[#This Row],[Productos ]]="","",'Formulario PPGR1'!#REF!)</f>
        <v/>
      </c>
      <c r="F169" s="353" t="str">
        <f>IF(Tabla2[[#This Row],[Productos ]]="","",'Formulario PPGR1'!#REF!)</f>
        <v/>
      </c>
      <c r="G169" s="554"/>
      <c r="H169" s="354"/>
      <c r="I169" s="354"/>
      <c r="J169" s="260"/>
      <c r="K169" s="261"/>
      <c r="L169" s="261"/>
      <c r="M169" s="261"/>
      <c r="N169" s="261"/>
      <c r="O169" s="261"/>
      <c r="P169" s="261"/>
      <c r="Q169" s="261"/>
      <c r="R169" s="261"/>
      <c r="S169" s="261"/>
      <c r="T169" s="261"/>
      <c r="U169" s="261"/>
      <c r="V169" s="261"/>
      <c r="W16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69" s="354"/>
      <c r="Y169" s="354"/>
      <c r="Z169" s="354"/>
      <c r="AA169" s="554"/>
      <c r="AB169" s="260"/>
    </row>
    <row r="170" spans="2:28" s="158" customFormat="1" ht="15" customHeight="1" x14ac:dyDescent="0.25">
      <c r="B170" s="353" t="str">
        <f>IF(Tabla2[[#This Row],[Productos ]]="","",CONCATENATE(Tabla2[[#This Row],[POA]],".",Tabla2[[#This Row],[SRS]],".",Tabla2[[#This Row],[AREA]],".",Tabla2[[#This Row],[TIPO]]))</f>
        <v/>
      </c>
      <c r="C170" s="353" t="str">
        <f>IF(Tabla2[[#This Row],[Productos ]]="","",'Formulario PPGR1'!#REF!)</f>
        <v/>
      </c>
      <c r="D170" s="353" t="str">
        <f>IF(Tabla2[[#This Row],[Productos ]]="","",'Formulario PPGR1'!#REF!)</f>
        <v/>
      </c>
      <c r="E170" s="353" t="str">
        <f>IF(Tabla2[[#This Row],[Productos ]]="","",'Formulario PPGR1'!#REF!)</f>
        <v/>
      </c>
      <c r="F170" s="353" t="str">
        <f>IF(Tabla2[[#This Row],[Productos ]]="","",'Formulario PPGR1'!#REF!)</f>
        <v/>
      </c>
      <c r="G170" s="554"/>
      <c r="H170" s="354"/>
      <c r="I170" s="354"/>
      <c r="J170" s="260"/>
      <c r="K170" s="261"/>
      <c r="L170" s="261"/>
      <c r="M170" s="261"/>
      <c r="N170" s="261"/>
      <c r="O170" s="261"/>
      <c r="P170" s="261"/>
      <c r="Q170" s="261"/>
      <c r="R170" s="261"/>
      <c r="S170" s="261"/>
      <c r="T170" s="261"/>
      <c r="U170" s="261"/>
      <c r="V170" s="261"/>
      <c r="W17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70" s="354"/>
      <c r="Y170" s="354"/>
      <c r="Z170" s="354"/>
      <c r="AA170" s="554"/>
      <c r="AB170" s="260"/>
    </row>
    <row r="171" spans="2:28" s="158" customFormat="1" ht="15" customHeight="1" x14ac:dyDescent="0.25">
      <c r="B171" s="353" t="str">
        <f>IF(Tabla2[[#This Row],[Productos ]]="","",CONCATENATE(Tabla2[[#This Row],[POA]],".",Tabla2[[#This Row],[SRS]],".",Tabla2[[#This Row],[AREA]],".",Tabla2[[#This Row],[TIPO]]))</f>
        <v/>
      </c>
      <c r="C171" s="353" t="str">
        <f>IF(Tabla2[[#This Row],[Productos ]]="","",'Formulario PPGR1'!#REF!)</f>
        <v/>
      </c>
      <c r="D171" s="353" t="str">
        <f>IF(Tabla2[[#This Row],[Productos ]]="","",'Formulario PPGR1'!#REF!)</f>
        <v/>
      </c>
      <c r="E171" s="353" t="str">
        <f>IF(Tabla2[[#This Row],[Productos ]]="","",'Formulario PPGR1'!#REF!)</f>
        <v/>
      </c>
      <c r="F171" s="353" t="str">
        <f>IF(Tabla2[[#This Row],[Productos ]]="","",'Formulario PPGR1'!#REF!)</f>
        <v/>
      </c>
      <c r="G171" s="554"/>
      <c r="H171" s="354"/>
      <c r="I171" s="354"/>
      <c r="J171" s="260"/>
      <c r="K171" s="261"/>
      <c r="L171" s="261"/>
      <c r="M171" s="261"/>
      <c r="N171" s="261"/>
      <c r="O171" s="261"/>
      <c r="P171" s="261"/>
      <c r="Q171" s="261"/>
      <c r="R171" s="261"/>
      <c r="S171" s="261"/>
      <c r="T171" s="261"/>
      <c r="U171" s="261"/>
      <c r="V171" s="261"/>
      <c r="W17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71" s="354"/>
      <c r="Y171" s="354"/>
      <c r="Z171" s="354"/>
      <c r="AA171" s="554"/>
      <c r="AB171" s="260"/>
    </row>
    <row r="172" spans="2:28" s="158" customFormat="1" ht="15" customHeight="1" x14ac:dyDescent="0.25">
      <c r="B172" s="350" t="str">
        <f>IF(Tabla2[[#This Row],[Productos ]]="","",CONCATENATE(Tabla2[[#This Row],[POA]],".",Tabla2[[#This Row],[SRS]],".",Tabla2[[#This Row],[AREA]],".",Tabla2[[#This Row],[TIPO]]))</f>
        <v/>
      </c>
      <c r="C172" s="350" t="str">
        <f>IF(Tabla2[[#This Row],[Productos ]]="","",'Formulario PPGR1'!#REF!)</f>
        <v/>
      </c>
      <c r="D172" s="350" t="str">
        <f>IF(Tabla2[[#This Row],[Productos ]]="","",'Formulario PPGR1'!#REF!)</f>
        <v/>
      </c>
      <c r="E172" s="350" t="str">
        <f>IF(Tabla2[[#This Row],[Productos ]]="","",'Formulario PPGR1'!#REF!)</f>
        <v/>
      </c>
      <c r="F172" s="350" t="str">
        <f>IF(Tabla2[[#This Row],[Productos ]]="","",'Formulario PPGR1'!#REF!)</f>
        <v/>
      </c>
      <c r="G172" s="554"/>
      <c r="H172" s="260"/>
      <c r="I172" s="260"/>
      <c r="J172" s="249"/>
      <c r="K172" s="261"/>
      <c r="L172" s="261"/>
      <c r="M172" s="261"/>
      <c r="N172" s="261"/>
      <c r="O172" s="261"/>
      <c r="P172" s="261"/>
      <c r="Q172" s="261"/>
      <c r="R172" s="261"/>
      <c r="S172" s="261"/>
      <c r="T172" s="261"/>
      <c r="U172" s="261"/>
      <c r="V172" s="261"/>
      <c r="W17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72" s="260"/>
      <c r="Y172" s="260"/>
      <c r="Z172" s="260"/>
      <c r="AA172" s="554"/>
      <c r="AB172" s="260"/>
    </row>
    <row r="173" spans="2:28" s="158" customFormat="1" ht="15" customHeight="1" x14ac:dyDescent="0.25">
      <c r="B173" s="420" t="str">
        <f>IF(Tabla2[[#This Row],[Productos ]]="","",CONCATENATE(Tabla2[[#This Row],[POA]],".",Tabla2[[#This Row],[SRS]],".",Tabla2[[#This Row],[AREA]],".",Tabla2[[#This Row],[TIPO]]))</f>
        <v/>
      </c>
      <c r="C173" s="420" t="str">
        <f>IF(Tabla2[[#This Row],[Productos ]]="","",'Formulario PPGR1'!#REF!)</f>
        <v/>
      </c>
      <c r="D173" s="420" t="str">
        <f>IF(Tabla2[[#This Row],[Productos ]]="","",'Formulario PPGR1'!#REF!)</f>
        <v/>
      </c>
      <c r="E173" s="420" t="str">
        <f>IF(Tabla2[[#This Row],[Productos ]]="","",'Formulario PPGR1'!#REF!)</f>
        <v/>
      </c>
      <c r="F173" s="420" t="str">
        <f>IF(Tabla2[[#This Row],[Productos ]]="","",'Formulario PPGR1'!#REF!)</f>
        <v/>
      </c>
      <c r="G173" s="554"/>
      <c r="H173" s="260"/>
      <c r="I173" s="260"/>
      <c r="J173" s="260"/>
      <c r="K173" s="261"/>
      <c r="L173" s="261"/>
      <c r="M173" s="261"/>
      <c r="N173" s="261"/>
      <c r="O173" s="261"/>
      <c r="P173" s="261"/>
      <c r="Q173" s="261"/>
      <c r="R173" s="261"/>
      <c r="S173" s="261"/>
      <c r="T173" s="261"/>
      <c r="U173" s="261"/>
      <c r="V173" s="261"/>
      <c r="W17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73" s="260"/>
      <c r="Y173" s="260"/>
      <c r="Z173" s="260"/>
      <c r="AA173" s="554"/>
      <c r="AB173" s="260"/>
    </row>
    <row r="174" spans="2:28" s="158" customFormat="1" ht="15" customHeight="1" x14ac:dyDescent="0.25">
      <c r="B174" s="420" t="str">
        <f>IF(Tabla2[[#This Row],[Productos ]]="","",CONCATENATE(Tabla2[[#This Row],[POA]],".",Tabla2[[#This Row],[SRS]],".",Tabla2[[#This Row],[AREA]],".",Tabla2[[#This Row],[TIPO]]))</f>
        <v/>
      </c>
      <c r="C174" s="420" t="str">
        <f>IF(Tabla2[[#This Row],[Productos ]]="","",'Formulario PPGR1'!#REF!)</f>
        <v/>
      </c>
      <c r="D174" s="420" t="str">
        <f>IF(Tabla2[[#This Row],[Productos ]]="","",'Formulario PPGR1'!#REF!)</f>
        <v/>
      </c>
      <c r="E174" s="420" t="str">
        <f>IF(Tabla2[[#This Row],[Productos ]]="","",'Formulario PPGR1'!#REF!)</f>
        <v/>
      </c>
      <c r="F174" s="420" t="str">
        <f>IF(Tabla2[[#This Row],[Productos ]]="","",'Formulario PPGR1'!#REF!)</f>
        <v/>
      </c>
      <c r="G174" s="554"/>
      <c r="H174" s="421"/>
      <c r="I174" s="260"/>
      <c r="J174" s="260"/>
      <c r="K174" s="261"/>
      <c r="L174" s="261"/>
      <c r="M174" s="261"/>
      <c r="N174" s="261"/>
      <c r="O174" s="261"/>
      <c r="P174" s="261"/>
      <c r="Q174" s="261"/>
      <c r="R174" s="261"/>
      <c r="S174" s="261"/>
      <c r="T174" s="261"/>
      <c r="U174" s="261"/>
      <c r="V174" s="261"/>
      <c r="W17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74" s="260"/>
      <c r="Y174" s="260"/>
      <c r="Z174" s="260"/>
      <c r="AA174" s="554"/>
      <c r="AB174" s="260"/>
    </row>
    <row r="175" spans="2:28" s="158" customFormat="1" ht="15" customHeight="1" x14ac:dyDescent="0.25">
      <c r="B175" s="353" t="str">
        <f>IF(Tabla2[[#This Row],[Productos ]]="","",CONCATENATE(Tabla2[[#This Row],[POA]],".",Tabla2[[#This Row],[SRS]],".",Tabla2[[#This Row],[AREA]],".",Tabla2[[#This Row],[TIPO]]))</f>
        <v/>
      </c>
      <c r="C175" s="353" t="str">
        <f>IF(Tabla2[[#This Row],[Productos ]]="","",'Formulario PPGR1'!#REF!)</f>
        <v/>
      </c>
      <c r="D175" s="353" t="str">
        <f>IF(Tabla2[[#This Row],[Productos ]]="","",'Formulario PPGR1'!#REF!)</f>
        <v/>
      </c>
      <c r="E175" s="353" t="str">
        <f>IF(Tabla2[[#This Row],[Productos ]]="","",'Formulario PPGR1'!#REF!)</f>
        <v/>
      </c>
      <c r="F175" s="353" t="str">
        <f>IF(Tabla2[[#This Row],[Productos ]]="","",'Formulario PPGR1'!#REF!)</f>
        <v/>
      </c>
      <c r="G175" s="554"/>
      <c r="H175" s="260"/>
      <c r="I175" s="260"/>
      <c r="J175" s="354"/>
      <c r="K175" s="355"/>
      <c r="L175" s="355"/>
      <c r="M175" s="355"/>
      <c r="N175" s="355"/>
      <c r="O175" s="355"/>
      <c r="P175" s="355"/>
      <c r="Q175" s="355"/>
      <c r="R175" s="355"/>
      <c r="S175" s="355"/>
      <c r="T175" s="355"/>
      <c r="U175" s="355"/>
      <c r="V175" s="355"/>
      <c r="W17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75" s="354"/>
      <c r="Y175" s="354"/>
      <c r="Z175" s="354"/>
      <c r="AA175" s="554"/>
      <c r="AB175" s="260"/>
    </row>
    <row r="176" spans="2:28" s="158" customFormat="1" ht="15" customHeight="1" x14ac:dyDescent="0.25">
      <c r="B176" s="420" t="str">
        <f>IF(Tabla2[[#This Row],[Productos ]]="","",CONCATENATE(Tabla2[[#This Row],[POA]],".",Tabla2[[#This Row],[SRS]],".",Tabla2[[#This Row],[AREA]],".",Tabla2[[#This Row],[TIPO]]))</f>
        <v/>
      </c>
      <c r="C176" s="420" t="str">
        <f>IF(Tabla2[[#This Row],[Productos ]]="","",'Formulario PPGR1'!#REF!)</f>
        <v/>
      </c>
      <c r="D176" s="420" t="str">
        <f>IF(Tabla2[[#This Row],[Productos ]]="","",'Formulario PPGR1'!#REF!)</f>
        <v/>
      </c>
      <c r="E176" s="420" t="str">
        <f>IF(Tabla2[[#This Row],[Productos ]]="","",'Formulario PPGR1'!#REF!)</f>
        <v/>
      </c>
      <c r="F176" s="420" t="str">
        <f>IF(Tabla2[[#This Row],[Productos ]]="","",'Formulario PPGR1'!#REF!)</f>
        <v/>
      </c>
      <c r="G176" s="554"/>
      <c r="H176" s="421"/>
      <c r="I176" s="260"/>
      <c r="J176" s="260"/>
      <c r="K176" s="261"/>
      <c r="L176" s="261"/>
      <c r="M176" s="261"/>
      <c r="N176" s="261"/>
      <c r="O176" s="261"/>
      <c r="P176" s="261"/>
      <c r="Q176" s="261"/>
      <c r="R176" s="261"/>
      <c r="S176" s="261"/>
      <c r="T176" s="261"/>
      <c r="U176" s="261"/>
      <c r="V176" s="261"/>
      <c r="W17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76" s="421"/>
      <c r="Y176" s="421"/>
      <c r="Z176" s="421"/>
      <c r="AA176" s="554"/>
      <c r="AB176" s="260"/>
    </row>
    <row r="177" spans="2:28" s="158" customFormat="1" ht="15" customHeight="1" x14ac:dyDescent="0.25">
      <c r="B177" s="350" t="str">
        <f>IF(Tabla2[[#This Row],[Productos ]]="","",CONCATENATE(Tabla2[[#This Row],[POA]],".",Tabla2[[#This Row],[SRS]],".",Tabla2[[#This Row],[AREA]],".",Tabla2[[#This Row],[TIPO]]))</f>
        <v/>
      </c>
      <c r="C177" s="350" t="str">
        <f>IF(Tabla2[[#This Row],[Productos ]]="","",'Formulario PPGR1'!#REF!)</f>
        <v/>
      </c>
      <c r="D177" s="350" t="str">
        <f>IF(Tabla2[[#This Row],[Productos ]]="","",'Formulario PPGR1'!#REF!)</f>
        <v/>
      </c>
      <c r="E177" s="350" t="str">
        <f>IF(Tabla2[[#This Row],[Productos ]]="","",'Formulario PPGR1'!#REF!)</f>
        <v/>
      </c>
      <c r="F177" s="350" t="str">
        <f>IF(Tabla2[[#This Row],[Productos ]]="","",'Formulario PPGR1'!#REF!)</f>
        <v/>
      </c>
      <c r="G177" s="554"/>
      <c r="H177" s="260"/>
      <c r="I177" s="260"/>
      <c r="J177" s="260"/>
      <c r="K177" s="432"/>
      <c r="L177" s="432"/>
      <c r="M177" s="432"/>
      <c r="N177" s="432"/>
      <c r="O177" s="432"/>
      <c r="P177" s="432"/>
      <c r="Q177" s="432"/>
      <c r="R177" s="432"/>
      <c r="S177" s="432"/>
      <c r="T177" s="432"/>
      <c r="U177" s="432"/>
      <c r="V177" s="432"/>
      <c r="W17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77" s="260"/>
      <c r="Y177" s="260"/>
      <c r="Z177" s="260"/>
      <c r="AA177" s="554"/>
      <c r="AB177" s="260"/>
    </row>
    <row r="178" spans="2:28" s="158" customFormat="1" ht="15" customHeight="1" x14ac:dyDescent="0.25">
      <c r="B178" s="387" t="str">
        <f>IF(Tabla2[[#This Row],[Productos ]]="","",CONCATENATE(Tabla2[[#This Row],[POA]],".",Tabla2[[#This Row],[SRS]],".",Tabla2[[#This Row],[AREA]],".",Tabla2[[#This Row],[TIPO]]))</f>
        <v/>
      </c>
      <c r="C178" s="387" t="str">
        <f>IF(Tabla2[[#This Row],[Productos ]]="","",'Formulario PPGR1'!#REF!)</f>
        <v/>
      </c>
      <c r="D178" s="387" t="str">
        <f>IF(Tabla2[[#This Row],[Productos ]]="","",'Formulario PPGR1'!#REF!)</f>
        <v/>
      </c>
      <c r="E178" s="387" t="str">
        <f>IF(Tabla2[[#This Row],[Productos ]]="","",'Formulario PPGR1'!#REF!)</f>
        <v/>
      </c>
      <c r="F178" s="387" t="str">
        <f>IF(Tabla2[[#This Row],[Productos ]]="","",'Formulario PPGR1'!#REF!)</f>
        <v/>
      </c>
      <c r="G178" s="554"/>
      <c r="H178" s="388"/>
      <c r="I178" s="354"/>
      <c r="J178" s="260"/>
      <c r="K178" s="389"/>
      <c r="L178" s="389"/>
      <c r="M178" s="389"/>
      <c r="N178" s="389"/>
      <c r="O178" s="389"/>
      <c r="P178" s="389"/>
      <c r="Q178" s="389"/>
      <c r="R178" s="389"/>
      <c r="S178" s="389"/>
      <c r="T178" s="389"/>
      <c r="U178" s="389"/>
      <c r="V178" s="389"/>
      <c r="W17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78" s="388"/>
      <c r="Y178" s="260"/>
      <c r="Z178" s="388"/>
      <c r="AA178" s="554"/>
      <c r="AB178" s="260"/>
    </row>
    <row r="179" spans="2:28" s="158" customFormat="1" ht="15" customHeight="1" x14ac:dyDescent="0.25">
      <c r="B179" s="353" t="str">
        <f>IF(Tabla2[[#This Row],[Productos ]]="","",CONCATENATE(Tabla2[[#This Row],[POA]],".",Tabla2[[#This Row],[SRS]],".",Tabla2[[#This Row],[AREA]],".",Tabla2[[#This Row],[TIPO]]))</f>
        <v/>
      </c>
      <c r="C179" s="353" t="str">
        <f>IF(Tabla2[[#This Row],[Productos ]]="","",'Formulario PPGR1'!#REF!)</f>
        <v/>
      </c>
      <c r="D179" s="353" t="str">
        <f>IF(Tabla2[[#This Row],[Productos ]]="","",'Formulario PPGR1'!#REF!)</f>
        <v/>
      </c>
      <c r="E179" s="353" t="str">
        <f>IF(Tabla2[[#This Row],[Productos ]]="","",'Formulario PPGR1'!#REF!)</f>
        <v/>
      </c>
      <c r="F179" s="353" t="str">
        <f>IF(Tabla2[[#This Row],[Productos ]]="","",'Formulario PPGR1'!#REF!)</f>
        <v/>
      </c>
      <c r="G179" s="554"/>
      <c r="H179" s="354"/>
      <c r="I179" s="354"/>
      <c r="J179" s="354"/>
      <c r="K179" s="355"/>
      <c r="L179" s="355"/>
      <c r="M179" s="355"/>
      <c r="N179" s="355"/>
      <c r="O179" s="355"/>
      <c r="P179" s="355"/>
      <c r="Q179" s="355"/>
      <c r="R179" s="355"/>
      <c r="S179" s="355"/>
      <c r="T179" s="355"/>
      <c r="U179" s="355"/>
      <c r="V179" s="355"/>
      <c r="W17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79" s="354"/>
      <c r="Y179" s="354"/>
      <c r="Z179" s="354"/>
      <c r="AA179" s="554"/>
      <c r="AB179" s="260"/>
    </row>
    <row r="180" spans="2:28" s="158" customFormat="1" ht="15" customHeight="1" x14ac:dyDescent="0.25">
      <c r="B180" s="353" t="str">
        <f>IF(Tabla2[[#This Row],[Productos ]]="","",CONCATENATE(Tabla2[[#This Row],[POA]],".",Tabla2[[#This Row],[SRS]],".",Tabla2[[#This Row],[AREA]],".",Tabla2[[#This Row],[TIPO]]))</f>
        <v/>
      </c>
      <c r="C180" s="353" t="str">
        <f>IF(Tabla2[[#This Row],[Productos ]]="","",'Formulario PPGR1'!#REF!)</f>
        <v/>
      </c>
      <c r="D180" s="353" t="str">
        <f>IF(Tabla2[[#This Row],[Productos ]]="","",'Formulario PPGR1'!#REF!)</f>
        <v/>
      </c>
      <c r="E180" s="353" t="str">
        <f>IF(Tabla2[[#This Row],[Productos ]]="","",'Formulario PPGR1'!#REF!)</f>
        <v/>
      </c>
      <c r="F180" s="353" t="str">
        <f>IF(Tabla2[[#This Row],[Productos ]]="","",'Formulario PPGR1'!#REF!)</f>
        <v/>
      </c>
      <c r="G180" s="554"/>
      <c r="H180" s="354"/>
      <c r="I180" s="354"/>
      <c r="J180" s="354"/>
      <c r="K180" s="355"/>
      <c r="L180" s="355"/>
      <c r="M180" s="355"/>
      <c r="N180" s="355"/>
      <c r="O180" s="355"/>
      <c r="P180" s="355"/>
      <c r="Q180" s="355"/>
      <c r="R180" s="355"/>
      <c r="S180" s="355"/>
      <c r="T180" s="355"/>
      <c r="U180" s="355"/>
      <c r="V180" s="355"/>
      <c r="W18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80" s="260"/>
      <c r="Y180" s="260"/>
      <c r="Z180" s="354"/>
      <c r="AA180" s="554"/>
      <c r="AB180" s="260"/>
    </row>
    <row r="181" spans="2:28" s="158" customFormat="1" ht="15" customHeight="1" x14ac:dyDescent="0.25">
      <c r="B181" s="350" t="str">
        <f>IF(Tabla2[[#This Row],[Productos ]]="","",CONCATENATE(Tabla2[[#This Row],[POA]],".",Tabla2[[#This Row],[SRS]],".",Tabla2[[#This Row],[AREA]],".",Tabla2[[#This Row],[TIPO]]))</f>
        <v/>
      </c>
      <c r="C181" s="350" t="str">
        <f>IF(Tabla2[[#This Row],[Productos ]]="","",'Formulario PPGR1'!#REF!)</f>
        <v/>
      </c>
      <c r="D181" s="350" t="str">
        <f>IF(Tabla2[[#This Row],[Productos ]]="","",'Formulario PPGR1'!#REF!)</f>
        <v/>
      </c>
      <c r="E181" s="350" t="str">
        <f>IF(Tabla2[[#This Row],[Productos ]]="","",'Formulario PPGR1'!#REF!)</f>
        <v/>
      </c>
      <c r="F181" s="350" t="str">
        <f>IF(Tabla2[[#This Row],[Productos ]]="","",'Formulario PPGR1'!#REF!)</f>
        <v/>
      </c>
      <c r="G181" s="554"/>
      <c r="H181" s="260"/>
      <c r="I181" s="260"/>
      <c r="J181" s="260"/>
      <c r="K181" s="261"/>
      <c r="L181" s="261"/>
      <c r="M181" s="261"/>
      <c r="N181" s="261"/>
      <c r="O181" s="261"/>
      <c r="P181" s="261"/>
      <c r="Q181" s="261"/>
      <c r="R181" s="261"/>
      <c r="S181" s="261"/>
      <c r="T181" s="261"/>
      <c r="U181" s="261"/>
      <c r="V181" s="261"/>
      <c r="W18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81" s="260"/>
      <c r="Y181" s="260"/>
      <c r="Z181" s="260"/>
      <c r="AA181" s="554"/>
      <c r="AB181" s="260"/>
    </row>
    <row r="182" spans="2:28" s="158" customFormat="1" ht="15" customHeight="1" x14ac:dyDescent="0.25">
      <c r="B182" s="350" t="str">
        <f>IF(Tabla2[[#This Row],[Productos ]]="","",CONCATENATE(Tabla2[[#This Row],[POA]],".",Tabla2[[#This Row],[SRS]],".",Tabla2[[#This Row],[AREA]],".",Tabla2[[#This Row],[TIPO]]))</f>
        <v/>
      </c>
      <c r="C182" s="350" t="str">
        <f>IF(Tabla2[[#This Row],[Productos ]]="","",'Formulario PPGR1'!#REF!)</f>
        <v/>
      </c>
      <c r="D182" s="350" t="str">
        <f>IF(Tabla2[[#This Row],[Productos ]]="","",'Formulario PPGR1'!#REF!)</f>
        <v/>
      </c>
      <c r="E182" s="350" t="str">
        <f>IF(Tabla2[[#This Row],[Productos ]]="","",'Formulario PPGR1'!#REF!)</f>
        <v/>
      </c>
      <c r="F182" s="350" t="str">
        <f>IF(Tabla2[[#This Row],[Productos ]]="","",'Formulario PPGR1'!#REF!)</f>
        <v/>
      </c>
      <c r="G182" s="554"/>
      <c r="H182" s="260"/>
      <c r="I182" s="260"/>
      <c r="J182" s="249"/>
      <c r="K182" s="261"/>
      <c r="L182" s="261"/>
      <c r="M182" s="261"/>
      <c r="N182" s="261"/>
      <c r="O182" s="261"/>
      <c r="P182" s="261"/>
      <c r="Q182" s="261"/>
      <c r="R182" s="261"/>
      <c r="S182" s="261"/>
      <c r="T182" s="261"/>
      <c r="U182" s="261"/>
      <c r="V182" s="261"/>
      <c r="W18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82" s="260"/>
      <c r="Y182" s="260"/>
      <c r="Z182" s="260"/>
      <c r="AA182" s="554"/>
      <c r="AB182" s="260"/>
    </row>
    <row r="183" spans="2:28" s="158" customFormat="1" ht="15" customHeight="1" x14ac:dyDescent="0.25">
      <c r="B183" s="353" t="str">
        <f>IF(Tabla2[[#This Row],[Productos ]]="","",CONCATENATE(Tabla2[[#This Row],[POA]],".",Tabla2[[#This Row],[SRS]],".",Tabla2[[#This Row],[AREA]],".",Tabla2[[#This Row],[TIPO]]))</f>
        <v/>
      </c>
      <c r="C183" s="353" t="str">
        <f>IF(Tabla2[[#This Row],[Productos ]]="","",'Formulario PPGR1'!#REF!)</f>
        <v/>
      </c>
      <c r="D183" s="353" t="str">
        <f>IF(Tabla2[[#This Row],[Productos ]]="","",'Formulario PPGR1'!#REF!)</f>
        <v/>
      </c>
      <c r="E183" s="353" t="str">
        <f>IF(Tabla2[[#This Row],[Productos ]]="","",'Formulario PPGR1'!#REF!)</f>
        <v/>
      </c>
      <c r="F183" s="353" t="str">
        <f>IF(Tabla2[[#This Row],[Productos ]]="","",'Formulario PPGR1'!#REF!)</f>
        <v/>
      </c>
      <c r="G183" s="554"/>
      <c r="H183" s="354"/>
      <c r="I183" s="260"/>
      <c r="J183" s="354"/>
      <c r="K183" s="355"/>
      <c r="L183" s="355"/>
      <c r="M183" s="355"/>
      <c r="N183" s="355"/>
      <c r="O183" s="355"/>
      <c r="P183" s="355"/>
      <c r="Q183" s="355"/>
      <c r="R183" s="355"/>
      <c r="S183" s="355"/>
      <c r="T183" s="355"/>
      <c r="U183" s="355"/>
      <c r="V183" s="355"/>
      <c r="W18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83" s="354"/>
      <c r="Y183" s="354"/>
      <c r="Z183" s="354"/>
      <c r="AA183" s="554"/>
      <c r="AB183" s="260"/>
    </row>
    <row r="184" spans="2:28" s="158" customFormat="1" ht="15" customHeight="1" x14ac:dyDescent="0.25">
      <c r="B184" s="353" t="str">
        <f>IF(Tabla2[[#This Row],[Productos ]]="","",CONCATENATE(Tabla2[[#This Row],[POA]],".",Tabla2[[#This Row],[SRS]],".",Tabla2[[#This Row],[AREA]],".",Tabla2[[#This Row],[TIPO]]))</f>
        <v/>
      </c>
      <c r="C184" s="353" t="str">
        <f>IF(Tabla2[[#This Row],[Productos ]]="","",'Formulario PPGR1'!#REF!)</f>
        <v/>
      </c>
      <c r="D184" s="353" t="str">
        <f>IF(Tabla2[[#This Row],[Productos ]]="","",'Formulario PPGR1'!#REF!)</f>
        <v/>
      </c>
      <c r="E184" s="353" t="str">
        <f>IF(Tabla2[[#This Row],[Productos ]]="","",'Formulario PPGR1'!#REF!)</f>
        <v/>
      </c>
      <c r="F184" s="353" t="str">
        <f>IF(Tabla2[[#This Row],[Productos ]]="","",'Formulario PPGR1'!#REF!)</f>
        <v/>
      </c>
      <c r="G184" s="554"/>
      <c r="H184" s="354"/>
      <c r="I184" s="260"/>
      <c r="J184" s="354"/>
      <c r="K184" s="355"/>
      <c r="L184" s="355"/>
      <c r="M184" s="355"/>
      <c r="N184" s="355"/>
      <c r="O184" s="355"/>
      <c r="P184" s="355"/>
      <c r="Q184" s="355"/>
      <c r="R184" s="355"/>
      <c r="S184" s="355"/>
      <c r="T184" s="355"/>
      <c r="U184" s="355"/>
      <c r="V184" s="355"/>
      <c r="W18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84" s="354"/>
      <c r="Y184" s="260"/>
      <c r="Z184" s="354"/>
      <c r="AA184" s="554"/>
      <c r="AB184" s="260"/>
    </row>
    <row r="185" spans="2:28" s="158" customFormat="1" ht="15" customHeight="1" x14ac:dyDescent="0.25">
      <c r="B185" s="350" t="str">
        <f>IF(Tabla2[[#This Row],[Productos ]]="","",CONCATENATE(Tabla2[[#This Row],[POA]],".",Tabla2[[#This Row],[SRS]],".",Tabla2[[#This Row],[AREA]],".",Tabla2[[#This Row],[TIPO]]))</f>
        <v/>
      </c>
      <c r="C185" s="350" t="str">
        <f>IF(Tabla2[[#This Row],[Productos ]]="","",'Formulario PPGR1'!#REF!)</f>
        <v/>
      </c>
      <c r="D185" s="350" t="str">
        <f>IF(Tabla2[[#This Row],[Productos ]]="","",'Formulario PPGR1'!#REF!)</f>
        <v/>
      </c>
      <c r="E185" s="350" t="str">
        <f>IF(Tabla2[[#This Row],[Productos ]]="","",'Formulario PPGR1'!#REF!)</f>
        <v/>
      </c>
      <c r="F185" s="350" t="str">
        <f>IF(Tabla2[[#This Row],[Productos ]]="","",'Formulario PPGR1'!#REF!)</f>
        <v/>
      </c>
      <c r="G185" s="554"/>
      <c r="H185" s="260"/>
      <c r="I185" s="260"/>
      <c r="J185" s="260"/>
      <c r="K185" s="261"/>
      <c r="L185" s="261"/>
      <c r="M185" s="261"/>
      <c r="N185" s="261"/>
      <c r="O185" s="261"/>
      <c r="P185" s="261"/>
      <c r="Q185" s="261"/>
      <c r="R185" s="261"/>
      <c r="S185" s="261"/>
      <c r="T185" s="261"/>
      <c r="U185" s="261"/>
      <c r="V185" s="261"/>
      <c r="W18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85" s="260"/>
      <c r="Y185" s="260"/>
      <c r="Z185" s="260"/>
      <c r="AA185" s="554"/>
      <c r="AB185" s="260"/>
    </row>
    <row r="186" spans="2:28" s="158" customFormat="1" ht="15" customHeight="1" x14ac:dyDescent="0.25">
      <c r="B186" s="350" t="str">
        <f>IF(Tabla2[[#This Row],[Productos ]]="","",CONCATENATE(Tabla2[[#This Row],[POA]],".",Tabla2[[#This Row],[SRS]],".",Tabla2[[#This Row],[AREA]],".",Tabla2[[#This Row],[TIPO]]))</f>
        <v/>
      </c>
      <c r="C186" s="350" t="str">
        <f>IF(Tabla2[[#This Row],[Productos ]]="","",'Formulario PPGR1'!#REF!)</f>
        <v/>
      </c>
      <c r="D186" s="350" t="str">
        <f>IF(Tabla2[[#This Row],[Productos ]]="","",'Formulario PPGR1'!#REF!)</f>
        <v/>
      </c>
      <c r="E186" s="350" t="str">
        <f>IF(Tabla2[[#This Row],[Productos ]]="","",'Formulario PPGR1'!#REF!)</f>
        <v/>
      </c>
      <c r="F186" s="350" t="str">
        <f>IF(Tabla2[[#This Row],[Productos ]]="","",'Formulario PPGR1'!#REF!)</f>
        <v/>
      </c>
      <c r="G186" s="554"/>
      <c r="H186" s="260"/>
      <c r="I186" s="260"/>
      <c r="J186" s="260"/>
      <c r="K186" s="261"/>
      <c r="L186" s="261"/>
      <c r="M186" s="261"/>
      <c r="N186" s="261"/>
      <c r="O186" s="261"/>
      <c r="P186" s="261"/>
      <c r="Q186" s="261"/>
      <c r="R186" s="261"/>
      <c r="S186" s="261"/>
      <c r="T186" s="261"/>
      <c r="U186" s="261"/>
      <c r="V186" s="261"/>
      <c r="W18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86" s="260"/>
      <c r="Y186" s="260"/>
      <c r="Z186" s="260"/>
      <c r="AA186" s="554"/>
      <c r="AB186" s="260"/>
    </row>
    <row r="187" spans="2:28" s="158" customFormat="1" ht="15" customHeight="1" x14ac:dyDescent="0.25">
      <c r="B187" s="350" t="str">
        <f>IF(Tabla2[[#This Row],[Productos ]]="","",CONCATENATE(Tabla2[[#This Row],[POA]],".",Tabla2[[#This Row],[SRS]],".",Tabla2[[#This Row],[AREA]],".",Tabla2[[#This Row],[TIPO]]))</f>
        <v/>
      </c>
      <c r="C187" s="350" t="str">
        <f>IF(Tabla2[[#This Row],[Productos ]]="","",'Formulario PPGR1'!#REF!)</f>
        <v/>
      </c>
      <c r="D187" s="350" t="str">
        <f>IF(Tabla2[[#This Row],[Productos ]]="","",'Formulario PPGR1'!#REF!)</f>
        <v/>
      </c>
      <c r="E187" s="350" t="str">
        <f>IF(Tabla2[[#This Row],[Productos ]]="","",'Formulario PPGR1'!#REF!)</f>
        <v/>
      </c>
      <c r="F187" s="350" t="str">
        <f>IF(Tabla2[[#This Row],[Productos ]]="","",'Formulario PPGR1'!#REF!)</f>
        <v/>
      </c>
      <c r="G187" s="554"/>
      <c r="H187" s="260"/>
      <c r="I187" s="260"/>
      <c r="J187" s="260"/>
      <c r="K187" s="261"/>
      <c r="L187" s="261"/>
      <c r="M187" s="261"/>
      <c r="N187" s="261"/>
      <c r="O187" s="261"/>
      <c r="P187" s="261"/>
      <c r="Q187" s="261"/>
      <c r="R187" s="261"/>
      <c r="S187" s="261"/>
      <c r="T187" s="261"/>
      <c r="U187" s="261"/>
      <c r="V187" s="261"/>
      <c r="W18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87" s="260"/>
      <c r="Y187" s="260"/>
      <c r="Z187" s="260"/>
      <c r="AA187" s="554"/>
      <c r="AB187" s="260"/>
    </row>
    <row r="188" spans="2:28" s="158" customFormat="1" ht="15" customHeight="1" x14ac:dyDescent="0.25">
      <c r="B188" s="350" t="str">
        <f>IF(Tabla2[[#This Row],[Productos ]]="","",CONCATENATE(Tabla2[[#This Row],[POA]],".",Tabla2[[#This Row],[SRS]],".",Tabla2[[#This Row],[AREA]],".",Tabla2[[#This Row],[TIPO]]))</f>
        <v/>
      </c>
      <c r="C188" s="350" t="str">
        <f>IF(Tabla2[[#This Row],[Productos ]]="","",'Formulario PPGR1'!#REF!)</f>
        <v/>
      </c>
      <c r="D188" s="350" t="str">
        <f>IF(Tabla2[[#This Row],[Productos ]]="","",'Formulario PPGR1'!#REF!)</f>
        <v/>
      </c>
      <c r="E188" s="350" t="str">
        <f>IF(Tabla2[[#This Row],[Productos ]]="","",'Formulario PPGR1'!#REF!)</f>
        <v/>
      </c>
      <c r="F188" s="350" t="str">
        <f>IF(Tabla2[[#This Row],[Productos ]]="","",'Formulario PPGR1'!#REF!)</f>
        <v/>
      </c>
      <c r="G188" s="554"/>
      <c r="H188" s="260"/>
      <c r="I188" s="260"/>
      <c r="J188" s="260"/>
      <c r="K188" s="261"/>
      <c r="L188" s="261"/>
      <c r="M188" s="261"/>
      <c r="N188" s="261"/>
      <c r="O188" s="261"/>
      <c r="P188" s="261"/>
      <c r="Q188" s="261"/>
      <c r="R188" s="261"/>
      <c r="S188" s="261"/>
      <c r="T188" s="261"/>
      <c r="U188" s="261"/>
      <c r="V188" s="261"/>
      <c r="W18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88" s="260"/>
      <c r="Y188" s="260"/>
      <c r="Z188" s="260"/>
      <c r="AA188" s="554"/>
      <c r="AB188" s="260"/>
    </row>
    <row r="189" spans="2:28" s="158" customFormat="1" ht="15" customHeight="1" x14ac:dyDescent="0.25">
      <c r="B189" s="350" t="str">
        <f>IF(Tabla2[[#This Row],[Productos ]]="","",CONCATENATE(Tabla2[[#This Row],[POA]],".",Tabla2[[#This Row],[SRS]],".",Tabla2[[#This Row],[AREA]],".",Tabla2[[#This Row],[TIPO]]))</f>
        <v/>
      </c>
      <c r="C189" s="350" t="str">
        <f>IF(Tabla2[[#This Row],[Productos ]]="","",'Formulario PPGR1'!#REF!)</f>
        <v/>
      </c>
      <c r="D189" s="350" t="str">
        <f>IF(Tabla2[[#This Row],[Productos ]]="","",'Formulario PPGR1'!#REF!)</f>
        <v/>
      </c>
      <c r="E189" s="350" t="str">
        <f>IF(Tabla2[[#This Row],[Productos ]]="","",'Formulario PPGR1'!#REF!)</f>
        <v/>
      </c>
      <c r="F189" s="350" t="str">
        <f>IF(Tabla2[[#This Row],[Productos ]]="","",'Formulario PPGR1'!#REF!)</f>
        <v/>
      </c>
      <c r="G189" s="554"/>
      <c r="H189" s="260"/>
      <c r="I189" s="260"/>
      <c r="J189" s="260"/>
      <c r="K189" s="261"/>
      <c r="L189" s="261"/>
      <c r="M189" s="261"/>
      <c r="N189" s="261"/>
      <c r="O189" s="261"/>
      <c r="P189" s="261"/>
      <c r="Q189" s="261"/>
      <c r="R189" s="261"/>
      <c r="S189" s="261"/>
      <c r="T189" s="261"/>
      <c r="U189" s="261"/>
      <c r="V189" s="261"/>
      <c r="W18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89" s="260"/>
      <c r="Y189" s="260"/>
      <c r="Z189" s="260"/>
      <c r="AA189" s="554"/>
      <c r="AB189" s="260"/>
    </row>
    <row r="190" spans="2:28" s="158" customFormat="1" ht="15" customHeight="1" x14ac:dyDescent="0.25">
      <c r="B190" s="350" t="str">
        <f>IF(Tabla2[[#This Row],[Productos ]]="","",CONCATENATE(Tabla2[[#This Row],[POA]],".",Tabla2[[#This Row],[SRS]],".",Tabla2[[#This Row],[AREA]],".",Tabla2[[#This Row],[TIPO]]))</f>
        <v/>
      </c>
      <c r="C190" s="350" t="str">
        <f>IF(Tabla2[[#This Row],[Productos ]]="","",'Formulario PPGR1'!#REF!)</f>
        <v/>
      </c>
      <c r="D190" s="350" t="str">
        <f>IF(Tabla2[[#This Row],[Productos ]]="","",'Formulario PPGR1'!#REF!)</f>
        <v/>
      </c>
      <c r="E190" s="350" t="str">
        <f>IF(Tabla2[[#This Row],[Productos ]]="","",'Formulario PPGR1'!#REF!)</f>
        <v/>
      </c>
      <c r="F190" s="350" t="str">
        <f>IF(Tabla2[[#This Row],[Productos ]]="","",'Formulario PPGR1'!#REF!)</f>
        <v/>
      </c>
      <c r="G190" s="554"/>
      <c r="H190" s="260"/>
      <c r="I190" s="260"/>
      <c r="J190" s="260"/>
      <c r="K190" s="261"/>
      <c r="L190" s="261"/>
      <c r="M190" s="261"/>
      <c r="N190" s="261"/>
      <c r="O190" s="261"/>
      <c r="P190" s="261"/>
      <c r="Q190" s="261"/>
      <c r="R190" s="261"/>
      <c r="S190" s="261"/>
      <c r="T190" s="261"/>
      <c r="U190" s="261"/>
      <c r="V190" s="261"/>
      <c r="W19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90" s="260"/>
      <c r="Y190" s="260"/>
      <c r="Z190" s="260"/>
      <c r="AA190" s="554"/>
      <c r="AB190" s="260"/>
    </row>
    <row r="191" spans="2:28" s="158" customFormat="1" ht="15" customHeight="1" x14ac:dyDescent="0.25">
      <c r="B191" s="350" t="str">
        <f>IF(Tabla2[[#This Row],[Productos ]]="","",CONCATENATE(Tabla2[[#This Row],[POA]],".",Tabla2[[#This Row],[SRS]],".",Tabla2[[#This Row],[AREA]],".",Tabla2[[#This Row],[TIPO]]))</f>
        <v/>
      </c>
      <c r="C191" s="350" t="str">
        <f>IF(Tabla2[[#This Row],[Productos ]]="","",'Formulario PPGR1'!#REF!)</f>
        <v/>
      </c>
      <c r="D191" s="350" t="str">
        <f>IF(Tabla2[[#This Row],[Productos ]]="","",'Formulario PPGR1'!#REF!)</f>
        <v/>
      </c>
      <c r="E191" s="350" t="str">
        <f>IF(Tabla2[[#This Row],[Productos ]]="","",'Formulario PPGR1'!#REF!)</f>
        <v/>
      </c>
      <c r="F191" s="350" t="str">
        <f>IF(Tabla2[[#This Row],[Productos ]]="","",'Formulario PPGR1'!#REF!)</f>
        <v/>
      </c>
      <c r="G191" s="554"/>
      <c r="H191" s="260"/>
      <c r="I191" s="260"/>
      <c r="J191" s="249"/>
      <c r="K191" s="261"/>
      <c r="L191" s="261"/>
      <c r="M191" s="261"/>
      <c r="N191" s="261"/>
      <c r="O191" s="261"/>
      <c r="P191" s="261"/>
      <c r="Q191" s="261"/>
      <c r="R191" s="261"/>
      <c r="S191" s="261"/>
      <c r="T191" s="261"/>
      <c r="U191" s="261"/>
      <c r="V191" s="261"/>
      <c r="W19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91" s="260"/>
      <c r="Y191" s="260"/>
      <c r="Z191" s="260"/>
      <c r="AA191" s="554"/>
      <c r="AB191" s="260"/>
    </row>
    <row r="192" spans="2:28" s="158" customFormat="1" ht="15" customHeight="1" x14ac:dyDescent="0.25">
      <c r="B192" s="350" t="str">
        <f>IF(Tabla2[[#This Row],[Productos ]]="","",CONCATENATE(Tabla2[[#This Row],[POA]],".",Tabla2[[#This Row],[SRS]],".",Tabla2[[#This Row],[AREA]],".",Tabla2[[#This Row],[TIPO]]))</f>
        <v/>
      </c>
      <c r="C192" s="350" t="str">
        <f>IF(Tabla2[[#This Row],[Productos ]]="","",'Formulario PPGR1'!#REF!)</f>
        <v/>
      </c>
      <c r="D192" s="350" t="str">
        <f>IF(Tabla2[[#This Row],[Productos ]]="","",'Formulario PPGR1'!#REF!)</f>
        <v/>
      </c>
      <c r="E192" s="350" t="str">
        <f>IF(Tabla2[[#This Row],[Productos ]]="","",'Formulario PPGR1'!#REF!)</f>
        <v/>
      </c>
      <c r="F192" s="350" t="str">
        <f>IF(Tabla2[[#This Row],[Productos ]]="","",'Formulario PPGR1'!#REF!)</f>
        <v/>
      </c>
      <c r="G192" s="554"/>
      <c r="H192" s="260"/>
      <c r="I192" s="260"/>
      <c r="J192" s="249"/>
      <c r="K192" s="261"/>
      <c r="L192" s="261"/>
      <c r="M192" s="261"/>
      <c r="N192" s="261"/>
      <c r="O192" s="261"/>
      <c r="P192" s="261"/>
      <c r="Q192" s="261"/>
      <c r="R192" s="261"/>
      <c r="S192" s="261"/>
      <c r="T192" s="261"/>
      <c r="U192" s="261"/>
      <c r="V192" s="261"/>
      <c r="W19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92" s="260"/>
      <c r="Y192" s="260"/>
      <c r="Z192" s="260"/>
      <c r="AA192" s="554"/>
      <c r="AB192" s="260"/>
    </row>
    <row r="193" spans="2:28" s="158" customFormat="1" ht="15" customHeight="1" x14ac:dyDescent="0.25">
      <c r="B193" s="350" t="str">
        <f>IF(Tabla2[[#This Row],[Productos ]]="","",CONCATENATE(Tabla2[[#This Row],[POA]],".",Tabla2[[#This Row],[SRS]],".",Tabla2[[#This Row],[AREA]],".",Tabla2[[#This Row],[TIPO]]))</f>
        <v/>
      </c>
      <c r="C193" s="350" t="str">
        <f>IF(Tabla2[[#This Row],[Productos ]]="","",'Formulario PPGR1'!#REF!)</f>
        <v/>
      </c>
      <c r="D193" s="350" t="str">
        <f>IF(Tabla2[[#This Row],[Productos ]]="","",'Formulario PPGR1'!#REF!)</f>
        <v/>
      </c>
      <c r="E193" s="350" t="str">
        <f>IF(Tabla2[[#This Row],[Productos ]]="","",'Formulario PPGR1'!#REF!)</f>
        <v/>
      </c>
      <c r="F193" s="350" t="str">
        <f>IF(Tabla2[[#This Row],[Productos ]]="","",'Formulario PPGR1'!#REF!)</f>
        <v/>
      </c>
      <c r="G193" s="554"/>
      <c r="H193" s="260"/>
      <c r="I193" s="260"/>
      <c r="J193" s="260"/>
      <c r="K193" s="261"/>
      <c r="L193" s="261"/>
      <c r="M193" s="261"/>
      <c r="N193" s="261"/>
      <c r="O193" s="261"/>
      <c r="P193" s="261"/>
      <c r="Q193" s="261"/>
      <c r="R193" s="261"/>
      <c r="S193" s="261"/>
      <c r="T193" s="261"/>
      <c r="U193" s="261"/>
      <c r="V193" s="261"/>
      <c r="W19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93" s="260"/>
      <c r="Y193" s="260"/>
      <c r="Z193" s="260"/>
      <c r="AA193" s="554"/>
      <c r="AB193" s="260"/>
    </row>
    <row r="194" spans="2:28" s="158" customFormat="1" ht="15" customHeight="1" x14ac:dyDescent="0.25">
      <c r="B194" s="350" t="str">
        <f>IF(Tabla2[[#This Row],[Productos ]]="","",CONCATENATE(Tabla2[[#This Row],[POA]],".",Tabla2[[#This Row],[SRS]],".",Tabla2[[#This Row],[AREA]],".",Tabla2[[#This Row],[TIPO]]))</f>
        <v/>
      </c>
      <c r="C194" s="350" t="str">
        <f>IF(Tabla2[[#This Row],[Productos ]]="","",'Formulario PPGR1'!#REF!)</f>
        <v/>
      </c>
      <c r="D194" s="350" t="str">
        <f>IF(Tabla2[[#This Row],[Productos ]]="","",'Formulario PPGR1'!#REF!)</f>
        <v/>
      </c>
      <c r="E194" s="350" t="str">
        <f>IF(Tabla2[[#This Row],[Productos ]]="","",'Formulario PPGR1'!#REF!)</f>
        <v/>
      </c>
      <c r="F194" s="350" t="str">
        <f>IF(Tabla2[[#This Row],[Productos ]]="","",'Formulario PPGR1'!#REF!)</f>
        <v/>
      </c>
      <c r="G194" s="554"/>
      <c r="H194" s="260"/>
      <c r="I194" s="260"/>
      <c r="J194" s="444"/>
      <c r="K194" s="261"/>
      <c r="L194" s="261"/>
      <c r="M194" s="261"/>
      <c r="N194" s="261"/>
      <c r="O194" s="261"/>
      <c r="P194" s="261"/>
      <c r="Q194" s="261"/>
      <c r="R194" s="261"/>
      <c r="S194" s="261"/>
      <c r="T194" s="261"/>
      <c r="U194" s="261"/>
      <c r="V194" s="261"/>
      <c r="W19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94" s="260"/>
      <c r="Y194" s="260"/>
      <c r="Z194" s="260"/>
      <c r="AA194" s="554"/>
      <c r="AB194" s="260"/>
    </row>
    <row r="195" spans="2:28" s="158" customFormat="1" ht="15" customHeight="1" x14ac:dyDescent="0.25">
      <c r="B195" s="350" t="str">
        <f>IF(Tabla2[[#This Row],[Productos ]]="","",CONCATENATE(Tabla2[[#This Row],[POA]],".",Tabla2[[#This Row],[SRS]],".",Tabla2[[#This Row],[AREA]],".",Tabla2[[#This Row],[TIPO]]))</f>
        <v/>
      </c>
      <c r="C195" s="350" t="str">
        <f>IF(Tabla2[[#This Row],[Productos ]]="","",'Formulario PPGR1'!#REF!)</f>
        <v/>
      </c>
      <c r="D195" s="350" t="str">
        <f>IF(Tabla2[[#This Row],[Productos ]]="","",'Formulario PPGR1'!#REF!)</f>
        <v/>
      </c>
      <c r="E195" s="350" t="str">
        <f>IF(Tabla2[[#This Row],[Productos ]]="","",'Formulario PPGR1'!#REF!)</f>
        <v/>
      </c>
      <c r="F195" s="350" t="str">
        <f>IF(Tabla2[[#This Row],[Productos ]]="","",'Formulario PPGR1'!#REF!)</f>
        <v/>
      </c>
      <c r="G195" s="554"/>
      <c r="H195" s="260"/>
      <c r="I195" s="260"/>
      <c r="J195" s="444"/>
      <c r="K195" s="261"/>
      <c r="L195" s="261"/>
      <c r="M195" s="261"/>
      <c r="N195" s="261"/>
      <c r="O195" s="261"/>
      <c r="P195" s="261"/>
      <c r="Q195" s="261"/>
      <c r="R195" s="261"/>
      <c r="S195" s="261"/>
      <c r="T195" s="261"/>
      <c r="U195" s="261"/>
      <c r="V195" s="261"/>
      <c r="W19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95" s="260"/>
      <c r="Y195" s="260"/>
      <c r="Z195" s="260"/>
      <c r="AA195" s="554"/>
      <c r="AB195" s="260"/>
    </row>
    <row r="196" spans="2:28" s="158" customFormat="1" ht="15" customHeight="1" x14ac:dyDescent="0.25">
      <c r="B196" s="350" t="str">
        <f>IF(Tabla2[[#This Row],[Productos ]]="","",CONCATENATE(Tabla2[[#This Row],[POA]],".",Tabla2[[#This Row],[SRS]],".",Tabla2[[#This Row],[AREA]],".",Tabla2[[#This Row],[TIPO]]))</f>
        <v/>
      </c>
      <c r="C196" s="350" t="str">
        <f>IF(Tabla2[[#This Row],[Productos ]]="","",'Formulario PPGR1'!#REF!)</f>
        <v/>
      </c>
      <c r="D196" s="350" t="str">
        <f>IF(Tabla2[[#This Row],[Productos ]]="","",'Formulario PPGR1'!#REF!)</f>
        <v/>
      </c>
      <c r="E196" s="350" t="str">
        <f>IF(Tabla2[[#This Row],[Productos ]]="","",'Formulario PPGR1'!#REF!)</f>
        <v/>
      </c>
      <c r="F196" s="350" t="str">
        <f>IF(Tabla2[[#This Row],[Productos ]]="","",'Formulario PPGR1'!#REF!)</f>
        <v/>
      </c>
      <c r="G196" s="554"/>
      <c r="H196" s="260"/>
      <c r="I196" s="260"/>
      <c r="J196" s="444"/>
      <c r="K196" s="261"/>
      <c r="L196" s="261"/>
      <c r="M196" s="261"/>
      <c r="N196" s="261"/>
      <c r="O196" s="261"/>
      <c r="P196" s="261"/>
      <c r="Q196" s="261"/>
      <c r="R196" s="261"/>
      <c r="S196" s="261"/>
      <c r="T196" s="261"/>
      <c r="U196" s="261"/>
      <c r="V196" s="261"/>
      <c r="W19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96" s="260"/>
      <c r="Y196" s="260"/>
      <c r="Z196" s="260"/>
      <c r="AA196" s="554"/>
      <c r="AB196" s="260"/>
    </row>
    <row r="197" spans="2:28" s="158" customFormat="1" ht="15" customHeight="1" x14ac:dyDescent="0.25">
      <c r="B197" s="350" t="str">
        <f>IF(Tabla2[[#This Row],[Productos ]]="","",CONCATENATE(Tabla2[[#This Row],[POA]],".",Tabla2[[#This Row],[SRS]],".",Tabla2[[#This Row],[AREA]],".",Tabla2[[#This Row],[TIPO]]))</f>
        <v/>
      </c>
      <c r="C197" s="350" t="str">
        <f>IF(Tabla2[[#This Row],[Productos ]]="","",'Formulario PPGR1'!#REF!)</f>
        <v/>
      </c>
      <c r="D197" s="350" t="str">
        <f>IF(Tabla2[[#This Row],[Productos ]]="","",'Formulario PPGR1'!#REF!)</f>
        <v/>
      </c>
      <c r="E197" s="350" t="str">
        <f>IF(Tabla2[[#This Row],[Productos ]]="","",'Formulario PPGR1'!#REF!)</f>
        <v/>
      </c>
      <c r="F197" s="350" t="str">
        <f>IF(Tabla2[[#This Row],[Productos ]]="","",'Formulario PPGR1'!#REF!)</f>
        <v/>
      </c>
      <c r="G197" s="554"/>
      <c r="H197" s="260"/>
      <c r="I197" s="260"/>
      <c r="J197" s="444"/>
      <c r="K197" s="261"/>
      <c r="L197" s="261"/>
      <c r="M197" s="261"/>
      <c r="N197" s="261"/>
      <c r="O197" s="261"/>
      <c r="P197" s="261"/>
      <c r="Q197" s="261"/>
      <c r="R197" s="261"/>
      <c r="S197" s="261"/>
      <c r="T197" s="261"/>
      <c r="U197" s="261"/>
      <c r="V197" s="261"/>
      <c r="W19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97" s="260"/>
      <c r="Y197" s="260"/>
      <c r="Z197" s="260"/>
      <c r="AA197" s="554"/>
      <c r="AB197" s="260"/>
    </row>
    <row r="198" spans="2:28" s="158" customFormat="1" ht="15" customHeight="1" x14ac:dyDescent="0.25">
      <c r="B198" s="350" t="str">
        <f>IF(Tabla2[[#This Row],[Productos ]]="","",CONCATENATE(Tabla2[[#This Row],[POA]],".",Tabla2[[#This Row],[SRS]],".",Tabla2[[#This Row],[AREA]],".",Tabla2[[#This Row],[TIPO]]))</f>
        <v/>
      </c>
      <c r="C198" s="350" t="str">
        <f>IF(Tabla2[[#This Row],[Productos ]]="","",'Formulario PPGR1'!#REF!)</f>
        <v/>
      </c>
      <c r="D198" s="350" t="str">
        <f>IF(Tabla2[[#This Row],[Productos ]]="","",'Formulario PPGR1'!#REF!)</f>
        <v/>
      </c>
      <c r="E198" s="350" t="str">
        <f>IF(Tabla2[[#This Row],[Productos ]]="","",'Formulario PPGR1'!#REF!)</f>
        <v/>
      </c>
      <c r="F198" s="350" t="str">
        <f>IF(Tabla2[[#This Row],[Productos ]]="","",'Formulario PPGR1'!#REF!)</f>
        <v/>
      </c>
      <c r="G198" s="554"/>
      <c r="H198" s="260"/>
      <c r="I198" s="260"/>
      <c r="J198" s="444"/>
      <c r="K198" s="445"/>
      <c r="L198" s="445"/>
      <c r="M198" s="445"/>
      <c r="N198" s="445"/>
      <c r="O198" s="445"/>
      <c r="P198" s="445"/>
      <c r="Q198" s="445"/>
      <c r="R198" s="445"/>
      <c r="S198" s="445"/>
      <c r="T198" s="445"/>
      <c r="U198" s="445"/>
      <c r="V198" s="445"/>
      <c r="W19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98" s="431"/>
      <c r="Y198" s="431"/>
      <c r="Z198" s="431"/>
      <c r="AA198" s="554"/>
      <c r="AB198" s="260"/>
    </row>
    <row r="199" spans="2:28" s="158" customFormat="1" ht="15" customHeight="1" x14ac:dyDescent="0.25">
      <c r="B199" s="350" t="str">
        <f>IF(Tabla2[[#This Row],[Productos ]]="","",CONCATENATE(Tabla2[[#This Row],[POA]],".",Tabla2[[#This Row],[SRS]],".",Tabla2[[#This Row],[AREA]],".",Tabla2[[#This Row],[TIPO]]))</f>
        <v/>
      </c>
      <c r="C199" s="350" t="str">
        <f>IF(Tabla2[[#This Row],[Productos ]]="","",'Formulario PPGR1'!#REF!)</f>
        <v/>
      </c>
      <c r="D199" s="350" t="str">
        <f>IF(Tabla2[[#This Row],[Productos ]]="","",'Formulario PPGR1'!#REF!)</f>
        <v/>
      </c>
      <c r="E199" s="350" t="str">
        <f>IF(Tabla2[[#This Row],[Productos ]]="","",'Formulario PPGR1'!#REF!)</f>
        <v/>
      </c>
      <c r="F199" s="350" t="str">
        <f>IF(Tabla2[[#This Row],[Productos ]]="","",'Formulario PPGR1'!#REF!)</f>
        <v/>
      </c>
      <c r="G199" s="554"/>
      <c r="H199" s="260"/>
      <c r="I199" s="260"/>
      <c r="J199" s="444"/>
      <c r="K199" s="445"/>
      <c r="L199" s="445"/>
      <c r="M199" s="445"/>
      <c r="N199" s="445"/>
      <c r="O199" s="445"/>
      <c r="P199" s="445"/>
      <c r="Q199" s="445"/>
      <c r="R199" s="445"/>
      <c r="S199" s="445"/>
      <c r="T199" s="445"/>
      <c r="U199" s="445"/>
      <c r="V199" s="445"/>
      <c r="W19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199" s="431"/>
      <c r="Y199" s="431"/>
      <c r="Z199" s="431"/>
      <c r="AA199" s="554"/>
      <c r="AB199" s="260"/>
    </row>
    <row r="200" spans="2:28" s="158" customFormat="1" ht="15" customHeight="1" x14ac:dyDescent="0.25">
      <c r="B200" s="350" t="str">
        <f>IF(Tabla2[[#This Row],[Productos ]]="","",CONCATENATE(Tabla2[[#This Row],[POA]],".",Tabla2[[#This Row],[SRS]],".",Tabla2[[#This Row],[AREA]],".",Tabla2[[#This Row],[TIPO]]))</f>
        <v/>
      </c>
      <c r="C200" s="350" t="str">
        <f>IF(Tabla2[[#This Row],[Productos ]]="","",'Formulario PPGR1'!#REF!)</f>
        <v/>
      </c>
      <c r="D200" s="350" t="str">
        <f>IF(Tabla2[[#This Row],[Productos ]]="","",'Formulario PPGR1'!#REF!)</f>
        <v/>
      </c>
      <c r="E200" s="350" t="str">
        <f>IF(Tabla2[[#This Row],[Productos ]]="","",'Formulario PPGR1'!#REF!)</f>
        <v/>
      </c>
      <c r="F200" s="350" t="str">
        <f>IF(Tabla2[[#This Row],[Productos ]]="","",'Formulario PPGR1'!#REF!)</f>
        <v/>
      </c>
      <c r="G200" s="554"/>
      <c r="H200" s="260"/>
      <c r="I200" s="260"/>
      <c r="J200" s="444"/>
      <c r="K200" s="445"/>
      <c r="L200" s="445"/>
      <c r="M200" s="445"/>
      <c r="N200" s="445"/>
      <c r="O200" s="445"/>
      <c r="P200" s="445"/>
      <c r="Q200" s="445"/>
      <c r="R200" s="445"/>
      <c r="S200" s="445"/>
      <c r="T200" s="445"/>
      <c r="U200" s="445"/>
      <c r="V200" s="445"/>
      <c r="W20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00" s="431"/>
      <c r="Y200" s="431"/>
      <c r="Z200" s="431"/>
      <c r="AA200" s="554"/>
      <c r="AB200" s="260"/>
    </row>
    <row r="201" spans="2:28" s="158" customFormat="1" ht="15" customHeight="1" x14ac:dyDescent="0.25">
      <c r="B201" s="350" t="str">
        <f>IF(Tabla2[[#This Row],[Productos ]]="","",CONCATENATE(Tabla2[[#This Row],[POA]],".",Tabla2[[#This Row],[SRS]],".",Tabla2[[#This Row],[AREA]],".",Tabla2[[#This Row],[TIPO]]))</f>
        <v/>
      </c>
      <c r="C201" s="350" t="str">
        <f>IF(Tabla2[[#This Row],[Productos ]]="","",'Formulario PPGR1'!#REF!)</f>
        <v/>
      </c>
      <c r="D201" s="350" t="str">
        <f>IF(Tabla2[[#This Row],[Productos ]]="","",'Formulario PPGR1'!#REF!)</f>
        <v/>
      </c>
      <c r="E201" s="350" t="str">
        <f>IF(Tabla2[[#This Row],[Productos ]]="","",'Formulario PPGR1'!#REF!)</f>
        <v/>
      </c>
      <c r="F201" s="350" t="str">
        <f>IF(Tabla2[[#This Row],[Productos ]]="","",'Formulario PPGR1'!#REF!)</f>
        <v/>
      </c>
      <c r="G201" s="554"/>
      <c r="H201" s="260"/>
      <c r="I201" s="260"/>
      <c r="J201" s="444"/>
      <c r="K201" s="445"/>
      <c r="L201" s="445"/>
      <c r="M201" s="445"/>
      <c r="N201" s="445"/>
      <c r="O201" s="445"/>
      <c r="P201" s="445"/>
      <c r="Q201" s="445"/>
      <c r="R201" s="445"/>
      <c r="S201" s="445"/>
      <c r="T201" s="445"/>
      <c r="U201" s="445"/>
      <c r="V201" s="445"/>
      <c r="W20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01" s="431"/>
      <c r="Y201" s="431"/>
      <c r="Z201" s="431"/>
      <c r="AA201" s="554"/>
      <c r="AB201" s="260"/>
    </row>
    <row r="202" spans="2:28" s="158" customFormat="1" ht="15" customHeight="1" x14ac:dyDescent="0.25">
      <c r="B202" s="350" t="str">
        <f>IF(Tabla2[[#This Row],[Productos ]]="","",CONCATENATE(Tabla2[[#This Row],[POA]],".",Tabla2[[#This Row],[SRS]],".",Tabla2[[#This Row],[AREA]],".",Tabla2[[#This Row],[TIPO]]))</f>
        <v/>
      </c>
      <c r="C202" s="350" t="str">
        <f>IF(Tabla2[[#This Row],[Productos ]]="","",'Formulario PPGR1'!#REF!)</f>
        <v/>
      </c>
      <c r="D202" s="350" t="str">
        <f>IF(Tabla2[[#This Row],[Productos ]]="","",'Formulario PPGR1'!#REF!)</f>
        <v/>
      </c>
      <c r="E202" s="350" t="str">
        <f>IF(Tabla2[[#This Row],[Productos ]]="","",'Formulario PPGR1'!#REF!)</f>
        <v/>
      </c>
      <c r="F202" s="350" t="str">
        <f>IF(Tabla2[[#This Row],[Productos ]]="","",'Formulario PPGR1'!#REF!)</f>
        <v/>
      </c>
      <c r="G202" s="554"/>
      <c r="H202" s="260"/>
      <c r="I202" s="260"/>
      <c r="J202" s="444"/>
      <c r="K202" s="445"/>
      <c r="L202" s="445"/>
      <c r="M202" s="445"/>
      <c r="N202" s="445"/>
      <c r="O202" s="445"/>
      <c r="P202" s="445"/>
      <c r="Q202" s="445"/>
      <c r="R202" s="445"/>
      <c r="S202" s="445"/>
      <c r="T202" s="445"/>
      <c r="U202" s="445"/>
      <c r="V202" s="445"/>
      <c r="W20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02" s="431"/>
      <c r="Y202" s="431"/>
      <c r="Z202" s="431"/>
      <c r="AA202" s="554"/>
      <c r="AB202" s="260"/>
    </row>
    <row r="203" spans="2:28" s="158" customFormat="1" ht="15" customHeight="1" x14ac:dyDescent="0.25">
      <c r="B203" s="350" t="str">
        <f>IF(Tabla2[[#This Row],[Productos ]]="","",CONCATENATE(Tabla2[[#This Row],[POA]],".",Tabla2[[#This Row],[SRS]],".",Tabla2[[#This Row],[AREA]],".",Tabla2[[#This Row],[TIPO]]))</f>
        <v/>
      </c>
      <c r="C203" s="350" t="str">
        <f>IF(Tabla2[[#This Row],[Productos ]]="","",'Formulario PPGR1'!#REF!)</f>
        <v/>
      </c>
      <c r="D203" s="350" t="str">
        <f>IF(Tabla2[[#This Row],[Productos ]]="","",'Formulario PPGR1'!#REF!)</f>
        <v/>
      </c>
      <c r="E203" s="350" t="str">
        <f>IF(Tabla2[[#This Row],[Productos ]]="","",'Formulario PPGR1'!#REF!)</f>
        <v/>
      </c>
      <c r="F203" s="350" t="str">
        <f>IF(Tabla2[[#This Row],[Productos ]]="","",'Formulario PPGR1'!#REF!)</f>
        <v/>
      </c>
      <c r="G203" s="554"/>
      <c r="H203" s="260"/>
      <c r="I203" s="260"/>
      <c r="J203" s="444"/>
      <c r="K203" s="445"/>
      <c r="L203" s="445"/>
      <c r="M203" s="445"/>
      <c r="N203" s="445"/>
      <c r="O203" s="445"/>
      <c r="P203" s="445"/>
      <c r="Q203" s="445"/>
      <c r="R203" s="445"/>
      <c r="S203" s="445"/>
      <c r="T203" s="445"/>
      <c r="U203" s="445"/>
      <c r="V203" s="445"/>
      <c r="W20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03" s="431"/>
      <c r="Y203" s="431"/>
      <c r="Z203" s="431"/>
      <c r="AA203" s="554"/>
      <c r="AB203" s="260"/>
    </row>
    <row r="204" spans="2:28" s="158" customFormat="1" ht="15" customHeight="1" x14ac:dyDescent="0.25">
      <c r="B204" s="350" t="str">
        <f>IF(Tabla2[[#This Row],[Productos ]]="","",CONCATENATE(Tabla2[[#This Row],[POA]],".",Tabla2[[#This Row],[SRS]],".",Tabla2[[#This Row],[AREA]],".",Tabla2[[#This Row],[TIPO]]))</f>
        <v/>
      </c>
      <c r="C204" s="350" t="str">
        <f>IF(Tabla2[[#This Row],[Productos ]]="","",'Formulario PPGR1'!#REF!)</f>
        <v/>
      </c>
      <c r="D204" s="350" t="str">
        <f>IF(Tabla2[[#This Row],[Productos ]]="","",'Formulario PPGR1'!#REF!)</f>
        <v/>
      </c>
      <c r="E204" s="350" t="str">
        <f>IF(Tabla2[[#This Row],[Productos ]]="","",'Formulario PPGR1'!#REF!)</f>
        <v/>
      </c>
      <c r="F204" s="350" t="str">
        <f>IF(Tabla2[[#This Row],[Productos ]]="","",'Formulario PPGR1'!#REF!)</f>
        <v/>
      </c>
      <c r="G204" s="554"/>
      <c r="H204" s="260"/>
      <c r="I204" s="260"/>
      <c r="J204" s="444"/>
      <c r="K204" s="261"/>
      <c r="L204" s="261"/>
      <c r="M204" s="261"/>
      <c r="N204" s="261"/>
      <c r="O204" s="261"/>
      <c r="P204" s="261"/>
      <c r="Q204" s="261"/>
      <c r="R204" s="261"/>
      <c r="S204" s="261"/>
      <c r="T204" s="261"/>
      <c r="U204" s="261"/>
      <c r="V204" s="261"/>
      <c r="W20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04" s="431"/>
      <c r="Y204" s="431"/>
      <c r="Z204" s="431"/>
      <c r="AA204" s="554"/>
      <c r="AB204" s="260"/>
    </row>
    <row r="205" spans="2:28" s="158" customFormat="1" ht="15" customHeight="1" x14ac:dyDescent="0.25">
      <c r="B205" s="350" t="str">
        <f>IF(Tabla2[[#This Row],[Productos ]]="","",CONCATENATE(Tabla2[[#This Row],[POA]],".",Tabla2[[#This Row],[SRS]],".",Tabla2[[#This Row],[AREA]],".",Tabla2[[#This Row],[TIPO]]))</f>
        <v/>
      </c>
      <c r="C205" s="350" t="str">
        <f>IF(Tabla2[[#This Row],[Productos ]]="","",'Formulario PPGR1'!#REF!)</f>
        <v/>
      </c>
      <c r="D205" s="350" t="str">
        <f>IF(Tabla2[[#This Row],[Productos ]]="","",'Formulario PPGR1'!#REF!)</f>
        <v/>
      </c>
      <c r="E205" s="350" t="str">
        <f>IF(Tabla2[[#This Row],[Productos ]]="","",'Formulario PPGR1'!#REF!)</f>
        <v/>
      </c>
      <c r="F205" s="350" t="str">
        <f>IF(Tabla2[[#This Row],[Productos ]]="","",'Formulario PPGR1'!#REF!)</f>
        <v/>
      </c>
      <c r="G205" s="554"/>
      <c r="H205" s="260"/>
      <c r="I205" s="260"/>
      <c r="J205" s="444"/>
      <c r="K205" s="261"/>
      <c r="L205" s="261"/>
      <c r="M205" s="261"/>
      <c r="N205" s="261"/>
      <c r="O205" s="261"/>
      <c r="P205" s="261"/>
      <c r="Q205" s="261"/>
      <c r="R205" s="261"/>
      <c r="S205" s="261"/>
      <c r="T205" s="261"/>
      <c r="U205" s="261"/>
      <c r="V205" s="261"/>
      <c r="W20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05" s="431"/>
      <c r="Y205" s="431"/>
      <c r="Z205" s="431"/>
      <c r="AA205" s="554"/>
      <c r="AB205" s="260"/>
    </row>
    <row r="206" spans="2:28" s="158" customFormat="1" ht="15" customHeight="1" x14ac:dyDescent="0.25">
      <c r="B206" s="350" t="str">
        <f>IF(Tabla2[[#This Row],[Productos ]]="","",CONCATENATE(Tabla2[[#This Row],[POA]],".",Tabla2[[#This Row],[SRS]],".",Tabla2[[#This Row],[AREA]],".",Tabla2[[#This Row],[TIPO]]))</f>
        <v/>
      </c>
      <c r="C206" s="350" t="str">
        <f>IF(Tabla2[[#This Row],[Productos ]]="","",'Formulario PPGR1'!#REF!)</f>
        <v/>
      </c>
      <c r="D206" s="350" t="str">
        <f>IF(Tabla2[[#This Row],[Productos ]]="","",'Formulario PPGR1'!#REF!)</f>
        <v/>
      </c>
      <c r="E206" s="350" t="str">
        <f>IF(Tabla2[[#This Row],[Productos ]]="","",'Formulario PPGR1'!#REF!)</f>
        <v/>
      </c>
      <c r="F206" s="350" t="str">
        <f>IF(Tabla2[[#This Row],[Productos ]]="","",'Formulario PPGR1'!#REF!)</f>
        <v/>
      </c>
      <c r="G206" s="554"/>
      <c r="H206" s="260"/>
      <c r="I206" s="260"/>
      <c r="J206" s="444"/>
      <c r="K206" s="261"/>
      <c r="L206" s="261"/>
      <c r="M206" s="261"/>
      <c r="N206" s="261"/>
      <c r="O206" s="261"/>
      <c r="P206" s="261"/>
      <c r="Q206" s="261"/>
      <c r="R206" s="261"/>
      <c r="S206" s="261"/>
      <c r="T206" s="261"/>
      <c r="U206" s="261"/>
      <c r="V206" s="261"/>
      <c r="W20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06" s="431"/>
      <c r="Y206" s="431"/>
      <c r="Z206" s="431"/>
      <c r="AA206" s="554"/>
      <c r="AB206" s="260"/>
    </row>
    <row r="207" spans="2:28" s="158" customFormat="1" ht="15" customHeight="1" x14ac:dyDescent="0.25">
      <c r="B207" s="350" t="str">
        <f>IF(Tabla2[[#This Row],[Productos ]]="","",CONCATENATE(Tabla2[[#This Row],[POA]],".",Tabla2[[#This Row],[SRS]],".",Tabla2[[#This Row],[AREA]],".",Tabla2[[#This Row],[TIPO]]))</f>
        <v/>
      </c>
      <c r="C207" s="350" t="str">
        <f>IF(Tabla2[[#This Row],[Productos ]]="","",'Formulario PPGR1'!#REF!)</f>
        <v/>
      </c>
      <c r="D207" s="350" t="str">
        <f>IF(Tabla2[[#This Row],[Productos ]]="","",'Formulario PPGR1'!#REF!)</f>
        <v/>
      </c>
      <c r="E207" s="350" t="str">
        <f>IF(Tabla2[[#This Row],[Productos ]]="","",'Formulario PPGR1'!#REF!)</f>
        <v/>
      </c>
      <c r="F207" s="350" t="str">
        <f>IF(Tabla2[[#This Row],[Productos ]]="","",'Formulario PPGR1'!#REF!)</f>
        <v/>
      </c>
      <c r="G207" s="554"/>
      <c r="H207" s="260"/>
      <c r="I207" s="260"/>
      <c r="J207" s="444"/>
      <c r="K207" s="261"/>
      <c r="L207" s="261"/>
      <c r="M207" s="261"/>
      <c r="N207" s="261"/>
      <c r="O207" s="261"/>
      <c r="P207" s="261"/>
      <c r="Q207" s="261"/>
      <c r="R207" s="261"/>
      <c r="S207" s="261"/>
      <c r="T207" s="261"/>
      <c r="U207" s="261"/>
      <c r="V207" s="261"/>
      <c r="W20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07" s="431"/>
      <c r="Y207" s="431"/>
      <c r="Z207" s="431"/>
      <c r="AA207" s="554"/>
      <c r="AB207" s="260"/>
    </row>
    <row r="208" spans="2:28" s="158" customFormat="1" ht="15" customHeight="1" x14ac:dyDescent="0.25">
      <c r="B208" s="350" t="str">
        <f>IF(Tabla2[[#This Row],[Productos ]]="","",CONCATENATE(Tabla2[[#This Row],[POA]],".",Tabla2[[#This Row],[SRS]],".",Tabla2[[#This Row],[AREA]],".",Tabla2[[#This Row],[TIPO]]))</f>
        <v/>
      </c>
      <c r="C208" s="350" t="str">
        <f>IF(Tabla2[[#This Row],[Productos ]]="","",'Formulario PPGR1'!#REF!)</f>
        <v/>
      </c>
      <c r="D208" s="350" t="str">
        <f>IF(Tabla2[[#This Row],[Productos ]]="","",'Formulario PPGR1'!#REF!)</f>
        <v/>
      </c>
      <c r="E208" s="350" t="str">
        <f>IF(Tabla2[[#This Row],[Productos ]]="","",'Formulario PPGR1'!#REF!)</f>
        <v/>
      </c>
      <c r="F208" s="350" t="str">
        <f>IF(Tabla2[[#This Row],[Productos ]]="","",'Formulario PPGR1'!#REF!)</f>
        <v/>
      </c>
      <c r="G208" s="554"/>
      <c r="H208" s="260"/>
      <c r="I208" s="260"/>
      <c r="J208" s="444"/>
      <c r="K208" s="261"/>
      <c r="L208" s="261"/>
      <c r="M208" s="261"/>
      <c r="N208" s="261"/>
      <c r="O208" s="261"/>
      <c r="P208" s="261"/>
      <c r="Q208" s="261"/>
      <c r="R208" s="261"/>
      <c r="S208" s="261"/>
      <c r="T208" s="261"/>
      <c r="U208" s="261"/>
      <c r="V208" s="261"/>
      <c r="W20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08" s="431"/>
      <c r="Y208" s="431"/>
      <c r="Z208" s="431"/>
      <c r="AA208" s="554"/>
      <c r="AB208" s="260"/>
    </row>
    <row r="209" spans="2:28" s="158" customFormat="1" ht="15" customHeight="1" x14ac:dyDescent="0.25">
      <c r="B209" s="350" t="str">
        <f>IF(Tabla2[[#This Row],[Productos ]]="","",CONCATENATE(Tabla2[[#This Row],[POA]],".",Tabla2[[#This Row],[SRS]],".",Tabla2[[#This Row],[AREA]],".",Tabla2[[#This Row],[TIPO]]))</f>
        <v/>
      </c>
      <c r="C209" s="350" t="str">
        <f>IF(Tabla2[[#This Row],[Productos ]]="","",'Formulario PPGR1'!#REF!)</f>
        <v/>
      </c>
      <c r="D209" s="350" t="str">
        <f>IF(Tabla2[[#This Row],[Productos ]]="","",'Formulario PPGR1'!#REF!)</f>
        <v/>
      </c>
      <c r="E209" s="350" t="str">
        <f>IF(Tabla2[[#This Row],[Productos ]]="","",'Formulario PPGR1'!#REF!)</f>
        <v/>
      </c>
      <c r="F209" s="350" t="str">
        <f>IF(Tabla2[[#This Row],[Productos ]]="","",'Formulario PPGR1'!#REF!)</f>
        <v/>
      </c>
      <c r="G209" s="554"/>
      <c r="H209" s="260"/>
      <c r="I209" s="260"/>
      <c r="J209" s="444"/>
      <c r="K209" s="261"/>
      <c r="L209" s="261"/>
      <c r="M209" s="261"/>
      <c r="N209" s="261"/>
      <c r="O209" s="261"/>
      <c r="P209" s="261"/>
      <c r="Q209" s="261"/>
      <c r="R209" s="261"/>
      <c r="S209" s="261"/>
      <c r="T209" s="261"/>
      <c r="U209" s="261"/>
      <c r="V209" s="261"/>
      <c r="W20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09" s="431"/>
      <c r="Y209" s="431"/>
      <c r="Z209" s="431"/>
      <c r="AA209" s="554"/>
      <c r="AB209" s="260"/>
    </row>
    <row r="210" spans="2:28" s="158" customFormat="1" ht="15" customHeight="1" x14ac:dyDescent="0.25">
      <c r="B210" s="350" t="str">
        <f>IF(Tabla2[[#This Row],[Productos ]]="","",CONCATENATE(Tabla2[[#This Row],[POA]],".",Tabla2[[#This Row],[SRS]],".",Tabla2[[#This Row],[AREA]],".",Tabla2[[#This Row],[TIPO]]))</f>
        <v/>
      </c>
      <c r="C210" s="350" t="str">
        <f>IF(Tabla2[[#This Row],[Productos ]]="","",'Formulario PPGR1'!#REF!)</f>
        <v/>
      </c>
      <c r="D210" s="350" t="str">
        <f>IF(Tabla2[[#This Row],[Productos ]]="","",'Formulario PPGR1'!#REF!)</f>
        <v/>
      </c>
      <c r="E210" s="350" t="str">
        <f>IF(Tabla2[[#This Row],[Productos ]]="","",'Formulario PPGR1'!#REF!)</f>
        <v/>
      </c>
      <c r="F210" s="350" t="str">
        <f>IF(Tabla2[[#This Row],[Productos ]]="","",'Formulario PPGR1'!#REF!)</f>
        <v/>
      </c>
      <c r="G210" s="554"/>
      <c r="H210" s="260"/>
      <c r="I210" s="260"/>
      <c r="J210" s="444"/>
      <c r="K210" s="261"/>
      <c r="L210" s="261"/>
      <c r="M210" s="261"/>
      <c r="N210" s="261"/>
      <c r="O210" s="261"/>
      <c r="P210" s="261"/>
      <c r="Q210" s="261"/>
      <c r="R210" s="261"/>
      <c r="S210" s="261"/>
      <c r="T210" s="261"/>
      <c r="U210" s="261"/>
      <c r="V210" s="261"/>
      <c r="W21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10" s="431"/>
      <c r="Y210" s="431"/>
      <c r="Z210" s="431"/>
      <c r="AA210" s="554"/>
      <c r="AB210" s="260"/>
    </row>
    <row r="211" spans="2:28" s="158" customFormat="1" ht="15" customHeight="1" x14ac:dyDescent="0.25">
      <c r="B211" s="350" t="str">
        <f>IF(Tabla2[[#This Row],[Productos ]]="","",CONCATENATE(Tabla2[[#This Row],[POA]],".",Tabla2[[#This Row],[SRS]],".",Tabla2[[#This Row],[AREA]],".",Tabla2[[#This Row],[TIPO]]))</f>
        <v/>
      </c>
      <c r="C211" s="350" t="str">
        <f>IF(Tabla2[[#This Row],[Productos ]]="","",'Formulario PPGR1'!#REF!)</f>
        <v/>
      </c>
      <c r="D211" s="350" t="str">
        <f>IF(Tabla2[[#This Row],[Productos ]]="","",'Formulario PPGR1'!#REF!)</f>
        <v/>
      </c>
      <c r="E211" s="350" t="str">
        <f>IF(Tabla2[[#This Row],[Productos ]]="","",'Formulario PPGR1'!#REF!)</f>
        <v/>
      </c>
      <c r="F211" s="350" t="str">
        <f>IF(Tabla2[[#This Row],[Productos ]]="","",'Formulario PPGR1'!#REF!)</f>
        <v/>
      </c>
      <c r="G211" s="554"/>
      <c r="H211" s="260"/>
      <c r="I211" s="260"/>
      <c r="J211" s="444"/>
      <c r="K211" s="261"/>
      <c r="L211" s="261"/>
      <c r="M211" s="261"/>
      <c r="N211" s="261"/>
      <c r="O211" s="261"/>
      <c r="P211" s="261"/>
      <c r="Q211" s="261"/>
      <c r="R211" s="261"/>
      <c r="S211" s="261"/>
      <c r="T211" s="261"/>
      <c r="U211" s="261"/>
      <c r="V211" s="261"/>
      <c r="W21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11" s="431"/>
      <c r="Y211" s="431"/>
      <c r="Z211" s="431"/>
      <c r="AA211" s="554"/>
      <c r="AB211" s="260"/>
    </row>
    <row r="212" spans="2:28" s="158" customFormat="1" ht="15" customHeight="1" x14ac:dyDescent="0.25">
      <c r="B212" s="350" t="str">
        <f>IF(Tabla2[[#This Row],[Productos ]]="","",CONCATENATE(Tabla2[[#This Row],[POA]],".",Tabla2[[#This Row],[SRS]],".",Tabla2[[#This Row],[AREA]],".",Tabla2[[#This Row],[TIPO]]))</f>
        <v/>
      </c>
      <c r="C212" s="350" t="str">
        <f>IF(Tabla2[[#This Row],[Productos ]]="","",'Formulario PPGR1'!#REF!)</f>
        <v/>
      </c>
      <c r="D212" s="350" t="str">
        <f>IF(Tabla2[[#This Row],[Productos ]]="","",'Formulario PPGR1'!#REF!)</f>
        <v/>
      </c>
      <c r="E212" s="350" t="str">
        <f>IF(Tabla2[[#This Row],[Productos ]]="","",'Formulario PPGR1'!#REF!)</f>
        <v/>
      </c>
      <c r="F212" s="350" t="str">
        <f>IF(Tabla2[[#This Row],[Productos ]]="","",'Formulario PPGR1'!#REF!)</f>
        <v/>
      </c>
      <c r="G212" s="554"/>
      <c r="H212" s="260"/>
      <c r="I212" s="260"/>
      <c r="J212" s="444"/>
      <c r="K212" s="261"/>
      <c r="L212" s="261"/>
      <c r="M212" s="261"/>
      <c r="N212" s="261"/>
      <c r="O212" s="261"/>
      <c r="P212" s="261"/>
      <c r="Q212" s="261"/>
      <c r="R212" s="261"/>
      <c r="S212" s="261"/>
      <c r="T212" s="261"/>
      <c r="U212" s="261"/>
      <c r="V212" s="261"/>
      <c r="W21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12" s="431"/>
      <c r="Y212" s="431"/>
      <c r="Z212" s="431"/>
      <c r="AA212" s="554"/>
      <c r="AB212" s="260"/>
    </row>
    <row r="213" spans="2:28" s="158" customFormat="1" ht="15" customHeight="1" x14ac:dyDescent="0.25">
      <c r="B213" s="350" t="str">
        <f>IF(Tabla2[[#This Row],[Productos ]]="","",CONCATENATE(Tabla2[[#This Row],[POA]],".",Tabla2[[#This Row],[SRS]],".",Tabla2[[#This Row],[AREA]],".",Tabla2[[#This Row],[TIPO]]))</f>
        <v/>
      </c>
      <c r="C213" s="350" t="str">
        <f>IF(Tabla2[[#This Row],[Productos ]]="","",'Formulario PPGR1'!#REF!)</f>
        <v/>
      </c>
      <c r="D213" s="350" t="str">
        <f>IF(Tabla2[[#This Row],[Productos ]]="","",'Formulario PPGR1'!#REF!)</f>
        <v/>
      </c>
      <c r="E213" s="350" t="str">
        <f>IF(Tabla2[[#This Row],[Productos ]]="","",'Formulario PPGR1'!#REF!)</f>
        <v/>
      </c>
      <c r="F213" s="350" t="str">
        <f>IF(Tabla2[[#This Row],[Productos ]]="","",'Formulario PPGR1'!#REF!)</f>
        <v/>
      </c>
      <c r="G213" s="554"/>
      <c r="H213" s="260"/>
      <c r="I213" s="260"/>
      <c r="J213" s="444"/>
      <c r="K213" s="261"/>
      <c r="L213" s="261"/>
      <c r="M213" s="261"/>
      <c r="N213" s="261"/>
      <c r="O213" s="261"/>
      <c r="P213" s="261"/>
      <c r="Q213" s="261"/>
      <c r="R213" s="261"/>
      <c r="S213" s="261"/>
      <c r="T213" s="261"/>
      <c r="U213" s="261"/>
      <c r="V213" s="261"/>
      <c r="W21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13" s="431"/>
      <c r="Y213" s="431"/>
      <c r="Z213" s="431"/>
      <c r="AA213" s="554"/>
      <c r="AB213" s="260"/>
    </row>
    <row r="214" spans="2:28" s="158" customFormat="1" ht="15" customHeight="1" x14ac:dyDescent="0.25">
      <c r="B214" s="350" t="str">
        <f>IF(Tabla2[[#This Row],[Productos ]]="","",CONCATENATE(Tabla2[[#This Row],[POA]],".",Tabla2[[#This Row],[SRS]],".",Tabla2[[#This Row],[AREA]],".",Tabla2[[#This Row],[TIPO]]))</f>
        <v/>
      </c>
      <c r="C214" s="350" t="str">
        <f>IF(Tabla2[[#This Row],[Productos ]]="","",'Formulario PPGR1'!#REF!)</f>
        <v/>
      </c>
      <c r="D214" s="350" t="str">
        <f>IF(Tabla2[[#This Row],[Productos ]]="","",'Formulario PPGR1'!#REF!)</f>
        <v/>
      </c>
      <c r="E214" s="350" t="str">
        <f>IF(Tabla2[[#This Row],[Productos ]]="","",'Formulario PPGR1'!#REF!)</f>
        <v/>
      </c>
      <c r="F214" s="350" t="str">
        <f>IF(Tabla2[[#This Row],[Productos ]]="","",'Formulario PPGR1'!#REF!)</f>
        <v/>
      </c>
      <c r="G214" s="554"/>
      <c r="H214" s="260"/>
      <c r="I214" s="260"/>
      <c r="J214" s="444"/>
      <c r="K214" s="261"/>
      <c r="L214" s="261"/>
      <c r="M214" s="261"/>
      <c r="N214" s="261"/>
      <c r="O214" s="261"/>
      <c r="P214" s="261"/>
      <c r="Q214" s="261"/>
      <c r="R214" s="261"/>
      <c r="S214" s="261"/>
      <c r="T214" s="261"/>
      <c r="U214" s="261"/>
      <c r="V214" s="261"/>
      <c r="W21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14" s="431"/>
      <c r="Y214" s="431"/>
      <c r="Z214" s="431"/>
      <c r="AA214" s="554"/>
      <c r="AB214" s="260"/>
    </row>
    <row r="215" spans="2:28" s="158" customFormat="1" ht="15" customHeight="1" x14ac:dyDescent="0.25">
      <c r="B215" s="350" t="str">
        <f>IF(Tabla2[[#This Row],[Productos ]]="","",CONCATENATE(Tabla2[[#This Row],[POA]],".",Tabla2[[#This Row],[SRS]],".",Tabla2[[#This Row],[AREA]],".",Tabla2[[#This Row],[TIPO]]))</f>
        <v/>
      </c>
      <c r="C215" s="350" t="str">
        <f>IF(Tabla2[[#This Row],[Productos ]]="","",'Formulario PPGR1'!#REF!)</f>
        <v/>
      </c>
      <c r="D215" s="350" t="str">
        <f>IF(Tabla2[[#This Row],[Productos ]]="","",'Formulario PPGR1'!#REF!)</f>
        <v/>
      </c>
      <c r="E215" s="350" t="str">
        <f>IF(Tabla2[[#This Row],[Productos ]]="","",'Formulario PPGR1'!#REF!)</f>
        <v/>
      </c>
      <c r="F215" s="350" t="str">
        <f>IF(Tabla2[[#This Row],[Productos ]]="","",'Formulario PPGR1'!#REF!)</f>
        <v/>
      </c>
      <c r="G215" s="554"/>
      <c r="H215" s="260"/>
      <c r="I215" s="260"/>
      <c r="J215" s="260"/>
      <c r="K215" s="261"/>
      <c r="L215" s="261"/>
      <c r="M215" s="261"/>
      <c r="N215" s="261"/>
      <c r="O215" s="261"/>
      <c r="P215" s="261"/>
      <c r="Q215" s="261"/>
      <c r="R215" s="261"/>
      <c r="S215" s="261"/>
      <c r="T215" s="261"/>
      <c r="U215" s="261"/>
      <c r="V215" s="261"/>
      <c r="W21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15" s="260"/>
      <c r="Y215" s="260"/>
      <c r="Z215" s="260"/>
      <c r="AA215" s="554"/>
      <c r="AB215" s="260"/>
    </row>
    <row r="216" spans="2:28" s="158" customFormat="1" ht="15" customHeight="1" x14ac:dyDescent="0.25">
      <c r="B216" s="350" t="str">
        <f>IF(Tabla2[[#This Row],[Productos ]]="","",CONCATENATE(Tabla2[[#This Row],[POA]],".",Tabla2[[#This Row],[SRS]],".",Tabla2[[#This Row],[AREA]],".",Tabla2[[#This Row],[TIPO]]))</f>
        <v/>
      </c>
      <c r="C216" s="350" t="str">
        <f>IF(Tabla2[[#This Row],[Productos ]]="","",'Formulario PPGR1'!#REF!)</f>
        <v/>
      </c>
      <c r="D216" s="350" t="str">
        <f>IF(Tabla2[[#This Row],[Productos ]]="","",'Formulario PPGR1'!#REF!)</f>
        <v/>
      </c>
      <c r="E216" s="350" t="str">
        <f>IF(Tabla2[[#This Row],[Productos ]]="","",'Formulario PPGR1'!#REF!)</f>
        <v/>
      </c>
      <c r="F216" s="350" t="str">
        <f>IF(Tabla2[[#This Row],[Productos ]]="","",'Formulario PPGR1'!#REF!)</f>
        <v/>
      </c>
      <c r="G216" s="554"/>
      <c r="H216" s="260"/>
      <c r="I216" s="260"/>
      <c r="J216" s="260"/>
      <c r="K216" s="261"/>
      <c r="L216" s="261"/>
      <c r="M216" s="261"/>
      <c r="N216" s="261"/>
      <c r="O216" s="261"/>
      <c r="P216" s="261"/>
      <c r="Q216" s="261"/>
      <c r="R216" s="261"/>
      <c r="S216" s="261"/>
      <c r="T216" s="261"/>
      <c r="U216" s="261"/>
      <c r="V216" s="261"/>
      <c r="W21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16" s="260"/>
      <c r="Y216" s="260"/>
      <c r="Z216" s="260"/>
      <c r="AA216" s="554"/>
      <c r="AB216" s="260"/>
    </row>
    <row r="217" spans="2:28" s="158" customFormat="1" ht="15" customHeight="1" x14ac:dyDescent="0.25">
      <c r="B217" s="350" t="str">
        <f>IF(Tabla2[[#This Row],[Productos ]]="","",CONCATENATE(Tabla2[[#This Row],[POA]],".",Tabla2[[#This Row],[SRS]],".",Tabla2[[#This Row],[AREA]],".",Tabla2[[#This Row],[TIPO]]))</f>
        <v/>
      </c>
      <c r="C217" s="350" t="str">
        <f>IF(Tabla2[[#This Row],[Productos ]]="","",'Formulario PPGR1'!#REF!)</f>
        <v/>
      </c>
      <c r="D217" s="350" t="str">
        <f>IF(Tabla2[[#This Row],[Productos ]]="","",'Formulario PPGR1'!#REF!)</f>
        <v/>
      </c>
      <c r="E217" s="350" t="str">
        <f>IF(Tabla2[[#This Row],[Productos ]]="","",'Formulario PPGR1'!#REF!)</f>
        <v/>
      </c>
      <c r="F217" s="350" t="str">
        <f>IF(Tabla2[[#This Row],[Productos ]]="","",'Formulario PPGR1'!#REF!)</f>
        <v/>
      </c>
      <c r="G217" s="554"/>
      <c r="H217" s="260"/>
      <c r="I217" s="260"/>
      <c r="J217" s="260"/>
      <c r="K217" s="261"/>
      <c r="L217" s="261"/>
      <c r="M217" s="261"/>
      <c r="N217" s="261"/>
      <c r="O217" s="261"/>
      <c r="P217" s="261"/>
      <c r="Q217" s="261"/>
      <c r="R217" s="261"/>
      <c r="S217" s="261"/>
      <c r="T217" s="261"/>
      <c r="U217" s="261"/>
      <c r="V217" s="261"/>
      <c r="W21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17" s="260"/>
      <c r="Y217" s="260"/>
      <c r="Z217" s="260"/>
      <c r="AA217" s="554"/>
      <c r="AB217" s="260"/>
    </row>
    <row r="218" spans="2:28" s="158" customFormat="1" ht="15" customHeight="1" x14ac:dyDescent="0.25">
      <c r="B218" s="350" t="str">
        <f>IF(Tabla2[[#This Row],[Productos ]]="","",CONCATENATE(Tabla2[[#This Row],[POA]],".",Tabla2[[#This Row],[SRS]],".",Tabla2[[#This Row],[AREA]],".",Tabla2[[#This Row],[TIPO]]))</f>
        <v/>
      </c>
      <c r="C218" s="350" t="str">
        <f>IF(Tabla2[[#This Row],[Productos ]]="","",'Formulario PPGR1'!#REF!)</f>
        <v/>
      </c>
      <c r="D218" s="350" t="str">
        <f>IF(Tabla2[[#This Row],[Productos ]]="","",'Formulario PPGR1'!#REF!)</f>
        <v/>
      </c>
      <c r="E218" s="350" t="str">
        <f>IF(Tabla2[[#This Row],[Productos ]]="","",'Formulario PPGR1'!#REF!)</f>
        <v/>
      </c>
      <c r="F218" s="350" t="str">
        <f>IF(Tabla2[[#This Row],[Productos ]]="","",'Formulario PPGR1'!#REF!)</f>
        <v/>
      </c>
      <c r="G218" s="554"/>
      <c r="H218" s="260"/>
      <c r="I218" s="260"/>
      <c r="J218" s="260"/>
      <c r="K218" s="261"/>
      <c r="L218" s="261"/>
      <c r="M218" s="261"/>
      <c r="N218" s="261"/>
      <c r="O218" s="261"/>
      <c r="P218" s="261"/>
      <c r="Q218" s="261"/>
      <c r="R218" s="261"/>
      <c r="S218" s="261"/>
      <c r="T218" s="261"/>
      <c r="U218" s="261"/>
      <c r="V218" s="261"/>
      <c r="W21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18" s="260"/>
      <c r="Y218" s="260"/>
      <c r="Z218" s="260"/>
      <c r="AA218" s="554"/>
      <c r="AB218" s="260"/>
    </row>
    <row r="219" spans="2:28" s="158" customFormat="1" ht="15" customHeight="1" x14ac:dyDescent="0.25">
      <c r="B219" s="353" t="str">
        <f>IF(Tabla2[[#This Row],[Productos ]]="","",CONCATENATE(Tabla2[[#This Row],[POA]],".",Tabla2[[#This Row],[SRS]],".",Tabla2[[#This Row],[AREA]],".",Tabla2[[#This Row],[TIPO]]))</f>
        <v/>
      </c>
      <c r="C219" s="353" t="str">
        <f>IF(Tabla2[[#This Row],[Productos ]]="","",'Formulario PPGR1'!#REF!)</f>
        <v/>
      </c>
      <c r="D219" s="353" t="str">
        <f>IF(Tabla2[[#This Row],[Productos ]]="","",'Formulario PPGR1'!#REF!)</f>
        <v/>
      </c>
      <c r="E219" s="353" t="str">
        <f>IF(Tabla2[[#This Row],[Productos ]]="","",'Formulario PPGR1'!#REF!)</f>
        <v/>
      </c>
      <c r="F219" s="353" t="str">
        <f>IF(Tabla2[[#This Row],[Productos ]]="","",'Formulario PPGR1'!#REF!)</f>
        <v/>
      </c>
      <c r="G219" s="554"/>
      <c r="H219" s="354"/>
      <c r="I219" s="260"/>
      <c r="J219" s="354"/>
      <c r="K219" s="261"/>
      <c r="L219" s="261"/>
      <c r="M219" s="261"/>
      <c r="N219" s="261"/>
      <c r="O219" s="261"/>
      <c r="P219" s="261"/>
      <c r="Q219" s="261"/>
      <c r="R219" s="261"/>
      <c r="S219" s="261"/>
      <c r="T219" s="261"/>
      <c r="U219" s="261"/>
      <c r="V219" s="261"/>
      <c r="W21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19" s="260"/>
      <c r="Y219" s="260"/>
      <c r="Z219" s="354"/>
      <c r="AA219" s="554"/>
      <c r="AB219" s="260"/>
    </row>
    <row r="220" spans="2:28" s="158" customFormat="1" ht="15" customHeight="1" x14ac:dyDescent="0.25">
      <c r="B220" s="353" t="str">
        <f>IF(Tabla2[[#This Row],[Productos ]]="","",CONCATENATE(Tabla2[[#This Row],[POA]],".",Tabla2[[#This Row],[SRS]],".",Tabla2[[#This Row],[AREA]],".",Tabla2[[#This Row],[TIPO]]))</f>
        <v/>
      </c>
      <c r="C220" s="353" t="str">
        <f>IF(Tabla2[[#This Row],[Productos ]]="","",'Formulario PPGR1'!#REF!)</f>
        <v/>
      </c>
      <c r="D220" s="353" t="str">
        <f>IF(Tabla2[[#This Row],[Productos ]]="","",'Formulario PPGR1'!#REF!)</f>
        <v/>
      </c>
      <c r="E220" s="353" t="str">
        <f>IF(Tabla2[[#This Row],[Productos ]]="","",'Formulario PPGR1'!#REF!)</f>
        <v/>
      </c>
      <c r="F220" s="353" t="str">
        <f>IF(Tabla2[[#This Row],[Productos ]]="","",'Formulario PPGR1'!#REF!)</f>
        <v/>
      </c>
      <c r="G220" s="554"/>
      <c r="H220" s="354"/>
      <c r="I220" s="260"/>
      <c r="J220" s="354"/>
      <c r="K220" s="261"/>
      <c r="L220" s="261"/>
      <c r="M220" s="261"/>
      <c r="N220" s="261"/>
      <c r="O220" s="261"/>
      <c r="P220" s="261"/>
      <c r="Q220" s="261"/>
      <c r="R220" s="261"/>
      <c r="S220" s="261"/>
      <c r="T220" s="261"/>
      <c r="U220" s="261"/>
      <c r="V220" s="261"/>
      <c r="W22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20" s="354"/>
      <c r="Y220" s="354"/>
      <c r="Z220" s="354"/>
      <c r="AA220" s="554"/>
      <c r="AB220" s="260"/>
    </row>
    <row r="221" spans="2:28" s="158" customFormat="1" ht="15" customHeight="1" x14ac:dyDescent="0.25">
      <c r="B221" s="353" t="str">
        <f>IF(Tabla2[[#This Row],[Productos ]]="","",CONCATENATE(Tabla2[[#This Row],[POA]],".",Tabla2[[#This Row],[SRS]],".",Tabla2[[#This Row],[AREA]],".",Tabla2[[#This Row],[TIPO]]))</f>
        <v/>
      </c>
      <c r="C221" s="353" t="str">
        <f>IF(Tabla2[[#This Row],[Productos ]]="","",'Formulario PPGR1'!#REF!)</f>
        <v/>
      </c>
      <c r="D221" s="353" t="str">
        <f>IF(Tabla2[[#This Row],[Productos ]]="","",'Formulario PPGR1'!#REF!)</f>
        <v/>
      </c>
      <c r="E221" s="353" t="str">
        <f>IF(Tabla2[[#This Row],[Productos ]]="","",'Formulario PPGR1'!#REF!)</f>
        <v/>
      </c>
      <c r="F221" s="353" t="str">
        <f>IF(Tabla2[[#This Row],[Productos ]]="","",'Formulario PPGR1'!#REF!)</f>
        <v/>
      </c>
      <c r="G221" s="554"/>
      <c r="H221" s="354"/>
      <c r="I221" s="260"/>
      <c r="J221" s="354"/>
      <c r="K221" s="261"/>
      <c r="L221" s="261"/>
      <c r="M221" s="261"/>
      <c r="N221" s="261"/>
      <c r="O221" s="261"/>
      <c r="P221" s="261"/>
      <c r="Q221" s="261"/>
      <c r="R221" s="261"/>
      <c r="S221" s="261"/>
      <c r="T221" s="261"/>
      <c r="U221" s="261"/>
      <c r="V221" s="261"/>
      <c r="W22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21" s="354"/>
      <c r="Y221" s="354"/>
      <c r="Z221" s="354"/>
      <c r="AA221" s="554"/>
      <c r="AB221" s="260"/>
    </row>
    <row r="222" spans="2:28" s="158" customFormat="1" ht="15" customHeight="1" x14ac:dyDescent="0.25">
      <c r="B222" s="353" t="str">
        <f>IF(Tabla2[[#This Row],[Productos ]]="","",CONCATENATE(Tabla2[[#This Row],[POA]],".",Tabla2[[#This Row],[SRS]],".",Tabla2[[#This Row],[AREA]],".",Tabla2[[#This Row],[TIPO]]))</f>
        <v/>
      </c>
      <c r="C222" s="353" t="str">
        <f>IF(Tabla2[[#This Row],[Productos ]]="","",'Formulario PPGR1'!#REF!)</f>
        <v/>
      </c>
      <c r="D222" s="353" t="str">
        <f>IF(Tabla2[[#This Row],[Productos ]]="","",'Formulario PPGR1'!#REF!)</f>
        <v/>
      </c>
      <c r="E222" s="353" t="str">
        <f>IF(Tabla2[[#This Row],[Productos ]]="","",'Formulario PPGR1'!#REF!)</f>
        <v/>
      </c>
      <c r="F222" s="353" t="str">
        <f>IF(Tabla2[[#This Row],[Productos ]]="","",'Formulario PPGR1'!#REF!)</f>
        <v/>
      </c>
      <c r="G222" s="554"/>
      <c r="H222" s="354"/>
      <c r="I222" s="260"/>
      <c r="J222" s="354"/>
      <c r="K222" s="355"/>
      <c r="L222" s="355"/>
      <c r="M222" s="355"/>
      <c r="N222" s="355"/>
      <c r="O222" s="355"/>
      <c r="P222" s="355"/>
      <c r="Q222" s="355"/>
      <c r="R222" s="355"/>
      <c r="S222" s="355"/>
      <c r="T222" s="355"/>
      <c r="U222" s="355"/>
      <c r="V222" s="355"/>
      <c r="W22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22" s="354"/>
      <c r="Y222" s="354"/>
      <c r="Z222" s="354"/>
      <c r="AA222" s="554"/>
      <c r="AB222" s="260"/>
    </row>
    <row r="223" spans="2:28" s="158" customFormat="1" ht="15" customHeight="1" x14ac:dyDescent="0.25">
      <c r="B223" s="353" t="str">
        <f>IF(Tabla2[[#This Row],[Productos ]]="","",CONCATENATE(Tabla2[[#This Row],[POA]],".",Tabla2[[#This Row],[SRS]],".",Tabla2[[#This Row],[AREA]],".",Tabla2[[#This Row],[TIPO]]))</f>
        <v/>
      </c>
      <c r="C223" s="353" t="str">
        <f>IF(Tabla2[[#This Row],[Productos ]]="","",'Formulario PPGR1'!#REF!)</f>
        <v/>
      </c>
      <c r="D223" s="353" t="str">
        <f>IF(Tabla2[[#This Row],[Productos ]]="","",'Formulario PPGR1'!#REF!)</f>
        <v/>
      </c>
      <c r="E223" s="353" t="str">
        <f>IF(Tabla2[[#This Row],[Productos ]]="","",'Formulario PPGR1'!#REF!)</f>
        <v/>
      </c>
      <c r="F223" s="353" t="str">
        <f>IF(Tabla2[[#This Row],[Productos ]]="","",'Formulario PPGR1'!#REF!)</f>
        <v/>
      </c>
      <c r="G223" s="554"/>
      <c r="H223" s="354"/>
      <c r="I223" s="260"/>
      <c r="J223" s="354"/>
      <c r="K223" s="355"/>
      <c r="L223" s="355"/>
      <c r="M223" s="355"/>
      <c r="N223" s="355"/>
      <c r="O223" s="355"/>
      <c r="P223" s="355"/>
      <c r="Q223" s="355"/>
      <c r="R223" s="355"/>
      <c r="S223" s="355"/>
      <c r="T223" s="355"/>
      <c r="U223" s="355"/>
      <c r="V223" s="355"/>
      <c r="W22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23" s="354"/>
      <c r="Y223" s="260"/>
      <c r="Z223" s="354"/>
      <c r="AA223" s="554"/>
      <c r="AB223" s="260"/>
    </row>
    <row r="224" spans="2:28" s="158" customFormat="1" ht="15" customHeight="1" x14ac:dyDescent="0.25">
      <c r="B224" s="353" t="str">
        <f>IF(Tabla2[[#This Row],[Productos ]]="","",CONCATENATE(Tabla2[[#This Row],[POA]],".",Tabla2[[#This Row],[SRS]],".",Tabla2[[#This Row],[AREA]],".",Tabla2[[#This Row],[TIPO]]))</f>
        <v/>
      </c>
      <c r="C224" s="353" t="str">
        <f>IF(Tabla2[[#This Row],[Productos ]]="","",'Formulario PPGR1'!#REF!)</f>
        <v/>
      </c>
      <c r="D224" s="353" t="str">
        <f>IF(Tabla2[[#This Row],[Productos ]]="","",'Formulario PPGR1'!#REF!)</f>
        <v/>
      </c>
      <c r="E224" s="353" t="str">
        <f>IF(Tabla2[[#This Row],[Productos ]]="","",'Formulario PPGR1'!#REF!)</f>
        <v/>
      </c>
      <c r="F224" s="353" t="str">
        <f>IF(Tabla2[[#This Row],[Productos ]]="","",'Formulario PPGR1'!#REF!)</f>
        <v/>
      </c>
      <c r="G224" s="554"/>
      <c r="H224" s="354"/>
      <c r="I224" s="260"/>
      <c r="J224" s="354"/>
      <c r="K224" s="261"/>
      <c r="L224" s="261"/>
      <c r="M224" s="261"/>
      <c r="N224" s="261"/>
      <c r="O224" s="261"/>
      <c r="P224" s="261"/>
      <c r="Q224" s="261"/>
      <c r="R224" s="261"/>
      <c r="S224" s="261"/>
      <c r="T224" s="261"/>
      <c r="U224" s="261"/>
      <c r="V224" s="261"/>
      <c r="W22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24" s="354"/>
      <c r="Y224" s="354"/>
      <c r="Z224" s="354"/>
      <c r="AA224" s="554"/>
      <c r="AB224" s="260"/>
    </row>
    <row r="225" spans="2:28" s="158" customFormat="1" ht="15" customHeight="1" x14ac:dyDescent="0.25">
      <c r="B225" s="353" t="str">
        <f>IF(Tabla2[[#This Row],[Productos ]]="","",CONCATENATE(Tabla2[[#This Row],[POA]],".",Tabla2[[#This Row],[SRS]],".",Tabla2[[#This Row],[AREA]],".",Tabla2[[#This Row],[TIPO]]))</f>
        <v/>
      </c>
      <c r="C225" s="353" t="str">
        <f>IF(Tabla2[[#This Row],[Productos ]]="","",'Formulario PPGR1'!#REF!)</f>
        <v/>
      </c>
      <c r="D225" s="353" t="str">
        <f>IF(Tabla2[[#This Row],[Productos ]]="","",'Formulario PPGR1'!#REF!)</f>
        <v/>
      </c>
      <c r="E225" s="353" t="str">
        <f>IF(Tabla2[[#This Row],[Productos ]]="","",'Formulario PPGR1'!#REF!)</f>
        <v/>
      </c>
      <c r="F225" s="353" t="str">
        <f>IF(Tabla2[[#This Row],[Productos ]]="","",'Formulario PPGR1'!#REF!)</f>
        <v/>
      </c>
      <c r="G225" s="554"/>
      <c r="H225" s="354"/>
      <c r="I225" s="260"/>
      <c r="J225" s="354"/>
      <c r="K225" s="261"/>
      <c r="L225" s="261"/>
      <c r="M225" s="261"/>
      <c r="N225" s="261"/>
      <c r="O225" s="261"/>
      <c r="P225" s="261"/>
      <c r="Q225" s="261"/>
      <c r="R225" s="261"/>
      <c r="S225" s="261"/>
      <c r="T225" s="261"/>
      <c r="U225" s="261"/>
      <c r="V225" s="261"/>
      <c r="W22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25" s="354"/>
      <c r="Y225" s="354"/>
      <c r="Z225" s="354"/>
      <c r="AA225" s="554"/>
      <c r="AB225" s="260"/>
    </row>
    <row r="226" spans="2:28" s="158" customFormat="1" ht="15" customHeight="1" x14ac:dyDescent="0.25">
      <c r="B226" s="353" t="str">
        <f>IF(Tabla2[[#This Row],[Productos ]]="","",CONCATENATE(Tabla2[[#This Row],[POA]],".",Tabla2[[#This Row],[SRS]],".",Tabla2[[#This Row],[AREA]],".",Tabla2[[#This Row],[TIPO]]))</f>
        <v/>
      </c>
      <c r="C226" s="353" t="str">
        <f>IF(Tabla2[[#This Row],[Productos ]]="","",'Formulario PPGR1'!#REF!)</f>
        <v/>
      </c>
      <c r="D226" s="353" t="str">
        <f>IF(Tabla2[[#This Row],[Productos ]]="","",'Formulario PPGR1'!#REF!)</f>
        <v/>
      </c>
      <c r="E226" s="353" t="str">
        <f>IF(Tabla2[[#This Row],[Productos ]]="","",'Formulario PPGR1'!#REF!)</f>
        <v/>
      </c>
      <c r="F226" s="353" t="str">
        <f>IF(Tabla2[[#This Row],[Productos ]]="","",'Formulario PPGR1'!#REF!)</f>
        <v/>
      </c>
      <c r="G226" s="554"/>
      <c r="H226" s="354"/>
      <c r="I226" s="260"/>
      <c r="J226" s="260"/>
      <c r="K226" s="261"/>
      <c r="L226" s="261"/>
      <c r="M226" s="261"/>
      <c r="N226" s="261"/>
      <c r="O226" s="261"/>
      <c r="P226" s="261"/>
      <c r="Q226" s="261"/>
      <c r="R226" s="261"/>
      <c r="S226" s="261"/>
      <c r="T226" s="261"/>
      <c r="U226" s="261"/>
      <c r="V226" s="261"/>
      <c r="W22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26" s="354"/>
      <c r="Y226" s="354"/>
      <c r="Z226" s="354"/>
      <c r="AA226" s="554"/>
      <c r="AB226" s="260"/>
    </row>
    <row r="227" spans="2:28" s="158" customFormat="1" ht="15" customHeight="1" x14ac:dyDescent="0.25">
      <c r="B227" s="420" t="str">
        <f>IF(Tabla2[[#This Row],[Productos ]]="","",CONCATENATE(Tabla2[[#This Row],[POA]],".",Tabla2[[#This Row],[SRS]],".",Tabla2[[#This Row],[AREA]],".",Tabla2[[#This Row],[TIPO]]))</f>
        <v/>
      </c>
      <c r="C227" s="420" t="str">
        <f>IF(Tabla2[[#This Row],[Productos ]]="","",'Formulario PPGR1'!#REF!)</f>
        <v/>
      </c>
      <c r="D227" s="420" t="str">
        <f>IF(Tabla2[[#This Row],[Productos ]]="","",'Formulario PPGR1'!#REF!)</f>
        <v/>
      </c>
      <c r="E227" s="420" t="str">
        <f>IF(Tabla2[[#This Row],[Productos ]]="","",'Formulario PPGR1'!#REF!)</f>
        <v/>
      </c>
      <c r="F227" s="420" t="str">
        <f>IF(Tabla2[[#This Row],[Productos ]]="","",'Formulario PPGR1'!#REF!)</f>
        <v/>
      </c>
      <c r="G227" s="554"/>
      <c r="H227" s="421"/>
      <c r="I227" s="260"/>
      <c r="J227" s="421"/>
      <c r="K227" s="422"/>
      <c r="L227" s="422"/>
      <c r="M227" s="422"/>
      <c r="N227" s="422"/>
      <c r="O227" s="422"/>
      <c r="P227" s="422"/>
      <c r="Q227" s="422"/>
      <c r="R227" s="422"/>
      <c r="S227" s="422"/>
      <c r="T227" s="422"/>
      <c r="U227" s="422"/>
      <c r="V227" s="422"/>
      <c r="W22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27" s="421"/>
      <c r="Y227" s="421"/>
      <c r="Z227" s="421"/>
      <c r="AA227" s="554"/>
      <c r="AB227" s="260"/>
    </row>
    <row r="228" spans="2:28" s="158" customFormat="1" ht="15" customHeight="1" x14ac:dyDescent="0.25">
      <c r="B228" s="420" t="str">
        <f>IF(Tabla2[[#This Row],[Productos ]]="","",CONCATENATE(Tabla2[[#This Row],[POA]],".",Tabla2[[#This Row],[SRS]],".",Tabla2[[#This Row],[AREA]],".",Tabla2[[#This Row],[TIPO]]))</f>
        <v/>
      </c>
      <c r="C228" s="420" t="str">
        <f>IF(Tabla2[[#This Row],[Productos ]]="","",'Formulario PPGR1'!#REF!)</f>
        <v/>
      </c>
      <c r="D228" s="420" t="str">
        <f>IF(Tabla2[[#This Row],[Productos ]]="","",'Formulario PPGR1'!#REF!)</f>
        <v/>
      </c>
      <c r="E228" s="420" t="str">
        <f>IF(Tabla2[[#This Row],[Productos ]]="","",'Formulario PPGR1'!#REF!)</f>
        <v/>
      </c>
      <c r="F228" s="420" t="str">
        <f>IF(Tabla2[[#This Row],[Productos ]]="","",'Formulario PPGR1'!#REF!)</f>
        <v/>
      </c>
      <c r="G228" s="554"/>
      <c r="H228" s="421"/>
      <c r="I228" s="260"/>
      <c r="J228" s="421"/>
      <c r="K228" s="422"/>
      <c r="L228" s="422"/>
      <c r="M228" s="422"/>
      <c r="N228" s="422"/>
      <c r="O228" s="422"/>
      <c r="P228" s="422"/>
      <c r="Q228" s="422"/>
      <c r="R228" s="422"/>
      <c r="S228" s="422"/>
      <c r="T228" s="422"/>
      <c r="U228" s="422"/>
      <c r="V228" s="422"/>
      <c r="W22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28" s="421"/>
      <c r="Y228" s="421"/>
      <c r="Z228" s="421"/>
      <c r="AA228" s="554"/>
      <c r="AB228" s="260"/>
    </row>
    <row r="229" spans="2:28" s="158" customFormat="1" ht="15" customHeight="1" x14ac:dyDescent="0.25">
      <c r="B229" s="350" t="str">
        <f>IF(Tabla2[[#This Row],[Productos ]]="","",CONCATENATE(Tabla2[[#This Row],[POA]],".",Tabla2[[#This Row],[SRS]],".",Tabla2[[#This Row],[AREA]],".",Tabla2[[#This Row],[TIPO]]))</f>
        <v/>
      </c>
      <c r="C229" s="350" t="str">
        <f>IF(Tabla2[[#This Row],[Productos ]]="","",'Formulario PPGR1'!#REF!)</f>
        <v/>
      </c>
      <c r="D229" s="350" t="str">
        <f>IF(Tabla2[[#This Row],[Productos ]]="","",'Formulario PPGR1'!#REF!)</f>
        <v/>
      </c>
      <c r="E229" s="350" t="str">
        <f>IF(Tabla2[[#This Row],[Productos ]]="","",'Formulario PPGR1'!#REF!)</f>
        <v/>
      </c>
      <c r="F229" s="350" t="str">
        <f>IF(Tabla2[[#This Row],[Productos ]]="","",'Formulario PPGR1'!#REF!)</f>
        <v/>
      </c>
      <c r="G229" s="554"/>
      <c r="H229" s="260"/>
      <c r="I229" s="260"/>
      <c r="J229" s="249"/>
      <c r="K229" s="261"/>
      <c r="L229" s="261"/>
      <c r="M229" s="261"/>
      <c r="N229" s="261"/>
      <c r="O229" s="261"/>
      <c r="P229" s="261"/>
      <c r="Q229" s="261"/>
      <c r="R229" s="261"/>
      <c r="S229" s="261"/>
      <c r="T229" s="261"/>
      <c r="U229" s="261"/>
      <c r="V229" s="261"/>
      <c r="W22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29" s="260"/>
      <c r="Y229" s="260"/>
      <c r="Z229" s="260"/>
      <c r="AA229" s="554"/>
      <c r="AB229" s="260"/>
    </row>
    <row r="230" spans="2:28" s="158" customFormat="1" ht="15" customHeight="1" x14ac:dyDescent="0.25">
      <c r="B230" s="350" t="str">
        <f>IF(Tabla2[[#This Row],[Productos ]]="","",CONCATENATE(Tabla2[[#This Row],[POA]],".",Tabla2[[#This Row],[SRS]],".",Tabla2[[#This Row],[AREA]],".",Tabla2[[#This Row],[TIPO]]))</f>
        <v/>
      </c>
      <c r="C230" s="350" t="str">
        <f>IF(Tabla2[[#This Row],[Productos ]]="","",'Formulario PPGR1'!#REF!)</f>
        <v/>
      </c>
      <c r="D230" s="350" t="str">
        <f>IF(Tabla2[[#This Row],[Productos ]]="","",'Formulario PPGR1'!#REF!)</f>
        <v/>
      </c>
      <c r="E230" s="350" t="str">
        <f>IF(Tabla2[[#This Row],[Productos ]]="","",'Formulario PPGR1'!#REF!)</f>
        <v/>
      </c>
      <c r="F230" s="350" t="str">
        <f>IF(Tabla2[[#This Row],[Productos ]]="","",'Formulario PPGR1'!#REF!)</f>
        <v/>
      </c>
      <c r="G230" s="554"/>
      <c r="H230" s="260"/>
      <c r="I230" s="260"/>
      <c r="J230" s="260"/>
      <c r="K230" s="261"/>
      <c r="L230" s="261"/>
      <c r="M230" s="261"/>
      <c r="N230" s="261"/>
      <c r="O230" s="261"/>
      <c r="P230" s="261"/>
      <c r="Q230" s="261"/>
      <c r="R230" s="261"/>
      <c r="S230" s="261"/>
      <c r="T230" s="261"/>
      <c r="U230" s="261"/>
      <c r="V230" s="261"/>
      <c r="W23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30" s="260"/>
      <c r="Y230" s="260"/>
      <c r="Z230" s="260"/>
      <c r="AA230" s="554"/>
      <c r="AB230" s="260"/>
    </row>
    <row r="231" spans="2:28" s="158" customFormat="1" ht="15" customHeight="1" x14ac:dyDescent="0.25">
      <c r="B231" s="323" t="str">
        <f>IF(Tabla2[[#This Row],[Productos ]]="","",CONCATENATE(Tabla2[[#This Row],[POA]],".",Tabla2[[#This Row],[SRS]],".",Tabla2[[#This Row],[AREA]],".",Tabla2[[#This Row],[TIPO]]))</f>
        <v/>
      </c>
      <c r="C231" s="323" t="str">
        <f>IF(Tabla2[[#This Row],[Productos ]]="","",'Formulario PPGR1'!#REF!)</f>
        <v/>
      </c>
      <c r="D231" s="323" t="str">
        <f>IF(Tabla2[[#This Row],[Productos ]]="","",'Formulario PPGR1'!#REF!)</f>
        <v/>
      </c>
      <c r="E231" s="323" t="str">
        <f>IF(Tabla2[[#This Row],[Productos ]]="","",'Formulario PPGR1'!#REF!)</f>
        <v/>
      </c>
      <c r="F231" s="323" t="str">
        <f>IF(Tabla2[[#This Row],[Productos ]]="","",'Formulario PPGR1'!#REF!)</f>
        <v/>
      </c>
      <c r="G231" s="554"/>
      <c r="H231" s="260"/>
      <c r="I231" s="260"/>
      <c r="J231" s="260"/>
      <c r="K231" s="261"/>
      <c r="L231" s="261"/>
      <c r="M231" s="261"/>
      <c r="N231" s="261"/>
      <c r="O231" s="261"/>
      <c r="P231" s="261"/>
      <c r="Q231" s="261"/>
      <c r="R231" s="261"/>
      <c r="S231" s="261"/>
      <c r="T231" s="261"/>
      <c r="U231" s="261"/>
      <c r="V231" s="261"/>
      <c r="W23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31" s="260"/>
      <c r="Y231" s="260"/>
      <c r="Z231" s="260"/>
      <c r="AA231" s="554"/>
      <c r="AB231" s="260"/>
    </row>
    <row r="232" spans="2:28" s="158" customFormat="1" ht="15" customHeight="1" x14ac:dyDescent="0.25">
      <c r="B232" s="323" t="str">
        <f>IF(Tabla2[[#This Row],[Productos ]]="","",CONCATENATE(Tabla2[[#This Row],[POA]],".",Tabla2[[#This Row],[SRS]],".",Tabla2[[#This Row],[AREA]],".",Tabla2[[#This Row],[TIPO]]))</f>
        <v/>
      </c>
      <c r="C232" s="323" t="str">
        <f>IF(Tabla2[[#This Row],[Productos ]]="","",'Formulario PPGR1'!#REF!)</f>
        <v/>
      </c>
      <c r="D232" s="323" t="str">
        <f>IF(Tabla2[[#This Row],[Productos ]]="","",'Formulario PPGR1'!#REF!)</f>
        <v/>
      </c>
      <c r="E232" s="323" t="str">
        <f>IF(Tabla2[[#This Row],[Productos ]]="","",'Formulario PPGR1'!#REF!)</f>
        <v/>
      </c>
      <c r="F232" s="323" t="str">
        <f>IF(Tabla2[[#This Row],[Productos ]]="","",'Formulario PPGR1'!#REF!)</f>
        <v/>
      </c>
      <c r="G232" s="554"/>
      <c r="H232" s="260"/>
      <c r="I232" s="260"/>
      <c r="J232" s="260"/>
      <c r="K232" s="261"/>
      <c r="L232" s="261"/>
      <c r="M232" s="261"/>
      <c r="N232" s="261"/>
      <c r="O232" s="261"/>
      <c r="P232" s="261"/>
      <c r="Q232" s="261"/>
      <c r="R232" s="261"/>
      <c r="S232" s="261"/>
      <c r="T232" s="261"/>
      <c r="U232" s="261"/>
      <c r="V232" s="261"/>
      <c r="W23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32" s="260"/>
      <c r="Y232" s="260"/>
      <c r="Z232" s="260"/>
      <c r="AA232" s="554"/>
      <c r="AB232" s="260"/>
    </row>
    <row r="233" spans="2:28" s="158" customFormat="1" ht="15" customHeight="1" x14ac:dyDescent="0.25">
      <c r="B233" s="420" t="str">
        <f>IF(Tabla2[[#This Row],[Productos ]]="","",CONCATENATE(Tabla2[[#This Row],[POA]],".",Tabla2[[#This Row],[SRS]],".",Tabla2[[#This Row],[AREA]],".",Tabla2[[#This Row],[TIPO]]))</f>
        <v/>
      </c>
      <c r="C233" s="420" t="str">
        <f>IF(Tabla2[[#This Row],[Productos ]]="","",'Formulario PPGR1'!#REF!)</f>
        <v/>
      </c>
      <c r="D233" s="420" t="str">
        <f>IF(Tabla2[[#This Row],[Productos ]]="","",'Formulario PPGR1'!#REF!)</f>
        <v/>
      </c>
      <c r="E233" s="420" t="str">
        <f>IF(Tabla2[[#This Row],[Productos ]]="","",'Formulario PPGR1'!#REF!)</f>
        <v/>
      </c>
      <c r="F233" s="420" t="str">
        <f>IF(Tabla2[[#This Row],[Productos ]]="","",'Formulario PPGR1'!#REF!)</f>
        <v/>
      </c>
      <c r="G233" s="554"/>
      <c r="H233" s="421"/>
      <c r="I233" s="260"/>
      <c r="J233" s="260"/>
      <c r="K233" s="422"/>
      <c r="L233" s="422"/>
      <c r="M233" s="422"/>
      <c r="N233" s="422"/>
      <c r="O233" s="422"/>
      <c r="P233" s="422"/>
      <c r="Q233" s="422"/>
      <c r="R233" s="422"/>
      <c r="S233" s="422"/>
      <c r="T233" s="422"/>
      <c r="U233" s="422"/>
      <c r="V233" s="422"/>
      <c r="W23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33" s="421"/>
      <c r="Y233" s="421"/>
      <c r="Z233" s="421"/>
      <c r="AA233" s="554"/>
      <c r="AB233" s="260"/>
    </row>
    <row r="234" spans="2:28" s="158" customFormat="1" ht="15" customHeight="1" x14ac:dyDescent="0.25">
      <c r="B234" s="420" t="str">
        <f>IF(Tabla2[[#This Row],[Productos ]]="","",CONCATENATE(Tabla2[[#This Row],[POA]],".",Tabla2[[#This Row],[SRS]],".",Tabla2[[#This Row],[AREA]],".",Tabla2[[#This Row],[TIPO]]))</f>
        <v/>
      </c>
      <c r="C234" s="420" t="str">
        <f>IF(Tabla2[[#This Row],[Productos ]]="","",'Formulario PPGR1'!#REF!)</f>
        <v/>
      </c>
      <c r="D234" s="420" t="str">
        <f>IF(Tabla2[[#This Row],[Productos ]]="","",'Formulario PPGR1'!#REF!)</f>
        <v/>
      </c>
      <c r="E234" s="420" t="str">
        <f>IF(Tabla2[[#This Row],[Productos ]]="","",'Formulario PPGR1'!#REF!)</f>
        <v/>
      </c>
      <c r="F234" s="420" t="str">
        <f>IF(Tabla2[[#This Row],[Productos ]]="","",'Formulario PPGR1'!#REF!)</f>
        <v/>
      </c>
      <c r="G234" s="554"/>
      <c r="H234" s="421"/>
      <c r="I234" s="260"/>
      <c r="J234" s="421"/>
      <c r="K234" s="422"/>
      <c r="L234" s="422"/>
      <c r="M234" s="422"/>
      <c r="N234" s="422"/>
      <c r="O234" s="422"/>
      <c r="P234" s="422"/>
      <c r="Q234" s="422"/>
      <c r="R234" s="422"/>
      <c r="S234" s="422"/>
      <c r="T234" s="422"/>
      <c r="U234" s="422"/>
      <c r="V234" s="422"/>
      <c r="W23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34" s="421"/>
      <c r="Y234" s="421"/>
      <c r="Z234" s="421"/>
      <c r="AA234" s="554"/>
      <c r="AB234" s="260"/>
    </row>
    <row r="235" spans="2:28" s="158" customFormat="1" ht="15" customHeight="1" x14ac:dyDescent="0.25">
      <c r="B235" s="420" t="str">
        <f>IF(Tabla2[[#This Row],[Productos ]]="","",CONCATENATE(Tabla2[[#This Row],[POA]],".",Tabla2[[#This Row],[SRS]],".",Tabla2[[#This Row],[AREA]],".",Tabla2[[#This Row],[TIPO]]))</f>
        <v/>
      </c>
      <c r="C235" s="420" t="str">
        <f>IF(Tabla2[[#This Row],[Productos ]]="","",'Formulario PPGR1'!#REF!)</f>
        <v/>
      </c>
      <c r="D235" s="420" t="str">
        <f>IF(Tabla2[[#This Row],[Productos ]]="","",'Formulario PPGR1'!#REF!)</f>
        <v/>
      </c>
      <c r="E235" s="420" t="str">
        <f>IF(Tabla2[[#This Row],[Productos ]]="","",'Formulario PPGR1'!#REF!)</f>
        <v/>
      </c>
      <c r="F235" s="420" t="str">
        <f>IF(Tabla2[[#This Row],[Productos ]]="","",'Formulario PPGR1'!#REF!)</f>
        <v/>
      </c>
      <c r="G235" s="554"/>
      <c r="H235" s="421"/>
      <c r="I235" s="260"/>
      <c r="J235" s="421"/>
      <c r="K235" s="422"/>
      <c r="L235" s="422"/>
      <c r="M235" s="422"/>
      <c r="N235" s="422"/>
      <c r="O235" s="422"/>
      <c r="P235" s="422"/>
      <c r="Q235" s="422"/>
      <c r="R235" s="422"/>
      <c r="S235" s="422"/>
      <c r="T235" s="422"/>
      <c r="U235" s="422"/>
      <c r="V235" s="422"/>
      <c r="W23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35" s="421"/>
      <c r="Y235" s="421"/>
      <c r="Z235" s="421"/>
      <c r="AA235" s="554"/>
      <c r="AB235" s="260"/>
    </row>
    <row r="236" spans="2:28" s="158" customFormat="1" ht="15" customHeight="1" x14ac:dyDescent="0.25">
      <c r="B236" s="420" t="str">
        <f>IF(Tabla2[[#This Row],[Productos ]]="","",CONCATENATE(Tabla2[[#This Row],[POA]],".",Tabla2[[#This Row],[SRS]],".",Tabla2[[#This Row],[AREA]],".",Tabla2[[#This Row],[TIPO]]))</f>
        <v/>
      </c>
      <c r="C236" s="420" t="str">
        <f>IF(Tabla2[[#This Row],[Productos ]]="","",'Formulario PPGR1'!#REF!)</f>
        <v/>
      </c>
      <c r="D236" s="420" t="str">
        <f>IF(Tabla2[[#This Row],[Productos ]]="","",'Formulario PPGR1'!#REF!)</f>
        <v/>
      </c>
      <c r="E236" s="420" t="str">
        <f>IF(Tabla2[[#This Row],[Productos ]]="","",'Formulario PPGR1'!#REF!)</f>
        <v/>
      </c>
      <c r="F236" s="420" t="str">
        <f>IF(Tabla2[[#This Row],[Productos ]]="","",'Formulario PPGR1'!#REF!)</f>
        <v/>
      </c>
      <c r="G236" s="554"/>
      <c r="H236" s="421"/>
      <c r="I236" s="260"/>
      <c r="J236" s="421"/>
      <c r="K236" s="422"/>
      <c r="L236" s="422"/>
      <c r="M236" s="422"/>
      <c r="N236" s="422"/>
      <c r="O236" s="422"/>
      <c r="P236" s="422"/>
      <c r="Q236" s="422"/>
      <c r="R236" s="422"/>
      <c r="S236" s="422"/>
      <c r="T236" s="422"/>
      <c r="U236" s="422"/>
      <c r="V236" s="422"/>
      <c r="W23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36" s="421"/>
      <c r="Y236" s="421"/>
      <c r="Z236" s="421"/>
      <c r="AA236" s="554"/>
      <c r="AB236" s="260"/>
    </row>
    <row r="237" spans="2:28" s="158" customFormat="1" ht="15" customHeight="1" x14ac:dyDescent="0.25">
      <c r="B237" s="420" t="str">
        <f>IF(Tabla2[[#This Row],[Productos ]]="","",CONCATENATE(Tabla2[[#This Row],[POA]],".",Tabla2[[#This Row],[SRS]],".",Tabla2[[#This Row],[AREA]],".",Tabla2[[#This Row],[TIPO]]))</f>
        <v/>
      </c>
      <c r="C237" s="420" t="str">
        <f>IF(Tabla2[[#This Row],[Productos ]]="","",'Formulario PPGR1'!#REF!)</f>
        <v/>
      </c>
      <c r="D237" s="420" t="str">
        <f>IF(Tabla2[[#This Row],[Productos ]]="","",'Formulario PPGR1'!#REF!)</f>
        <v/>
      </c>
      <c r="E237" s="420" t="str">
        <f>IF(Tabla2[[#This Row],[Productos ]]="","",'Formulario PPGR1'!#REF!)</f>
        <v/>
      </c>
      <c r="F237" s="420" t="str">
        <f>IF(Tabla2[[#This Row],[Productos ]]="","",'Formulario PPGR1'!#REF!)</f>
        <v/>
      </c>
      <c r="G237" s="554"/>
      <c r="H237" s="421"/>
      <c r="I237" s="260"/>
      <c r="J237" s="421"/>
      <c r="K237" s="422"/>
      <c r="L237" s="422"/>
      <c r="M237" s="422"/>
      <c r="N237" s="422"/>
      <c r="O237" s="422"/>
      <c r="P237" s="422"/>
      <c r="Q237" s="422"/>
      <c r="R237" s="422"/>
      <c r="S237" s="422"/>
      <c r="T237" s="422"/>
      <c r="U237" s="422"/>
      <c r="V237" s="422"/>
      <c r="W237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37" s="421"/>
      <c r="Y237" s="421"/>
      <c r="Z237" s="421"/>
      <c r="AA237" s="554"/>
      <c r="AB237" s="260"/>
    </row>
    <row r="238" spans="2:28" s="158" customFormat="1" ht="15" customHeight="1" x14ac:dyDescent="0.25">
      <c r="B238" s="420" t="str">
        <f>IF(Tabla2[[#This Row],[Productos ]]="","",CONCATENATE(Tabla2[[#This Row],[POA]],".",Tabla2[[#This Row],[SRS]],".",Tabla2[[#This Row],[AREA]],".",Tabla2[[#This Row],[TIPO]]))</f>
        <v/>
      </c>
      <c r="C238" s="420" t="str">
        <f>IF(Tabla2[[#This Row],[Productos ]]="","",'Formulario PPGR1'!#REF!)</f>
        <v/>
      </c>
      <c r="D238" s="420" t="str">
        <f>IF(Tabla2[[#This Row],[Productos ]]="","",'Formulario PPGR1'!#REF!)</f>
        <v/>
      </c>
      <c r="E238" s="420" t="str">
        <f>IF(Tabla2[[#This Row],[Productos ]]="","",'Formulario PPGR1'!#REF!)</f>
        <v/>
      </c>
      <c r="F238" s="420" t="str">
        <f>IF(Tabla2[[#This Row],[Productos ]]="","",'Formulario PPGR1'!#REF!)</f>
        <v/>
      </c>
      <c r="G238" s="554"/>
      <c r="H238" s="421"/>
      <c r="I238" s="260"/>
      <c r="J238" s="421"/>
      <c r="K238" s="422"/>
      <c r="L238" s="422"/>
      <c r="M238" s="422"/>
      <c r="N238" s="422"/>
      <c r="O238" s="422"/>
      <c r="P238" s="422"/>
      <c r="Q238" s="422"/>
      <c r="R238" s="422"/>
      <c r="S238" s="422"/>
      <c r="T238" s="422"/>
      <c r="U238" s="422"/>
      <c r="V238" s="422"/>
      <c r="W238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38" s="421"/>
      <c r="Y238" s="421"/>
      <c r="Z238" s="421"/>
      <c r="AA238" s="554"/>
      <c r="AB238" s="260"/>
    </row>
    <row r="239" spans="2:28" s="158" customFormat="1" ht="15" customHeight="1" x14ac:dyDescent="0.25">
      <c r="B239" s="420" t="str">
        <f>IF(Tabla2[[#This Row],[Productos ]]="","",CONCATENATE(Tabla2[[#This Row],[POA]],".",Tabla2[[#This Row],[SRS]],".",Tabla2[[#This Row],[AREA]],".",Tabla2[[#This Row],[TIPO]]))</f>
        <v/>
      </c>
      <c r="C239" s="420" t="str">
        <f>IF(Tabla2[[#This Row],[Productos ]]="","",'Formulario PPGR1'!#REF!)</f>
        <v/>
      </c>
      <c r="D239" s="420" t="str">
        <f>IF(Tabla2[[#This Row],[Productos ]]="","",'Formulario PPGR1'!#REF!)</f>
        <v/>
      </c>
      <c r="E239" s="420" t="str">
        <f>IF(Tabla2[[#This Row],[Productos ]]="","",'Formulario PPGR1'!#REF!)</f>
        <v/>
      </c>
      <c r="F239" s="420" t="str">
        <f>IF(Tabla2[[#This Row],[Productos ]]="","",'Formulario PPGR1'!#REF!)</f>
        <v/>
      </c>
      <c r="G239" s="554"/>
      <c r="H239" s="421"/>
      <c r="I239" s="260"/>
      <c r="J239" s="444"/>
      <c r="K239" s="261"/>
      <c r="L239" s="261"/>
      <c r="M239" s="261"/>
      <c r="N239" s="261"/>
      <c r="O239" s="261"/>
      <c r="P239" s="261"/>
      <c r="Q239" s="261"/>
      <c r="R239" s="261"/>
      <c r="S239" s="261"/>
      <c r="T239" s="261"/>
      <c r="U239" s="261"/>
      <c r="V239" s="261"/>
      <c r="W239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39" s="260"/>
      <c r="Y239" s="421"/>
      <c r="Z239" s="421"/>
      <c r="AA239" s="554"/>
      <c r="AB239" s="260"/>
    </row>
    <row r="240" spans="2:28" s="158" customFormat="1" ht="15" customHeight="1" x14ac:dyDescent="0.25">
      <c r="B240" s="350" t="str">
        <f>IF(Tabla2[[#This Row],[Productos ]]="","",CONCATENATE(Tabla2[[#This Row],[POA]],".",Tabla2[[#This Row],[SRS]],".",Tabla2[[#This Row],[AREA]],".",Tabla2[[#This Row],[TIPO]]))</f>
        <v/>
      </c>
      <c r="C240" s="350" t="str">
        <f>IF(Tabla2[[#This Row],[Productos ]]="","",'Formulario PPGR1'!#REF!)</f>
        <v/>
      </c>
      <c r="D240" s="350" t="str">
        <f>IF(Tabla2[[#This Row],[Productos ]]="","",'Formulario PPGR1'!#REF!)</f>
        <v/>
      </c>
      <c r="E240" s="350" t="str">
        <f>IF(Tabla2[[#This Row],[Productos ]]="","",'Formulario PPGR1'!#REF!)</f>
        <v/>
      </c>
      <c r="F240" s="350" t="str">
        <f>IF(Tabla2[[#This Row],[Productos ]]="","",'Formulario PPGR1'!#REF!)</f>
        <v/>
      </c>
      <c r="G240" s="554"/>
      <c r="H240" s="260"/>
      <c r="I240" s="260"/>
      <c r="J240" s="444"/>
      <c r="K240" s="261"/>
      <c r="L240" s="261"/>
      <c r="M240" s="261"/>
      <c r="N240" s="261"/>
      <c r="O240" s="261"/>
      <c r="P240" s="261"/>
      <c r="Q240" s="261"/>
      <c r="R240" s="261"/>
      <c r="S240" s="261"/>
      <c r="T240" s="261"/>
      <c r="U240" s="261"/>
      <c r="V240" s="261"/>
      <c r="W240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40" s="260"/>
      <c r="Y240" s="260"/>
      <c r="Z240" s="260"/>
      <c r="AA240" s="554"/>
      <c r="AB240" s="260"/>
    </row>
    <row r="241" spans="2:56" s="158" customFormat="1" ht="15" customHeight="1" x14ac:dyDescent="0.25">
      <c r="B241" s="350" t="str">
        <f>IF(Tabla2[[#This Row],[Productos ]]="","",CONCATENATE(Tabla2[[#This Row],[POA]],".",Tabla2[[#This Row],[SRS]],".",Tabla2[[#This Row],[AREA]],".",Tabla2[[#This Row],[TIPO]]))</f>
        <v/>
      </c>
      <c r="C241" s="350" t="str">
        <f>IF(Tabla2[[#This Row],[Productos ]]="","",'Formulario PPGR1'!#REF!)</f>
        <v/>
      </c>
      <c r="D241" s="350" t="str">
        <f>IF(Tabla2[[#This Row],[Productos ]]="","",'Formulario PPGR1'!#REF!)</f>
        <v/>
      </c>
      <c r="E241" s="350" t="str">
        <f>IF(Tabla2[[#This Row],[Productos ]]="","",'Formulario PPGR1'!#REF!)</f>
        <v/>
      </c>
      <c r="F241" s="350" t="str">
        <f>IF(Tabla2[[#This Row],[Productos ]]="","",'Formulario PPGR1'!#REF!)</f>
        <v/>
      </c>
      <c r="G241" s="554"/>
      <c r="H241" s="260"/>
      <c r="I241" s="260"/>
      <c r="J241" s="444"/>
      <c r="K241" s="261"/>
      <c r="L241" s="261"/>
      <c r="M241" s="261"/>
      <c r="N241" s="261"/>
      <c r="O241" s="261"/>
      <c r="P241" s="261"/>
      <c r="Q241" s="261"/>
      <c r="R241" s="261"/>
      <c r="S241" s="261"/>
      <c r="T241" s="261"/>
      <c r="U241" s="261"/>
      <c r="V241" s="261"/>
      <c r="W241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41" s="260"/>
      <c r="Y241" s="260"/>
      <c r="Z241" s="260"/>
      <c r="AA241" s="554"/>
      <c r="AB241" s="260"/>
    </row>
    <row r="242" spans="2:56" s="158" customFormat="1" ht="15" customHeight="1" x14ac:dyDescent="0.25">
      <c r="B242" s="350" t="str">
        <f>IF(Tabla2[[#This Row],[Productos ]]="","",CONCATENATE(Tabla2[[#This Row],[POA]],".",Tabla2[[#This Row],[SRS]],".",Tabla2[[#This Row],[AREA]],".",Tabla2[[#This Row],[TIPO]]))</f>
        <v/>
      </c>
      <c r="C242" s="350" t="str">
        <f>IF(Tabla2[[#This Row],[Productos ]]="","",'Formulario PPGR1'!#REF!)</f>
        <v/>
      </c>
      <c r="D242" s="350" t="str">
        <f>IF(Tabla2[[#This Row],[Productos ]]="","",'Formulario PPGR1'!#REF!)</f>
        <v/>
      </c>
      <c r="E242" s="350" t="str">
        <f>IF(Tabla2[[#This Row],[Productos ]]="","",'Formulario PPGR1'!#REF!)</f>
        <v/>
      </c>
      <c r="F242" s="350" t="str">
        <f>IF(Tabla2[[#This Row],[Productos ]]="","",'Formulario PPGR1'!#REF!)</f>
        <v/>
      </c>
      <c r="G242" s="554"/>
      <c r="H242" s="260"/>
      <c r="I242" s="260"/>
      <c r="J242" s="444"/>
      <c r="K242" s="261"/>
      <c r="L242" s="261"/>
      <c r="M242" s="261"/>
      <c r="N242" s="261"/>
      <c r="O242" s="261"/>
      <c r="P242" s="261"/>
      <c r="Q242" s="261"/>
      <c r="R242" s="261"/>
      <c r="S242" s="261"/>
      <c r="T242" s="261"/>
      <c r="U242" s="261"/>
      <c r="V242" s="261"/>
      <c r="W242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42" s="260"/>
      <c r="Y242" s="260"/>
      <c r="Z242" s="260"/>
      <c r="AA242" s="554"/>
      <c r="AB242" s="260"/>
    </row>
    <row r="243" spans="2:56" s="158" customFormat="1" ht="15" customHeight="1" x14ac:dyDescent="0.25">
      <c r="B243" s="350" t="str">
        <f>IF(Tabla2[[#This Row],[Productos ]]="","",CONCATENATE(Tabla2[[#This Row],[POA]],".",Tabla2[[#This Row],[SRS]],".",Tabla2[[#This Row],[AREA]],".",Tabla2[[#This Row],[TIPO]]))</f>
        <v/>
      </c>
      <c r="C243" s="350" t="str">
        <f>IF(Tabla2[[#This Row],[Productos ]]="","",'Formulario PPGR1'!#REF!)</f>
        <v/>
      </c>
      <c r="D243" s="350" t="str">
        <f>IF(Tabla2[[#This Row],[Productos ]]="","",'Formulario PPGR1'!#REF!)</f>
        <v/>
      </c>
      <c r="E243" s="350" t="str">
        <f>IF(Tabla2[[#This Row],[Productos ]]="","",'Formulario PPGR1'!#REF!)</f>
        <v/>
      </c>
      <c r="F243" s="350" t="str">
        <f>IF(Tabla2[[#This Row],[Productos ]]="","",'Formulario PPGR1'!#REF!)</f>
        <v/>
      </c>
      <c r="G243" s="554"/>
      <c r="H243" s="260"/>
      <c r="I243" s="260"/>
      <c r="J243" s="444"/>
      <c r="K243" s="261"/>
      <c r="L243" s="261"/>
      <c r="M243" s="261"/>
      <c r="N243" s="261"/>
      <c r="O243" s="261"/>
      <c r="P243" s="261"/>
      <c r="Q243" s="261"/>
      <c r="R243" s="261"/>
      <c r="S243" s="261"/>
      <c r="T243" s="261"/>
      <c r="U243" s="261"/>
      <c r="V243" s="261"/>
      <c r="W243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43" s="260"/>
      <c r="Y243" s="260"/>
      <c r="Z243" s="260"/>
      <c r="AA243" s="554"/>
      <c r="AB243" s="260"/>
    </row>
    <row r="244" spans="2:56" s="158" customFormat="1" ht="15" customHeight="1" x14ac:dyDescent="0.25">
      <c r="B244" s="350" t="str">
        <f>IF(Tabla2[[#This Row],[Productos ]]="","",CONCATENATE(Tabla2[[#This Row],[POA]],".",Tabla2[[#This Row],[SRS]],".",Tabla2[[#This Row],[AREA]],".",Tabla2[[#This Row],[TIPO]]))</f>
        <v/>
      </c>
      <c r="C244" s="350" t="str">
        <f>IF(Tabla2[[#This Row],[Productos ]]="","",'Formulario PPGR1'!#REF!)</f>
        <v/>
      </c>
      <c r="D244" s="350" t="str">
        <f>IF(Tabla2[[#This Row],[Productos ]]="","",'Formulario PPGR1'!#REF!)</f>
        <v/>
      </c>
      <c r="E244" s="350" t="str">
        <f>IF(Tabla2[[#This Row],[Productos ]]="","",'Formulario PPGR1'!#REF!)</f>
        <v/>
      </c>
      <c r="F244" s="350" t="str">
        <f>IF(Tabla2[[#This Row],[Productos ]]="","",'Formulario PPGR1'!#REF!)</f>
        <v/>
      </c>
      <c r="G244" s="554"/>
      <c r="H244" s="260"/>
      <c r="I244" s="260"/>
      <c r="J244" s="444"/>
      <c r="K244" s="261"/>
      <c r="L244" s="261"/>
      <c r="M244" s="261"/>
      <c r="N244" s="261"/>
      <c r="O244" s="261"/>
      <c r="P244" s="261"/>
      <c r="Q244" s="261"/>
      <c r="R244" s="261"/>
      <c r="S244" s="261"/>
      <c r="T244" s="261"/>
      <c r="U244" s="261"/>
      <c r="V244" s="261"/>
      <c r="W244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44" s="260"/>
      <c r="Y244" s="260"/>
      <c r="Z244" s="260"/>
      <c r="AA244" s="554"/>
      <c r="AB244" s="260"/>
    </row>
    <row r="245" spans="2:56" s="158" customFormat="1" ht="15" customHeight="1" x14ac:dyDescent="0.25">
      <c r="B245" s="350" t="str">
        <f>IF(Tabla2[[#This Row],[Productos ]]="","",CONCATENATE(Tabla2[[#This Row],[POA]],".",Tabla2[[#This Row],[SRS]],".",Tabla2[[#This Row],[AREA]],".",Tabla2[[#This Row],[TIPO]]))</f>
        <v/>
      </c>
      <c r="C245" s="350" t="str">
        <f>IF(Tabla2[[#This Row],[Productos ]]="","",'Formulario PPGR1'!#REF!)</f>
        <v/>
      </c>
      <c r="D245" s="350" t="str">
        <f>IF(Tabla2[[#This Row],[Productos ]]="","",'Formulario PPGR1'!#REF!)</f>
        <v/>
      </c>
      <c r="E245" s="350" t="str">
        <f>IF(Tabla2[[#This Row],[Productos ]]="","",'Formulario PPGR1'!#REF!)</f>
        <v/>
      </c>
      <c r="F245" s="350" t="str">
        <f>IF(Tabla2[[#This Row],[Productos ]]="","",'Formulario PPGR1'!#REF!)</f>
        <v/>
      </c>
      <c r="G245" s="554"/>
      <c r="H245" s="260"/>
      <c r="I245" s="260"/>
      <c r="J245" s="444"/>
      <c r="K245" s="261"/>
      <c r="L245" s="261"/>
      <c r="M245" s="261"/>
      <c r="N245" s="261"/>
      <c r="O245" s="261"/>
      <c r="P245" s="261"/>
      <c r="Q245" s="261"/>
      <c r="R245" s="261"/>
      <c r="S245" s="261"/>
      <c r="T245" s="261"/>
      <c r="U245" s="261"/>
      <c r="V245" s="261"/>
      <c r="W245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45" s="260"/>
      <c r="Y245" s="260"/>
      <c r="Z245" s="260"/>
      <c r="AA245" s="554"/>
      <c r="AB245" s="260"/>
    </row>
    <row r="246" spans="2:56" s="2" customFormat="1" ht="15" customHeight="1" x14ac:dyDescent="0.25">
      <c r="B246" s="350" t="str">
        <f>IF(Tabla2[[#This Row],[Productos ]]="","",CONCATENATE(Tabla2[[#This Row],[POA]],".",Tabla2[[#This Row],[SRS]],".",Tabla2[[#This Row],[AREA]],".",Tabla2[[#This Row],[TIPO]]))</f>
        <v/>
      </c>
      <c r="C246" s="350" t="str">
        <f>IF(Tabla2[[#This Row],[Productos ]]="","",'Formulario PPGR1'!#REF!)</f>
        <v/>
      </c>
      <c r="D246" s="350" t="str">
        <f>IF(Tabla2[[#This Row],[Productos ]]="","",'Formulario PPGR1'!#REF!)</f>
        <v/>
      </c>
      <c r="E246" s="350" t="str">
        <f>IF(Tabla2[[#This Row],[Productos ]]="","",'Formulario PPGR1'!#REF!)</f>
        <v/>
      </c>
      <c r="F246" s="350" t="str">
        <f>IF(Tabla2[[#This Row],[Productos ]]="","",'Formulario PPGR1'!#REF!)</f>
        <v/>
      </c>
      <c r="G246" s="554"/>
      <c r="H246" s="260"/>
      <c r="I246" s="260"/>
      <c r="J246" s="260"/>
      <c r="K246" s="261"/>
      <c r="L246" s="261"/>
      <c r="M246" s="261"/>
      <c r="N246" s="261"/>
      <c r="O246" s="261"/>
      <c r="P246" s="261"/>
      <c r="Q246" s="261"/>
      <c r="R246" s="261"/>
      <c r="S246" s="261"/>
      <c r="T246" s="261"/>
      <c r="U246" s="261"/>
      <c r="V246" s="261"/>
      <c r="W246" s="362">
        <f>+Tabla2[[#This Row],[Dic]]+Tabla2[[#This Row],[Nov]]+Tabla2[[#This Row],[Oct]]+Tabla2[[#This Row],[Sep]]+Tabla2[[#This Row],[Ago]]+Tabla2[[#This Row],[Jul]]+Tabla2[[#This Row],[Jun]]+Tabla2[[#This Row],[May]]+Tabla2[[#This Row],[Abr]]+Tabla2[[#This Row],[Mar]]+Tabla2[[#This Row],[Feb]]+Tabla2[[#This Row],[Ene]]</f>
        <v>0</v>
      </c>
      <c r="X246" s="260"/>
      <c r="Y246" s="260"/>
      <c r="Z246" s="260"/>
      <c r="AA246" s="554"/>
      <c r="AB246" s="260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</row>
    <row r="247" spans="2:56" s="2" customFormat="1" ht="15" customHeight="1" x14ac:dyDescent="0.25">
      <c r="B247" s="350" t="str">
        <f>IF(Tabla2[[#This Row],[Productos ]]="","",CONCATENATE(Tabla2[[#This Row],[POA]],".",Tabla2[[#This Row],[SRS]],".",Tabla2[[#This Row],[AREA]],".",Tabla2[[#This Row],[TIPO]]))</f>
        <v/>
      </c>
      <c r="C247" s="350" t="str">
        <f>IF(Tabla2[[#This Row],[Productos ]]="","",'Formulario PPGR1'!#REF!)</f>
        <v/>
      </c>
      <c r="D247" s="350" t="str">
        <f>IF(Tabla2[[#This Row],[Productos ]]="","",'Formulario PPGR1'!#REF!)</f>
        <v/>
      </c>
      <c r="E247" s="350" t="str">
        <f>IF(Tabla2[[#This Row],[Productos ]]="","",'Formulario PPGR1'!#REF!)</f>
        <v/>
      </c>
      <c r="F247" s="350" t="str">
        <f>IF(Tabla2[[#This Row],[Productos ]]="","",'Formulario PPGR1'!#REF!)</f>
        <v/>
      </c>
      <c r="G247" s="554"/>
      <c r="H247" s="260"/>
      <c r="I247" s="260"/>
      <c r="J247" s="260"/>
      <c r="K247" s="261"/>
      <c r="L247" s="261"/>
      <c r="M247" s="261"/>
      <c r="N247" s="261"/>
      <c r="O247" s="261"/>
      <c r="P247" s="261"/>
      <c r="Q247" s="261"/>
      <c r="R247" s="261"/>
      <c r="S247" s="261"/>
      <c r="T247" s="261"/>
      <c r="U247" s="261"/>
      <c r="V247" s="261"/>
      <c r="W247" s="362" t="e">
        <f>IF(SUM([7]!Tabla2[[#This Row],[Ene]:[Dic]])=0,"",SUM([7]!Tabla2[[#This Row],[Ene]:[Dic]]))</f>
        <v>#REF!</v>
      </c>
      <c r="X247" s="260"/>
      <c r="Y247" s="260"/>
      <c r="Z247" s="260"/>
      <c r="AA247" s="554"/>
      <c r="AB247" s="260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</row>
    <row r="248" spans="2:56" s="2" customFormat="1" ht="15" customHeight="1" x14ac:dyDescent="0.25">
      <c r="B248" s="350" t="str">
        <f>IF(Tabla2[[#This Row],[Productos ]]="","",CONCATENATE(Tabla2[[#This Row],[POA]],".",Tabla2[[#This Row],[SRS]],".",Tabla2[[#This Row],[AREA]],".",Tabla2[[#This Row],[TIPO]]))</f>
        <v/>
      </c>
      <c r="C248" s="350" t="str">
        <f>IF(Tabla2[[#This Row],[Productos ]]="","",'Formulario PPGR1'!#REF!)</f>
        <v/>
      </c>
      <c r="D248" s="350" t="str">
        <f>IF(Tabla2[[#This Row],[Productos ]]="","",'Formulario PPGR1'!#REF!)</f>
        <v/>
      </c>
      <c r="E248" s="350" t="str">
        <f>IF(Tabla2[[#This Row],[Productos ]]="","",'Formulario PPGR1'!#REF!)</f>
        <v/>
      </c>
      <c r="F248" s="350" t="str">
        <f>IF(Tabla2[[#This Row],[Productos ]]="","",'Formulario PPGR1'!#REF!)</f>
        <v/>
      </c>
      <c r="G248" s="554"/>
      <c r="H248" s="260"/>
      <c r="I248" s="260"/>
      <c r="J248" s="260"/>
      <c r="K248" s="261"/>
      <c r="L248" s="261"/>
      <c r="M248" s="261"/>
      <c r="N248" s="261"/>
      <c r="O248" s="261"/>
      <c r="P248" s="261"/>
      <c r="Q248" s="261"/>
      <c r="R248" s="261"/>
      <c r="S248" s="261"/>
      <c r="T248" s="261"/>
      <c r="U248" s="261"/>
      <c r="V248" s="261"/>
      <c r="W248" s="362" t="e">
        <f>IF(SUM([7]!Tabla2[[#This Row],[Ene]:[Dic]])=0,"",SUM([7]!Tabla2[[#This Row],[Ene]:[Dic]]))</f>
        <v>#REF!</v>
      </c>
      <c r="X248" s="260"/>
      <c r="Y248" s="260"/>
      <c r="Z248" s="260"/>
      <c r="AA248" s="554"/>
      <c r="AB248" s="260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</row>
    <row r="249" spans="2:56" s="2" customFormat="1" ht="15" customHeight="1" x14ac:dyDescent="0.25">
      <c r="B249" s="350" t="str">
        <f>IF(Tabla2[[#This Row],[Productos ]]="","",CONCATENATE(Tabla2[[#This Row],[POA]],".",Tabla2[[#This Row],[SRS]],".",Tabla2[[#This Row],[AREA]],".",Tabla2[[#This Row],[TIPO]]))</f>
        <v/>
      </c>
      <c r="C249" s="350" t="str">
        <f>IF(Tabla2[[#This Row],[Productos ]]="","",'Formulario PPGR1'!#REF!)</f>
        <v/>
      </c>
      <c r="D249" s="350" t="str">
        <f>IF(Tabla2[[#This Row],[Productos ]]="","",'Formulario PPGR1'!#REF!)</f>
        <v/>
      </c>
      <c r="E249" s="350" t="str">
        <f>IF(Tabla2[[#This Row],[Productos ]]="","",'Formulario PPGR1'!#REF!)</f>
        <v/>
      </c>
      <c r="F249" s="350" t="str">
        <f>IF(Tabla2[[#This Row],[Productos ]]="","",'Formulario PPGR1'!#REF!)</f>
        <v/>
      </c>
      <c r="G249" s="554"/>
      <c r="H249" s="260"/>
      <c r="I249" s="260"/>
      <c r="J249" s="260"/>
      <c r="K249" s="261"/>
      <c r="L249" s="261"/>
      <c r="M249" s="261"/>
      <c r="N249" s="261"/>
      <c r="O249" s="261"/>
      <c r="P249" s="261"/>
      <c r="Q249" s="261"/>
      <c r="R249" s="261"/>
      <c r="S249" s="261"/>
      <c r="T249" s="261"/>
      <c r="U249" s="261"/>
      <c r="V249" s="261"/>
      <c r="W249" s="362" t="e">
        <f>IF(SUM([7]!Tabla2[[#This Row],[Ene]:[Dic]])=0,"",SUM([7]!Tabla2[[#This Row],[Ene]:[Dic]]))</f>
        <v>#REF!</v>
      </c>
      <c r="X249" s="260"/>
      <c r="Y249" s="260"/>
      <c r="Z249" s="260"/>
      <c r="AA249" s="554"/>
      <c r="AB249" s="260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</row>
    <row r="250" spans="2:56" s="2" customFormat="1" ht="15" customHeight="1" x14ac:dyDescent="0.25">
      <c r="B250" s="350" t="str">
        <f>IF(Tabla2[[#This Row],[Productos ]]="","",CONCATENATE(Tabla2[[#This Row],[POA]],".",Tabla2[[#This Row],[SRS]],".",Tabla2[[#This Row],[AREA]],".",Tabla2[[#This Row],[TIPO]]))</f>
        <v/>
      </c>
      <c r="C250" s="350" t="str">
        <f>IF(Tabla2[[#This Row],[Productos ]]="","",'Formulario PPGR1'!#REF!)</f>
        <v/>
      </c>
      <c r="D250" s="350" t="str">
        <f>IF(Tabla2[[#This Row],[Productos ]]="","",'Formulario PPGR1'!#REF!)</f>
        <v/>
      </c>
      <c r="E250" s="350" t="str">
        <f>IF(Tabla2[[#This Row],[Productos ]]="","",'Formulario PPGR1'!#REF!)</f>
        <v/>
      </c>
      <c r="F250" s="350" t="str">
        <f>IF(Tabla2[[#This Row],[Productos ]]="","",'Formulario PPGR1'!#REF!)</f>
        <v/>
      </c>
      <c r="G250" s="554"/>
      <c r="H250" s="260"/>
      <c r="I250" s="260"/>
      <c r="J250" s="260"/>
      <c r="K250" s="261"/>
      <c r="L250" s="261"/>
      <c r="M250" s="261"/>
      <c r="N250" s="261"/>
      <c r="O250" s="261"/>
      <c r="P250" s="261"/>
      <c r="Q250" s="261"/>
      <c r="R250" s="261"/>
      <c r="S250" s="261"/>
      <c r="T250" s="261"/>
      <c r="U250" s="261"/>
      <c r="V250" s="261"/>
      <c r="W250" s="362" t="e">
        <f>IF(SUM([7]!Tabla2[[#This Row],[Ene]:[Dic]])=0,"",SUM([7]!Tabla2[[#This Row],[Ene]:[Dic]]))</f>
        <v>#REF!</v>
      </c>
      <c r="X250" s="260"/>
      <c r="Y250" s="260"/>
      <c r="Z250" s="260"/>
      <c r="AA250" s="554"/>
      <c r="AB250" s="260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</row>
    <row r="251" spans="2:56" s="2" customFormat="1" ht="15" customHeight="1" x14ac:dyDescent="0.25">
      <c r="B251" s="350" t="str">
        <f>IF(Tabla2[[#This Row],[Productos ]]="","",CONCATENATE(Tabla2[[#This Row],[POA]],".",Tabla2[[#This Row],[SRS]],".",Tabla2[[#This Row],[AREA]],".",Tabla2[[#This Row],[TIPO]]))</f>
        <v/>
      </c>
      <c r="C251" s="350" t="str">
        <f>IF(Tabla2[[#This Row],[Productos ]]="","",'Formulario PPGR1'!#REF!)</f>
        <v/>
      </c>
      <c r="D251" s="350" t="str">
        <f>IF(Tabla2[[#This Row],[Productos ]]="","",'Formulario PPGR1'!#REF!)</f>
        <v/>
      </c>
      <c r="E251" s="350" t="str">
        <f>IF(Tabla2[[#This Row],[Productos ]]="","",'Formulario PPGR1'!#REF!)</f>
        <v/>
      </c>
      <c r="F251" s="350" t="str">
        <f>IF(Tabla2[[#This Row],[Productos ]]="","",'Formulario PPGR1'!#REF!)</f>
        <v/>
      </c>
      <c r="G251" s="554"/>
      <c r="H251" s="260"/>
      <c r="I251" s="260"/>
      <c r="J251" s="260"/>
      <c r="K251" s="261"/>
      <c r="L251" s="261"/>
      <c r="M251" s="261"/>
      <c r="N251" s="261"/>
      <c r="O251" s="261"/>
      <c r="P251" s="261"/>
      <c r="Q251" s="261"/>
      <c r="R251" s="261"/>
      <c r="S251" s="261"/>
      <c r="T251" s="261"/>
      <c r="U251" s="261"/>
      <c r="V251" s="261"/>
      <c r="W251" s="362" t="e">
        <f>IF(SUM([7]!Tabla2[[#This Row],[Ene]:[Dic]])=0,"",SUM([7]!Tabla2[[#This Row],[Ene]:[Dic]]))</f>
        <v>#REF!</v>
      </c>
      <c r="X251" s="260"/>
      <c r="Y251" s="260"/>
      <c r="Z251" s="260"/>
      <c r="AA251" s="554"/>
      <c r="AB251" s="260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</row>
    <row r="252" spans="2:56" s="2" customFormat="1" ht="15" customHeight="1" x14ac:dyDescent="0.25">
      <c r="B252" s="350" t="str">
        <f>IF(Tabla2[[#This Row],[Productos ]]="","",CONCATENATE(Tabla2[[#This Row],[POA]],".",Tabla2[[#This Row],[SRS]],".",Tabla2[[#This Row],[AREA]],".",Tabla2[[#This Row],[TIPO]]))</f>
        <v/>
      </c>
      <c r="C252" s="350" t="str">
        <f>IF(Tabla2[[#This Row],[Productos ]]="","",'Formulario PPGR1'!#REF!)</f>
        <v/>
      </c>
      <c r="D252" s="350" t="str">
        <f>IF(Tabla2[[#This Row],[Productos ]]="","",'Formulario PPGR1'!#REF!)</f>
        <v/>
      </c>
      <c r="E252" s="350" t="str">
        <f>IF(Tabla2[[#This Row],[Productos ]]="","",'Formulario PPGR1'!#REF!)</f>
        <v/>
      </c>
      <c r="F252" s="350" t="str">
        <f>IF(Tabla2[[#This Row],[Productos ]]="","",'Formulario PPGR1'!#REF!)</f>
        <v/>
      </c>
      <c r="G252" s="554"/>
      <c r="H252" s="260"/>
      <c r="I252" s="260"/>
      <c r="J252" s="260"/>
      <c r="K252" s="261"/>
      <c r="L252" s="261"/>
      <c r="M252" s="261"/>
      <c r="N252" s="261"/>
      <c r="O252" s="261"/>
      <c r="P252" s="261"/>
      <c r="Q252" s="261"/>
      <c r="R252" s="261"/>
      <c r="S252" s="261"/>
      <c r="T252" s="261"/>
      <c r="U252" s="261"/>
      <c r="V252" s="261"/>
      <c r="W252" s="362" t="e">
        <f>IF(SUM([7]!Tabla2[[#This Row],[Ene]:[Dic]])=0,"",SUM([7]!Tabla2[[#This Row],[Ene]:[Dic]]))</f>
        <v>#REF!</v>
      </c>
      <c r="X252" s="260"/>
      <c r="Y252" s="260"/>
      <c r="Z252" s="260"/>
      <c r="AA252" s="554"/>
      <c r="AB252" s="260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</row>
    <row r="253" spans="2:56" s="2" customFormat="1" ht="15" customHeight="1" x14ac:dyDescent="0.25">
      <c r="B253" s="350" t="str">
        <f>IF(Tabla2[[#This Row],[Productos ]]="","",CONCATENATE(Tabla2[[#This Row],[POA]],".",Tabla2[[#This Row],[SRS]],".",Tabla2[[#This Row],[AREA]],".",Tabla2[[#This Row],[TIPO]]))</f>
        <v/>
      </c>
      <c r="C253" s="350" t="str">
        <f>IF(Tabla2[[#This Row],[Productos ]]="","",'Formulario PPGR1'!#REF!)</f>
        <v/>
      </c>
      <c r="D253" s="350" t="str">
        <f>IF(Tabla2[[#This Row],[Productos ]]="","",'Formulario PPGR1'!#REF!)</f>
        <v/>
      </c>
      <c r="E253" s="350" t="str">
        <f>IF(Tabla2[[#This Row],[Productos ]]="","",'Formulario PPGR1'!#REF!)</f>
        <v/>
      </c>
      <c r="F253" s="350" t="str">
        <f>IF(Tabla2[[#This Row],[Productos ]]="","",'Formulario PPGR1'!#REF!)</f>
        <v/>
      </c>
      <c r="G253" s="554"/>
      <c r="H253" s="260"/>
      <c r="I253" s="260"/>
      <c r="J253" s="260"/>
      <c r="K253" s="261"/>
      <c r="L253" s="261"/>
      <c r="M253" s="261"/>
      <c r="N253" s="261"/>
      <c r="O253" s="261"/>
      <c r="P253" s="261"/>
      <c r="Q253" s="261"/>
      <c r="R253" s="261"/>
      <c r="S253" s="261"/>
      <c r="T253" s="261"/>
      <c r="U253" s="261"/>
      <c r="V253" s="261"/>
      <c r="W253" s="362" t="e">
        <f>IF(SUM([7]!Tabla2[[#This Row],[Ene]:[Dic]])=0,"",SUM([7]!Tabla2[[#This Row],[Ene]:[Dic]]))</f>
        <v>#REF!</v>
      </c>
      <c r="X253" s="260"/>
      <c r="Y253" s="260"/>
      <c r="Z253" s="260"/>
      <c r="AA253" s="554"/>
      <c r="AB253" s="260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</row>
    <row r="254" spans="2:56" s="2" customFormat="1" ht="15" customHeight="1" x14ac:dyDescent="0.25">
      <c r="B254" s="350" t="str">
        <f>IF(Tabla2[[#This Row],[Productos ]]="","",CONCATENATE(Tabla2[[#This Row],[POA]],".",Tabla2[[#This Row],[SRS]],".",Tabla2[[#This Row],[AREA]],".",Tabla2[[#This Row],[TIPO]]))</f>
        <v/>
      </c>
      <c r="C254" s="350" t="str">
        <f>IF(Tabla2[[#This Row],[Productos ]]="","",'Formulario PPGR1'!#REF!)</f>
        <v/>
      </c>
      <c r="D254" s="350" t="str">
        <f>IF(Tabla2[[#This Row],[Productos ]]="","",'Formulario PPGR1'!#REF!)</f>
        <v/>
      </c>
      <c r="E254" s="350" t="str">
        <f>IF(Tabla2[[#This Row],[Productos ]]="","",'Formulario PPGR1'!#REF!)</f>
        <v/>
      </c>
      <c r="F254" s="350" t="str">
        <f>IF(Tabla2[[#This Row],[Productos ]]="","",'Formulario PPGR1'!#REF!)</f>
        <v/>
      </c>
      <c r="G254" s="554"/>
      <c r="H254" s="260"/>
      <c r="I254" s="260"/>
      <c r="J254" s="260"/>
      <c r="K254" s="261"/>
      <c r="L254" s="261"/>
      <c r="M254" s="261"/>
      <c r="N254" s="261"/>
      <c r="O254" s="261"/>
      <c r="P254" s="261"/>
      <c r="Q254" s="261"/>
      <c r="R254" s="261"/>
      <c r="S254" s="261"/>
      <c r="T254" s="261"/>
      <c r="U254" s="261"/>
      <c r="V254" s="261"/>
      <c r="W254" s="362" t="e">
        <f>IF(SUM([7]!Tabla2[[#This Row],[Ene]:[Dic]])=0,"",SUM([7]!Tabla2[[#This Row],[Ene]:[Dic]]))</f>
        <v>#REF!</v>
      </c>
      <c r="X254" s="260"/>
      <c r="Y254" s="260"/>
      <c r="Z254" s="260"/>
      <c r="AA254" s="554"/>
      <c r="AB254" s="260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</row>
    <row r="255" spans="2:56" s="2" customFormat="1" ht="15" customHeight="1" x14ac:dyDescent="0.25">
      <c r="B255" s="350" t="str">
        <f>IF(Tabla2[[#This Row],[Productos ]]="","",CONCATENATE(Tabla2[[#This Row],[POA]],".",Tabla2[[#This Row],[SRS]],".",Tabla2[[#This Row],[AREA]],".",Tabla2[[#This Row],[TIPO]]))</f>
        <v/>
      </c>
      <c r="C255" s="350" t="str">
        <f>IF(Tabla2[[#This Row],[Productos ]]="","",'Formulario PPGR1'!#REF!)</f>
        <v/>
      </c>
      <c r="D255" s="350" t="str">
        <f>IF(Tabla2[[#This Row],[Productos ]]="","",'Formulario PPGR1'!#REF!)</f>
        <v/>
      </c>
      <c r="E255" s="350" t="str">
        <f>IF(Tabla2[[#This Row],[Productos ]]="","",'Formulario PPGR1'!#REF!)</f>
        <v/>
      </c>
      <c r="F255" s="350" t="str">
        <f>IF(Tabla2[[#This Row],[Productos ]]="","",'Formulario PPGR1'!#REF!)</f>
        <v/>
      </c>
      <c r="G255" s="554"/>
      <c r="H255" s="260"/>
      <c r="I255" s="260"/>
      <c r="J255" s="260"/>
      <c r="K255" s="261"/>
      <c r="L255" s="261"/>
      <c r="M255" s="261"/>
      <c r="N255" s="261"/>
      <c r="O255" s="261"/>
      <c r="P255" s="261"/>
      <c r="Q255" s="261"/>
      <c r="R255" s="261"/>
      <c r="S255" s="261"/>
      <c r="T255" s="261"/>
      <c r="U255" s="261"/>
      <c r="V255" s="261"/>
      <c r="W255" s="362" t="e">
        <f>IF(SUM([7]!Tabla2[[#This Row],[Ene]:[Dic]])=0,"",SUM([7]!Tabla2[[#This Row],[Ene]:[Dic]]))</f>
        <v>#REF!</v>
      </c>
      <c r="X255" s="260"/>
      <c r="Y255" s="260"/>
      <c r="Z255" s="260"/>
      <c r="AA255" s="554"/>
      <c r="AB255" s="260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</row>
    <row r="256" spans="2:56" s="2" customFormat="1" ht="15" customHeight="1" x14ac:dyDescent="0.25">
      <c r="B256" s="350" t="str">
        <f>IF(Tabla2[[#This Row],[Productos ]]="","",CONCATENATE(Tabla2[[#This Row],[POA]],".",Tabla2[[#This Row],[SRS]],".",Tabla2[[#This Row],[AREA]],".",Tabla2[[#This Row],[TIPO]]))</f>
        <v/>
      </c>
      <c r="C256" s="350" t="str">
        <f>IF(Tabla2[[#This Row],[Productos ]]="","",'Formulario PPGR1'!#REF!)</f>
        <v/>
      </c>
      <c r="D256" s="350" t="str">
        <f>IF(Tabla2[[#This Row],[Productos ]]="","",'Formulario PPGR1'!#REF!)</f>
        <v/>
      </c>
      <c r="E256" s="350" t="str">
        <f>IF(Tabla2[[#This Row],[Productos ]]="","",'Formulario PPGR1'!#REF!)</f>
        <v/>
      </c>
      <c r="F256" s="350" t="str">
        <f>IF(Tabla2[[#This Row],[Productos ]]="","",'Formulario PPGR1'!#REF!)</f>
        <v/>
      </c>
      <c r="G256" s="554"/>
      <c r="H256" s="260"/>
      <c r="I256" s="260"/>
      <c r="J256" s="260"/>
      <c r="K256" s="261"/>
      <c r="L256" s="261"/>
      <c r="M256" s="261"/>
      <c r="N256" s="261"/>
      <c r="O256" s="261"/>
      <c r="P256" s="261"/>
      <c r="Q256" s="261"/>
      <c r="R256" s="261"/>
      <c r="S256" s="261"/>
      <c r="T256" s="261"/>
      <c r="U256" s="261"/>
      <c r="V256" s="261"/>
      <c r="W256" s="362" t="e">
        <f>IF(SUM([7]!Tabla2[[#This Row],[Ene]:[Dic]])=0,"",SUM([7]!Tabla2[[#This Row],[Ene]:[Dic]]))</f>
        <v>#REF!</v>
      </c>
      <c r="X256" s="260"/>
      <c r="Y256" s="260"/>
      <c r="Z256" s="260"/>
      <c r="AA256" s="554"/>
      <c r="AB256" s="260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</row>
    <row r="257" spans="2:56" s="2" customFormat="1" ht="15" customHeight="1" x14ac:dyDescent="0.25">
      <c r="B257" s="350" t="str">
        <f>IF(Tabla2[[#This Row],[Productos ]]="","",CONCATENATE(Tabla2[[#This Row],[POA]],".",Tabla2[[#This Row],[SRS]],".",Tabla2[[#This Row],[AREA]],".",Tabla2[[#This Row],[TIPO]]))</f>
        <v/>
      </c>
      <c r="C257" s="350" t="str">
        <f>IF(Tabla2[[#This Row],[Productos ]]="","",'Formulario PPGR1'!#REF!)</f>
        <v/>
      </c>
      <c r="D257" s="350" t="str">
        <f>IF(Tabla2[[#This Row],[Productos ]]="","",'Formulario PPGR1'!#REF!)</f>
        <v/>
      </c>
      <c r="E257" s="350" t="str">
        <f>IF(Tabla2[[#This Row],[Productos ]]="","",'Formulario PPGR1'!#REF!)</f>
        <v/>
      </c>
      <c r="F257" s="350" t="str">
        <f>IF(Tabla2[[#This Row],[Productos ]]="","",'Formulario PPGR1'!#REF!)</f>
        <v/>
      </c>
      <c r="G257" s="554"/>
      <c r="H257" s="260"/>
      <c r="I257" s="260"/>
      <c r="J257" s="260"/>
      <c r="K257" s="261"/>
      <c r="L257" s="261"/>
      <c r="M257" s="261"/>
      <c r="N257" s="261"/>
      <c r="O257" s="261"/>
      <c r="P257" s="261"/>
      <c r="Q257" s="261"/>
      <c r="R257" s="261"/>
      <c r="S257" s="261"/>
      <c r="T257" s="261"/>
      <c r="U257" s="261"/>
      <c r="V257" s="261"/>
      <c r="W257" s="362" t="e">
        <f>IF(SUM([7]!Tabla2[[#This Row],[Ene]:[Dic]])=0,"",SUM([7]!Tabla2[[#This Row],[Ene]:[Dic]]))</f>
        <v>#REF!</v>
      </c>
      <c r="X257" s="260"/>
      <c r="Y257" s="260"/>
      <c r="Z257" s="260"/>
      <c r="AA257" s="554"/>
      <c r="AB257" s="260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</row>
    <row r="258" spans="2:56" s="2" customFormat="1" ht="15" customHeight="1" x14ac:dyDescent="0.25">
      <c r="B258" s="350" t="str">
        <f>IF(Tabla2[[#This Row],[Productos ]]="","",CONCATENATE(Tabla2[[#This Row],[POA]],".",Tabla2[[#This Row],[SRS]],".",Tabla2[[#This Row],[AREA]],".",Tabla2[[#This Row],[TIPO]]))</f>
        <v/>
      </c>
      <c r="C258" s="350" t="str">
        <f>IF(Tabla2[[#This Row],[Productos ]]="","",'Formulario PPGR1'!#REF!)</f>
        <v/>
      </c>
      <c r="D258" s="350" t="str">
        <f>IF(Tabla2[[#This Row],[Productos ]]="","",'Formulario PPGR1'!#REF!)</f>
        <v/>
      </c>
      <c r="E258" s="350" t="str">
        <f>IF(Tabla2[[#This Row],[Productos ]]="","",'Formulario PPGR1'!#REF!)</f>
        <v/>
      </c>
      <c r="F258" s="350" t="str">
        <f>IF(Tabla2[[#This Row],[Productos ]]="","",'Formulario PPGR1'!#REF!)</f>
        <v/>
      </c>
      <c r="G258" s="554"/>
      <c r="H258" s="260"/>
      <c r="I258" s="260"/>
      <c r="J258" s="260"/>
      <c r="K258" s="261"/>
      <c r="L258" s="261"/>
      <c r="M258" s="261"/>
      <c r="N258" s="261"/>
      <c r="O258" s="261"/>
      <c r="P258" s="261"/>
      <c r="Q258" s="261"/>
      <c r="R258" s="261"/>
      <c r="S258" s="261"/>
      <c r="T258" s="261"/>
      <c r="U258" s="261"/>
      <c r="V258" s="261"/>
      <c r="W258" s="362" t="e">
        <f>IF(SUM([7]!Tabla2[[#This Row],[Ene]:[Dic]])=0,"",SUM([7]!Tabla2[[#This Row],[Ene]:[Dic]]))</f>
        <v>#REF!</v>
      </c>
      <c r="X258" s="260"/>
      <c r="Y258" s="260"/>
      <c r="Z258" s="260"/>
      <c r="AA258" s="554"/>
      <c r="AB258" s="260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</row>
    <row r="259" spans="2:56" s="2" customFormat="1" ht="15" customHeight="1" x14ac:dyDescent="0.25">
      <c r="B259" s="350" t="str">
        <f>IF(Tabla2[[#This Row],[Productos ]]="","",CONCATENATE(Tabla2[[#This Row],[POA]],".",Tabla2[[#This Row],[SRS]],".",Tabla2[[#This Row],[AREA]],".",Tabla2[[#This Row],[TIPO]]))</f>
        <v/>
      </c>
      <c r="C259" s="350" t="str">
        <f>IF(Tabla2[[#This Row],[Productos ]]="","",'Formulario PPGR1'!#REF!)</f>
        <v/>
      </c>
      <c r="D259" s="350" t="str">
        <f>IF(Tabla2[[#This Row],[Productos ]]="","",'Formulario PPGR1'!#REF!)</f>
        <v/>
      </c>
      <c r="E259" s="350" t="str">
        <f>IF(Tabla2[[#This Row],[Productos ]]="","",'Formulario PPGR1'!#REF!)</f>
        <v/>
      </c>
      <c r="F259" s="350" t="str">
        <f>IF(Tabla2[[#This Row],[Productos ]]="","",'Formulario PPGR1'!#REF!)</f>
        <v/>
      </c>
      <c r="G259" s="554"/>
      <c r="H259" s="260"/>
      <c r="I259" s="260"/>
      <c r="J259" s="260"/>
      <c r="K259" s="261"/>
      <c r="L259" s="261"/>
      <c r="M259" s="261"/>
      <c r="N259" s="261"/>
      <c r="O259" s="261"/>
      <c r="P259" s="261"/>
      <c r="Q259" s="261"/>
      <c r="R259" s="261"/>
      <c r="S259" s="261"/>
      <c r="T259" s="261"/>
      <c r="U259" s="261"/>
      <c r="V259" s="261"/>
      <c r="W259" s="362" t="e">
        <f>IF(SUM([7]!Tabla2[[#This Row],[Ene]:[Dic]])=0,"",SUM([7]!Tabla2[[#This Row],[Ene]:[Dic]]))</f>
        <v>#REF!</v>
      </c>
      <c r="X259" s="260"/>
      <c r="Y259" s="260"/>
      <c r="Z259" s="260"/>
      <c r="AA259" s="554"/>
      <c r="AB259" s="260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</row>
    <row r="260" spans="2:56" s="2" customFormat="1" ht="15" customHeight="1" x14ac:dyDescent="0.25">
      <c r="B260" s="350" t="str">
        <f>IF(Tabla2[[#This Row],[Productos ]]="","",CONCATENATE(Tabla2[[#This Row],[POA]],".",Tabla2[[#This Row],[SRS]],".",Tabla2[[#This Row],[AREA]],".",Tabla2[[#This Row],[TIPO]]))</f>
        <v/>
      </c>
      <c r="C260" s="350" t="str">
        <f>IF(Tabla2[[#This Row],[Productos ]]="","",'Formulario PPGR1'!#REF!)</f>
        <v/>
      </c>
      <c r="D260" s="350" t="str">
        <f>IF(Tabla2[[#This Row],[Productos ]]="","",'Formulario PPGR1'!#REF!)</f>
        <v/>
      </c>
      <c r="E260" s="350" t="str">
        <f>IF(Tabla2[[#This Row],[Productos ]]="","",'Formulario PPGR1'!#REF!)</f>
        <v/>
      </c>
      <c r="F260" s="350" t="str">
        <f>IF(Tabla2[[#This Row],[Productos ]]="","",'Formulario PPGR1'!#REF!)</f>
        <v/>
      </c>
      <c r="G260" s="554"/>
      <c r="H260" s="260"/>
      <c r="I260" s="260"/>
      <c r="J260" s="260"/>
      <c r="K260" s="261"/>
      <c r="L260" s="261"/>
      <c r="M260" s="261"/>
      <c r="N260" s="261"/>
      <c r="O260" s="261"/>
      <c r="P260" s="261"/>
      <c r="Q260" s="261"/>
      <c r="R260" s="261"/>
      <c r="S260" s="261"/>
      <c r="T260" s="261"/>
      <c r="U260" s="261"/>
      <c r="V260" s="261"/>
      <c r="W260" s="362" t="e">
        <f>IF(SUM([7]!Tabla2[[#This Row],[Ene]:[Dic]])=0,"",SUM([7]!Tabla2[[#This Row],[Ene]:[Dic]]))</f>
        <v>#REF!</v>
      </c>
      <c r="X260" s="260"/>
      <c r="Y260" s="260"/>
      <c r="Z260" s="260"/>
      <c r="AA260" s="554"/>
      <c r="AB260" s="260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</row>
    <row r="261" spans="2:56" s="2" customFormat="1" ht="15" customHeight="1" x14ac:dyDescent="0.25">
      <c r="B261" s="350" t="str">
        <f>IF(Tabla2[[#This Row],[Productos ]]="","",CONCATENATE(Tabla2[[#This Row],[POA]],".",Tabla2[[#This Row],[SRS]],".",Tabla2[[#This Row],[AREA]],".",Tabla2[[#This Row],[TIPO]]))</f>
        <v/>
      </c>
      <c r="C261" s="350" t="str">
        <f>IF(Tabla2[[#This Row],[Productos ]]="","",'Formulario PPGR1'!#REF!)</f>
        <v/>
      </c>
      <c r="D261" s="350" t="str">
        <f>IF(Tabla2[[#This Row],[Productos ]]="","",'Formulario PPGR1'!#REF!)</f>
        <v/>
      </c>
      <c r="E261" s="350" t="str">
        <f>IF(Tabla2[[#This Row],[Productos ]]="","",'Formulario PPGR1'!#REF!)</f>
        <v/>
      </c>
      <c r="F261" s="350" t="str">
        <f>IF(Tabla2[[#This Row],[Productos ]]="","",'Formulario PPGR1'!#REF!)</f>
        <v/>
      </c>
      <c r="G261" s="554"/>
      <c r="H261" s="260"/>
      <c r="I261" s="260"/>
      <c r="J261" s="260"/>
      <c r="K261" s="261"/>
      <c r="L261" s="261"/>
      <c r="M261" s="261"/>
      <c r="N261" s="261"/>
      <c r="O261" s="261"/>
      <c r="P261" s="261"/>
      <c r="Q261" s="261"/>
      <c r="R261" s="261"/>
      <c r="S261" s="261"/>
      <c r="T261" s="261"/>
      <c r="U261" s="261"/>
      <c r="V261" s="261"/>
      <c r="W261" s="362" t="e">
        <f>IF(SUM([7]!Tabla2[[#This Row],[Ene]:[Dic]])=0,"",SUM([7]!Tabla2[[#This Row],[Ene]:[Dic]]))</f>
        <v>#REF!</v>
      </c>
      <c r="X261" s="260"/>
      <c r="Y261" s="260"/>
      <c r="Z261" s="260"/>
      <c r="AA261" s="554"/>
      <c r="AB261" s="260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</row>
    <row r="262" spans="2:56" s="2" customFormat="1" ht="15" customHeight="1" x14ac:dyDescent="0.25">
      <c r="B262" s="350" t="str">
        <f>IF(Tabla2[[#This Row],[Productos ]]="","",CONCATENATE(Tabla2[[#This Row],[POA]],".",Tabla2[[#This Row],[SRS]],".",Tabla2[[#This Row],[AREA]],".",Tabla2[[#This Row],[TIPO]]))</f>
        <v/>
      </c>
      <c r="C262" s="350" t="str">
        <f>IF(Tabla2[[#This Row],[Productos ]]="","",'Formulario PPGR1'!#REF!)</f>
        <v/>
      </c>
      <c r="D262" s="350" t="str">
        <f>IF(Tabla2[[#This Row],[Productos ]]="","",'Formulario PPGR1'!#REF!)</f>
        <v/>
      </c>
      <c r="E262" s="350" t="str">
        <f>IF(Tabla2[[#This Row],[Productos ]]="","",'Formulario PPGR1'!#REF!)</f>
        <v/>
      </c>
      <c r="F262" s="350" t="str">
        <f>IF(Tabla2[[#This Row],[Productos ]]="","",'Formulario PPGR1'!#REF!)</f>
        <v/>
      </c>
      <c r="G262" s="554"/>
      <c r="H262" s="260"/>
      <c r="I262" s="260"/>
      <c r="J262" s="260"/>
      <c r="K262" s="261"/>
      <c r="L262" s="261"/>
      <c r="M262" s="261"/>
      <c r="N262" s="261"/>
      <c r="O262" s="261"/>
      <c r="P262" s="261"/>
      <c r="Q262" s="261"/>
      <c r="R262" s="261"/>
      <c r="S262" s="261"/>
      <c r="T262" s="261"/>
      <c r="U262" s="261"/>
      <c r="V262" s="261"/>
      <c r="W262" s="362" t="e">
        <f>IF(SUM([7]!Tabla2[[#This Row],[Ene]:[Dic]])=0,"",SUM([7]!Tabla2[[#This Row],[Ene]:[Dic]]))</f>
        <v>#REF!</v>
      </c>
      <c r="X262" s="260"/>
      <c r="Y262" s="260"/>
      <c r="Z262" s="260"/>
      <c r="AA262" s="554"/>
      <c r="AB262" s="260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</row>
    <row r="263" spans="2:56" s="2" customFormat="1" ht="15" customHeight="1" x14ac:dyDescent="0.25">
      <c r="B263" s="350" t="str">
        <f>IF(Tabla2[[#This Row],[Productos ]]="","",CONCATENATE(Tabla2[[#This Row],[POA]],".",Tabla2[[#This Row],[SRS]],".",Tabla2[[#This Row],[AREA]],".",Tabla2[[#This Row],[TIPO]]))</f>
        <v/>
      </c>
      <c r="C263" s="350" t="str">
        <f>IF(Tabla2[[#This Row],[Productos ]]="","",'Formulario PPGR1'!#REF!)</f>
        <v/>
      </c>
      <c r="D263" s="350" t="str">
        <f>IF(Tabla2[[#This Row],[Productos ]]="","",'Formulario PPGR1'!#REF!)</f>
        <v/>
      </c>
      <c r="E263" s="350" t="str">
        <f>IF(Tabla2[[#This Row],[Productos ]]="","",'Formulario PPGR1'!#REF!)</f>
        <v/>
      </c>
      <c r="F263" s="350" t="str">
        <f>IF(Tabla2[[#This Row],[Productos ]]="","",'Formulario PPGR1'!#REF!)</f>
        <v/>
      </c>
      <c r="G263" s="554"/>
      <c r="H263" s="260"/>
      <c r="I263" s="260"/>
      <c r="J263" s="260"/>
      <c r="K263" s="261"/>
      <c r="L263" s="261"/>
      <c r="M263" s="261"/>
      <c r="N263" s="261"/>
      <c r="O263" s="261"/>
      <c r="P263" s="261"/>
      <c r="Q263" s="261"/>
      <c r="R263" s="261"/>
      <c r="S263" s="261"/>
      <c r="T263" s="261"/>
      <c r="U263" s="261"/>
      <c r="V263" s="261"/>
      <c r="W263" s="362" t="e">
        <f>IF(SUM([7]!Tabla2[[#This Row],[Ene]:[Dic]])=0,"",SUM([7]!Tabla2[[#This Row],[Ene]:[Dic]]))</f>
        <v>#REF!</v>
      </c>
      <c r="X263" s="260"/>
      <c r="Y263" s="260"/>
      <c r="Z263" s="260"/>
      <c r="AA263" s="554"/>
      <c r="AB263" s="260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</row>
    <row r="264" spans="2:56" s="2" customFormat="1" ht="15" customHeight="1" x14ac:dyDescent="0.25">
      <c r="B264" s="350" t="str">
        <f>IF(Tabla2[[#This Row],[Productos ]]="","",CONCATENATE(Tabla2[[#This Row],[POA]],".",Tabla2[[#This Row],[SRS]],".",Tabla2[[#This Row],[AREA]],".",Tabla2[[#This Row],[TIPO]]))</f>
        <v/>
      </c>
      <c r="C264" s="350" t="str">
        <f>IF(Tabla2[[#This Row],[Productos ]]="","",'Formulario PPGR1'!#REF!)</f>
        <v/>
      </c>
      <c r="D264" s="350" t="str">
        <f>IF(Tabla2[[#This Row],[Productos ]]="","",'Formulario PPGR1'!#REF!)</f>
        <v/>
      </c>
      <c r="E264" s="350" t="str">
        <f>IF(Tabla2[[#This Row],[Productos ]]="","",'Formulario PPGR1'!#REF!)</f>
        <v/>
      </c>
      <c r="F264" s="350" t="str">
        <f>IF(Tabla2[[#This Row],[Productos ]]="","",'Formulario PPGR1'!#REF!)</f>
        <v/>
      </c>
      <c r="G264" s="554"/>
      <c r="H264" s="260"/>
      <c r="I264" s="260"/>
      <c r="J264" s="260"/>
      <c r="K264" s="261"/>
      <c r="L264" s="261"/>
      <c r="M264" s="261"/>
      <c r="N264" s="261"/>
      <c r="O264" s="261"/>
      <c r="P264" s="261"/>
      <c r="Q264" s="261"/>
      <c r="R264" s="261"/>
      <c r="S264" s="261"/>
      <c r="T264" s="261"/>
      <c r="U264" s="261"/>
      <c r="V264" s="261"/>
      <c r="W264" s="362" t="e">
        <f>IF(SUM([7]!Tabla2[[#This Row],[Ene]:[Dic]])=0,"",SUM([7]!Tabla2[[#This Row],[Ene]:[Dic]]))</f>
        <v>#REF!</v>
      </c>
      <c r="X264" s="260"/>
      <c r="Y264" s="260"/>
      <c r="Z264" s="260"/>
      <c r="AA264" s="554"/>
      <c r="AB264" s="260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</row>
    <row r="265" spans="2:56" s="2" customFormat="1" ht="15" customHeight="1" x14ac:dyDescent="0.25">
      <c r="B265" s="350" t="str">
        <f>IF(Tabla2[[#This Row],[Productos ]]="","",CONCATENATE(Tabla2[[#This Row],[POA]],".",Tabla2[[#This Row],[SRS]],".",Tabla2[[#This Row],[AREA]],".",Tabla2[[#This Row],[TIPO]]))</f>
        <v/>
      </c>
      <c r="C265" s="350" t="str">
        <f>IF(Tabla2[[#This Row],[Productos ]]="","",'Formulario PPGR1'!#REF!)</f>
        <v/>
      </c>
      <c r="D265" s="350" t="str">
        <f>IF(Tabla2[[#This Row],[Productos ]]="","",'Formulario PPGR1'!#REF!)</f>
        <v/>
      </c>
      <c r="E265" s="350" t="str">
        <f>IF(Tabla2[[#This Row],[Productos ]]="","",'Formulario PPGR1'!#REF!)</f>
        <v/>
      </c>
      <c r="F265" s="350" t="str">
        <f>IF(Tabla2[[#This Row],[Productos ]]="","",'Formulario PPGR1'!#REF!)</f>
        <v/>
      </c>
      <c r="G265" s="554"/>
      <c r="H265" s="260"/>
      <c r="I265" s="260"/>
      <c r="J265" s="260"/>
      <c r="K265" s="261"/>
      <c r="L265" s="261"/>
      <c r="M265" s="261"/>
      <c r="N265" s="261"/>
      <c r="O265" s="261"/>
      <c r="P265" s="261"/>
      <c r="Q265" s="261"/>
      <c r="R265" s="261"/>
      <c r="S265" s="261"/>
      <c r="T265" s="261"/>
      <c r="U265" s="261"/>
      <c r="V265" s="261"/>
      <c r="W265" s="362" t="e">
        <f>IF(SUM([7]!Tabla2[[#This Row],[Ene]:[Dic]])=0,"",SUM([7]!Tabla2[[#This Row],[Ene]:[Dic]]))</f>
        <v>#REF!</v>
      </c>
      <c r="X265" s="260"/>
      <c r="Y265" s="260"/>
      <c r="Z265" s="260"/>
      <c r="AA265" s="554"/>
      <c r="AB265" s="260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</row>
    <row r="266" spans="2:56" s="2" customFormat="1" ht="15" customHeight="1" x14ac:dyDescent="0.25">
      <c r="B266" s="350" t="str">
        <f>IF(Tabla2[[#This Row],[Productos ]]="","",CONCATENATE(Tabla2[[#This Row],[POA]],".",Tabla2[[#This Row],[SRS]],".",Tabla2[[#This Row],[AREA]],".",Tabla2[[#This Row],[TIPO]]))</f>
        <v/>
      </c>
      <c r="C266" s="350" t="str">
        <f>IF(Tabla2[[#This Row],[Productos ]]="","",'Formulario PPGR1'!#REF!)</f>
        <v/>
      </c>
      <c r="D266" s="350" t="str">
        <f>IF(Tabla2[[#This Row],[Productos ]]="","",'Formulario PPGR1'!#REF!)</f>
        <v/>
      </c>
      <c r="E266" s="350" t="str">
        <f>IF(Tabla2[[#This Row],[Productos ]]="","",'Formulario PPGR1'!#REF!)</f>
        <v/>
      </c>
      <c r="F266" s="350" t="str">
        <f>IF(Tabla2[[#This Row],[Productos ]]="","",'Formulario PPGR1'!#REF!)</f>
        <v/>
      </c>
      <c r="G266" s="554"/>
      <c r="H266" s="260"/>
      <c r="I266" s="260"/>
      <c r="J266" s="260"/>
      <c r="K266" s="261"/>
      <c r="L266" s="261"/>
      <c r="M266" s="261"/>
      <c r="N266" s="261"/>
      <c r="O266" s="261"/>
      <c r="P266" s="261"/>
      <c r="Q266" s="261"/>
      <c r="R266" s="261"/>
      <c r="S266" s="261"/>
      <c r="T266" s="261"/>
      <c r="U266" s="261"/>
      <c r="V266" s="261"/>
      <c r="W266" s="362" t="e">
        <f>IF(SUM([7]!Tabla2[[#This Row],[Ene]:[Dic]])=0,"",SUM([7]!Tabla2[[#This Row],[Ene]:[Dic]]))</f>
        <v>#REF!</v>
      </c>
      <c r="X266" s="260"/>
      <c r="Y266" s="260"/>
      <c r="Z266" s="260"/>
      <c r="AA266" s="554"/>
      <c r="AB266" s="260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</row>
    <row r="267" spans="2:56" s="2" customFormat="1" ht="15" customHeight="1" x14ac:dyDescent="0.25">
      <c r="B267" s="323" t="str">
        <f>IF(Tabla2[[#This Row],[Productos ]]="","",CONCATENATE(Tabla2[[#This Row],[POA]],".",Tabla2[[#This Row],[SRS]],".",Tabla2[[#This Row],[AREA]],".",Tabla2[[#This Row],[TIPO]]))</f>
        <v/>
      </c>
      <c r="C267" s="323" t="str">
        <f>IF(Tabla2[[#This Row],[Productos ]]="","",'Formulario PPGR1'!#REF!)</f>
        <v/>
      </c>
      <c r="D267" s="323" t="str">
        <f>IF(Tabla2[[#This Row],[Productos ]]="","",'Formulario PPGR1'!#REF!)</f>
        <v/>
      </c>
      <c r="E267" s="323" t="str">
        <f>IF(Tabla2[[#This Row],[Productos ]]="","",'Formulario PPGR1'!#REF!)</f>
        <v/>
      </c>
      <c r="F267" s="323" t="str">
        <f>IF(Tabla2[[#This Row],[Productos ]]="","",'Formulario PPGR1'!#REF!)</f>
        <v/>
      </c>
      <c r="G267" s="554"/>
      <c r="H267" s="260"/>
      <c r="I267" s="260"/>
      <c r="J267" s="260"/>
      <c r="K267" s="261"/>
      <c r="L267" s="261"/>
      <c r="M267" s="261"/>
      <c r="N267" s="261"/>
      <c r="O267" s="261"/>
      <c r="P267" s="261"/>
      <c r="Q267" s="261"/>
      <c r="R267" s="261"/>
      <c r="S267" s="261"/>
      <c r="T267" s="261"/>
      <c r="U267" s="261"/>
      <c r="V267" s="261"/>
      <c r="W267" s="362" t="e">
        <f>IF(SUM([7]!Tabla2[[#This Row],[Ene]:[Dic]])=0,"",SUM([7]!Tabla2[[#This Row],[Ene]:[Dic]]))</f>
        <v>#REF!</v>
      </c>
      <c r="X267" s="260"/>
      <c r="Y267" s="260"/>
      <c r="Z267" s="260"/>
      <c r="AA267" s="554"/>
      <c r="AB267" s="260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</row>
    <row r="268" spans="2:56" x14ac:dyDescent="0.25">
      <c r="B268" s="548"/>
      <c r="C268" s="548"/>
      <c r="D268" s="548"/>
      <c r="E268" s="548"/>
      <c r="F268" s="548"/>
      <c r="G268" s="558"/>
      <c r="H268" s="157"/>
      <c r="I268" s="157"/>
      <c r="J268" s="549"/>
      <c r="K268" s="550">
        <f>SUBTOTAL(109,Tabla2[Ene])</f>
        <v>57</v>
      </c>
      <c r="L268" s="550">
        <f>SUBTOTAL(109,Tabla2[Feb])</f>
        <v>84</v>
      </c>
      <c r="M268" s="550">
        <f>SUBTOTAL(109,Tabla2[Mar])</f>
        <v>103</v>
      </c>
      <c r="N268" s="550">
        <f>SUBTOTAL(109,Tabla2[Abr])</f>
        <v>89</v>
      </c>
      <c r="O268" s="550">
        <f>SUBTOTAL(109,Tabla2[May])</f>
        <v>89</v>
      </c>
      <c r="P268" s="550">
        <f>SUBTOTAL(109,Tabla2[Jun])</f>
        <v>104</v>
      </c>
      <c r="Q268" s="550">
        <f>SUBTOTAL(109,Tabla2[Jul])</f>
        <v>91</v>
      </c>
      <c r="R268" s="550">
        <f>SUBTOTAL(109,Tabla2[Ago])</f>
        <v>93</v>
      </c>
      <c r="S268" s="550">
        <f>SUBTOTAL(109,Tabla2[Sep])</f>
        <v>103</v>
      </c>
      <c r="T268" s="550">
        <f>SUBTOTAL(109,Tabla2[Oct])</f>
        <v>98</v>
      </c>
      <c r="U268" s="550">
        <f>SUBTOTAL(109,Tabla2[Nov])</f>
        <v>92</v>
      </c>
      <c r="V268" s="550">
        <f>SUBTOTAL(109,Tabla2[Dic])</f>
        <v>81</v>
      </c>
      <c r="W268" s="550" t="e">
        <f>SUBTOTAL(109,Tabla2[[Total de Acciones ]])</f>
        <v>#REF!</v>
      </c>
      <c r="X268" s="548"/>
      <c r="Y268" s="548"/>
      <c r="Z268" s="548"/>
      <c r="AA268" s="551"/>
      <c r="AB268" s="471"/>
      <c r="BD268" s="115"/>
    </row>
    <row r="269" spans="2:56" ht="4.5" customHeight="1" x14ac:dyDescent="0.25"/>
  </sheetData>
  <dataValidations count="3">
    <dataValidation type="whole" allowBlank="1" showInputMessage="1" showErrorMessage="1" sqref="K159:V159 K164:V224 K226:V267 R146 K147:R157 K146:P146 L29:S34 P38:S39 L73:U84 T29:V39 L35:P37 R35:S37 V73:V157 S85:U157 L85:Q85 L86:R145 K11:V28 K29:K145 AMU45:ANF52 AWQ45:AXB52 BGM45:BGX52 BQI45:BQT52 CAE45:CAP52 CKA45:CKL52 CTW45:CUH52 DDS45:DED52 DNO45:DNZ52 DXK45:DXV52 EHG45:EHR52 ERC45:ERN52 FAY45:FBJ52 FKU45:FLF52 FUQ45:FVB52 GEM45:GEX52 GOI45:GOT52 GYE45:GYP52 HIA45:HIL52 HRW45:HSH52 IBS45:ICD52 ILO45:ILZ52 IVK45:IVV52 JFG45:JFR52 JPC45:JPN52 JYY45:JZJ52 KIU45:KJF52 KSQ45:KTB52 LCM45:LCX52 LMI45:LMT52 LWE45:LWP52 MGA45:MGL52 MPW45:MQH52 MZS45:NAD52 NJO45:NJZ52 NTK45:NTV52 ODG45:ODR52 ONC45:ONN52 OWY45:OXJ52 PGU45:PHF52 PQQ45:PRB52 QAM45:QAX52 QKI45:QKT52 QUE45:QUP52 REA45:REL52 RNW45:ROH52 RXS45:RYD52 SHO45:SHZ52 SRK45:SRV52 TBG45:TBR52 TLC45:TLN52 TUY45:TVJ52 UEU45:UFF52 UOQ45:UPB52 UYM45:UYX52 VII45:VIT52 VSE45:VSP52 WCA45:WCL52 WLW45:WMH52 WVS45:WWD52 TC45:TN52 JG45:JR52 ACY45:ADJ52 U40:V72 P40:T68 N69:T69 L38:O68 L70:T72 L69" xr:uid="{00000000-0002-0000-0300-000000000000}">
      <formula1>0</formula1>
      <formula2>100</formula2>
    </dataValidation>
    <dataValidation type="list" allowBlank="1" showInputMessage="1" showErrorMessage="1" sqref="G80:H82 G84:H85 G53:H77 G90:H267 ACV45:ACV52 AMR45:AMR52 AWN45:AWN52 BGJ45:BGJ52 BQF45:BQF52 CAB45:CAB52 CJX45:CJX52 CTT45:CTT52 DDP45:DDP52 DNL45:DNL52 DXH45:DXH52 EHD45:EHD52 EQZ45:EQZ52 FAV45:FAV52 FKR45:FKR52 FUN45:FUN52 GEJ45:GEJ52 GOF45:GOF52 GYB45:GYB52 HHX45:HHX52 HRT45:HRT52 IBP45:IBP52 ILL45:ILL52 IVH45:IVH52 JFD45:JFD52 JOZ45:JOZ52 JYV45:JYV52 KIR45:KIR52 KSN45:KSN52 LCJ45:LCJ52 LMF45:LMF52 LWB45:LWB52 MFX45:MFX52 MPT45:MPT52 MZP45:MZP52 NJL45:NJL52 NTH45:NTH52 ODD45:ODD52 OMZ45:OMZ52 OWV45:OWV52 PGR45:PGR52 PQN45:PQN52 QAJ45:QAJ52 QKF45:QKF52 QUB45:QUB52 RDX45:RDX52 RNT45:RNT52 RXP45:RXP52 SHL45:SHL52 SRH45:SRH52 TBD45:TBD52 TKZ45:TKZ52 TUV45:TUV52 UER45:UER52 UON45:UON52 UYJ45:UYJ52 VIF45:VIF52 VSB45:VSB52 WBX45:WBX52 WLT45:WLT52 WVP45:WVP52 SZ45:SZ52 JD45:JD52 G11:H44" xr:uid="{00000000-0002-0000-0300-000001000000}">
      <formula1>Productos</formula1>
    </dataValidation>
    <dataValidation type="list" allowBlank="1" showInputMessage="1" showErrorMessage="1" sqref="ADL45:ADN52 ANH45:ANJ52 AXD45:AXF52 BGZ45:BHB52 BQV45:BQX52 CAR45:CAT52 CKN45:CKP52 CUJ45:CUL52 DEF45:DEH52 DOB45:DOD52 DXX45:DXZ52 EHT45:EHV52 ERP45:ERR52 FBL45:FBN52 FLH45:FLJ52 FVD45:FVF52 GEZ45:GFB52 GOV45:GOX52 GYR45:GYT52 HIN45:HIP52 HSJ45:HSL52 ICF45:ICH52 IMB45:IMD52 IVX45:IVZ52 JFT45:JFV52 JPP45:JPR52 JZL45:JZN52 KJH45:KJJ52 KTD45:KTF52 LCZ45:LDB52 LMV45:LMX52 LWR45:LWT52 MGN45:MGP52 MQJ45:MQL52 NAF45:NAH52 NKB45:NKD52 NTX45:NTZ52 ODT45:ODV52 ONP45:ONR52 OXL45:OXN52 PHH45:PHJ52 PRD45:PRF52 QAZ45:QBB52 QKV45:QKX52 QUR45:QUT52 REN45:REP52 ROJ45:ROL52 RYF45:RYH52 SIB45:SID52 SRX45:SRZ52 TBT45:TBV52 TLP45:TLR52 TVL45:TVN52 UFH45:UFJ52 UPD45:UPF52 UYZ45:UZB52 VIV45:VIX52 VSR45:VST52 WCN45:WCP52 WMJ45:WML52 WWF45:WWH52 TP45:TR52 JT45:JV52 X9:Z267" xr:uid="{00000000-0002-0000-0300-000002000000}">
      <formula1>Ls_Medio_Verificacion</formula1>
    </dataValidation>
  </dataValidations>
  <pageMargins left="0.65354330699999996" right="0" top="0.69488189" bottom="0.49803149600000002" header="0.31496062992126" footer="0.31496062992126"/>
  <pageSetup scale="39" orientation="landscape" r:id="rId1"/>
  <rowBreaks count="1" manualBreakCount="1">
    <brk id="195" max="54" man="1"/>
  </rowBreaks>
  <colBreaks count="1" manualBreakCount="1">
    <brk id="28" max="1048575" man="1"/>
  </colBreaks>
  <drawing r:id="rId2"/>
  <legacyDrawing r:id="rId3"/>
  <controls>
    <mc:AlternateContent xmlns:mc="http://schemas.openxmlformats.org/markup-compatibility/2006">
      <mc:Choice Requires="x14">
        <control shapeId="41219" r:id="rId4" name="CommandButton1">
          <controlPr defaultSize="0" autoLine="0" r:id="rId5">
            <anchor moveWithCells="1">
              <from>
                <xdr:col>6</xdr:col>
                <xdr:colOff>95250</xdr:colOff>
                <xdr:row>5</xdr:row>
                <xdr:rowOff>47625</xdr:rowOff>
              </from>
              <to>
                <xdr:col>6</xdr:col>
                <xdr:colOff>1552575</xdr:colOff>
                <xdr:row>6</xdr:row>
                <xdr:rowOff>142875</xdr:rowOff>
              </to>
            </anchor>
          </controlPr>
        </control>
      </mc:Choice>
      <mc:Fallback>
        <control shapeId="41219" r:id="rId4" name="CommandButton1"/>
      </mc:Fallback>
    </mc:AlternateContent>
  </controls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B1:AT289"/>
  <sheetViews>
    <sheetView showGridLines="0" zoomScale="90" zoomScaleNormal="90" workbookViewId="0">
      <selection activeCell="A8" sqref="A8:XFD8"/>
    </sheetView>
  </sheetViews>
  <sheetFormatPr baseColWidth="10" defaultRowHeight="15" x14ac:dyDescent="0.25"/>
  <cols>
    <col min="1" max="1" width="2.5703125" customWidth="1"/>
    <col min="2" max="6" width="4.28515625" hidden="1" customWidth="1"/>
    <col min="7" max="7" width="18.85546875" style="2" bestFit="1" customWidth="1"/>
    <col min="8" max="8" width="34.42578125" style="2" customWidth="1"/>
    <col min="9" max="9" width="13" style="2" customWidth="1"/>
    <col min="10" max="10" width="40.7109375" style="2" customWidth="1"/>
    <col min="11" max="11" width="4.85546875" style="266" hidden="1" customWidth="1"/>
    <col min="12" max="12" width="39.28515625" style="2" customWidth="1"/>
    <col min="13" max="13" width="16.42578125" style="2" customWidth="1"/>
    <col min="14" max="14" width="18.28515625" style="2" customWidth="1"/>
    <col min="15" max="15" width="14" style="268" customWidth="1"/>
    <col min="16" max="16" width="16.85546875" style="2" customWidth="1"/>
    <col min="17" max="17" width="13.7109375" style="2" customWidth="1"/>
    <col min="18" max="18" width="22.42578125" style="2" customWidth="1"/>
    <col min="19" max="46" width="11.42578125" style="115"/>
  </cols>
  <sheetData>
    <row r="1" spans="2:24" s="157" customFormat="1" ht="15.75" x14ac:dyDescent="0.25">
      <c r="G1" s="269"/>
      <c r="H1" s="270"/>
      <c r="I1" s="270"/>
      <c r="J1" s="270"/>
      <c r="K1" s="271"/>
      <c r="L1" s="270"/>
      <c r="M1" s="270"/>
      <c r="N1" s="270"/>
      <c r="O1" s="272"/>
      <c r="P1" s="270"/>
      <c r="Q1" s="270"/>
      <c r="R1" s="270"/>
      <c r="S1" s="273"/>
    </row>
    <row r="2" spans="2:24" s="157" customFormat="1" ht="15.75" x14ac:dyDescent="0.25">
      <c r="H2" s="158"/>
      <c r="I2" s="274" t="str">
        <f>'Formulario PPGR1'!H2</f>
        <v>Servicio Nacional de Salud</v>
      </c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74"/>
      <c r="U2" s="170"/>
      <c r="V2" s="170"/>
      <c r="W2" s="170"/>
      <c r="X2" s="172"/>
    </row>
    <row r="3" spans="2:24" s="157" customFormat="1" x14ac:dyDescent="0.25">
      <c r="H3" s="158"/>
      <c r="I3" s="275" t="str">
        <f>'Formulario PPGR1'!H3</f>
        <v>Dirección de Planificación y Desarrollo</v>
      </c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74"/>
      <c r="U3" s="170"/>
      <c r="V3" s="170"/>
      <c r="W3" s="170"/>
      <c r="X3" s="172"/>
    </row>
    <row r="4" spans="2:24" s="157" customFormat="1" x14ac:dyDescent="0.25">
      <c r="H4" s="158"/>
      <c r="I4" s="276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74"/>
      <c r="U4" s="170"/>
      <c r="V4" s="170"/>
      <c r="W4" s="170"/>
      <c r="X4" s="172"/>
    </row>
    <row r="5" spans="2:24" s="157" customFormat="1" x14ac:dyDescent="0.25">
      <c r="H5" s="158"/>
      <c r="I5" s="276" t="s">
        <v>1128</v>
      </c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74"/>
      <c r="U5" s="170"/>
      <c r="V5" s="170"/>
      <c r="W5" s="170"/>
      <c r="X5" s="172"/>
    </row>
    <row r="6" spans="2:24" s="157" customFormat="1" ht="15.75" x14ac:dyDescent="0.25">
      <c r="G6" s="269"/>
      <c r="H6" s="270"/>
      <c r="I6" s="162" t="str">
        <f>'Formulario PPGR1'!$N$3</f>
        <v>R7 - SRS Cibao Occidental</v>
      </c>
      <c r="J6" s="270"/>
      <c r="K6" s="271"/>
      <c r="L6" s="270"/>
      <c r="M6" s="270"/>
      <c r="N6" s="270"/>
      <c r="O6" s="272"/>
      <c r="P6" s="270"/>
      <c r="Q6" s="270"/>
      <c r="R6" s="270"/>
      <c r="S6" s="273"/>
    </row>
    <row r="7" spans="2:24" s="157" customFormat="1" ht="15.75" x14ac:dyDescent="0.25">
      <c r="G7" s="269"/>
      <c r="H7" s="270"/>
      <c r="I7" s="270"/>
      <c r="J7" s="270"/>
      <c r="K7" s="271"/>
      <c r="L7" s="270"/>
      <c r="M7" s="270"/>
      <c r="N7" s="270"/>
      <c r="O7" s="272"/>
      <c r="P7" s="270"/>
      <c r="Q7" s="270"/>
      <c r="R7" s="270"/>
      <c r="S7" s="273"/>
    </row>
    <row r="8" spans="2:24" ht="25.5" customHeight="1" x14ac:dyDescent="0.25">
      <c r="B8" s="328" t="s">
        <v>1196</v>
      </c>
      <c r="C8" s="329" t="s">
        <v>1193</v>
      </c>
      <c r="D8" s="329" t="s">
        <v>472</v>
      </c>
      <c r="E8" s="329" t="s">
        <v>1194</v>
      </c>
      <c r="F8" s="330" t="s">
        <v>1195</v>
      </c>
      <c r="G8" s="257" t="s">
        <v>636</v>
      </c>
      <c r="H8" s="257" t="s">
        <v>637</v>
      </c>
      <c r="I8" s="257" t="s">
        <v>856</v>
      </c>
      <c r="J8" s="295" t="s">
        <v>2</v>
      </c>
      <c r="K8" s="296" t="s">
        <v>858</v>
      </c>
      <c r="L8" s="295" t="s">
        <v>63</v>
      </c>
      <c r="M8" s="295" t="s">
        <v>3</v>
      </c>
      <c r="N8" s="295" t="s">
        <v>4</v>
      </c>
      <c r="O8" s="297" t="s">
        <v>5</v>
      </c>
      <c r="P8" s="295" t="s">
        <v>6</v>
      </c>
      <c r="Q8" s="295" t="s">
        <v>72</v>
      </c>
      <c r="R8" s="295" t="s">
        <v>67</v>
      </c>
      <c r="S8" s="156"/>
    </row>
    <row r="9" spans="2:24" ht="25.5" x14ac:dyDescent="0.25">
      <c r="B9" s="327" t="e">
        <f>IF(Tabla1[[#This Row],[Código_Actividad]]="","",CONCATENATE(Tabla1[[#This Row],[POA]],".",Tabla1[[#This Row],[SRS]],".",Tabla1[[#This Row],[AREA]],".",Tabla1[[#This Row],[TIPO]]))</f>
        <v>#REF!</v>
      </c>
      <c r="C9" s="327" t="e">
        <f>IF(Tabla1[[#This Row],[Código_Actividad]]="","",'Formulario PPGR1'!#REF!)</f>
        <v>#REF!</v>
      </c>
      <c r="D9" s="327" t="e">
        <f>IF(Tabla1[[#This Row],[Código_Actividad]]="","",'Formulario PPGR1'!#REF!)</f>
        <v>#REF!</v>
      </c>
      <c r="E9" s="327" t="e">
        <f>IF(Tabla1[[#This Row],[Código_Actividad]]="","",'Formulario PPGR1'!#REF!)</f>
        <v>#REF!</v>
      </c>
      <c r="F9" s="327" t="e">
        <f>IF(Tabla1[[#This Row],[Código_Actividad]]="","",'Formulario PPGR1'!#REF!)</f>
        <v>#REF!</v>
      </c>
      <c r="G9" s="298" t="s">
        <v>1582</v>
      </c>
      <c r="H9" s="457" t="s">
        <v>1527</v>
      </c>
      <c r="I9" s="299">
        <f>IFERROR(VLOOKUP(Tabla1[[#This Row],[Código_Actividad]],Tabla2[[Código]:[Total de Acciones ]],15,FALSE),"")</f>
        <v>24</v>
      </c>
      <c r="J9" s="300" t="s">
        <v>1552</v>
      </c>
      <c r="K9" s="300"/>
      <c r="L9" s="459" t="s">
        <v>1553</v>
      </c>
      <c r="M9" s="300" t="s">
        <v>1554</v>
      </c>
      <c r="N9" s="298">
        <v>240</v>
      </c>
      <c r="O9" s="301">
        <v>188.5</v>
      </c>
      <c r="P9" s="302">
        <f>+Tabla1[[#This Row],[Precio Unitario]]*Tabla1[[#This Row],[Cantidad de Insumos]]</f>
        <v>45240</v>
      </c>
      <c r="Q9" s="491">
        <v>237102</v>
      </c>
      <c r="R9" s="300" t="s">
        <v>928</v>
      </c>
      <c r="S9" s="156"/>
    </row>
    <row r="10" spans="2:24" ht="25.5" x14ac:dyDescent="0.25">
      <c r="B10" s="472" t="e">
        <f>IF(Tabla1[[#This Row],[Código_Actividad]]="","",CONCATENATE(Tabla1[[#This Row],[POA]],".",Tabla1[[#This Row],[SRS]],".",Tabla1[[#This Row],[AREA]],".",Tabla1[[#This Row],[TIPO]]))</f>
        <v>#REF!</v>
      </c>
      <c r="C10" s="472" t="e">
        <f>IF(Tabla1[[#This Row],[Código_Actividad]]="","",'Formulario PPGR1'!#REF!)</f>
        <v>#REF!</v>
      </c>
      <c r="D10" s="472" t="e">
        <f>IF(Tabla1[[#This Row],[Código_Actividad]]="","",'Formulario PPGR1'!#REF!)</f>
        <v>#REF!</v>
      </c>
      <c r="E10" s="472" t="e">
        <f>IF(Tabla1[[#This Row],[Código_Actividad]]="","",'Formulario PPGR1'!#REF!)</f>
        <v>#REF!</v>
      </c>
      <c r="F10" s="472" t="e">
        <f>IF(Tabla1[[#This Row],[Código_Actividad]]="","",'Formulario PPGR1'!#REF!)</f>
        <v>#REF!</v>
      </c>
      <c r="G10" s="298" t="s">
        <v>1582</v>
      </c>
      <c r="H10" s="460" t="s">
        <v>1527</v>
      </c>
      <c r="I10" s="486">
        <f>IFERROR(VLOOKUP(Tabla1[[#This Row],[Código_Actividad]],Tabla2[[Código]:[Total de Acciones ]],15,FALSE),"")</f>
        <v>24</v>
      </c>
      <c r="J10" s="300" t="s">
        <v>1556</v>
      </c>
      <c r="K10" s="473" t="str">
        <f>IFERROR(VLOOKUP($J10,LSIns!$B$5:$C$45,2,FALSE),"")</f>
        <v/>
      </c>
      <c r="L10" s="459" t="s">
        <v>1711</v>
      </c>
      <c r="M10" s="473" t="s">
        <v>1712</v>
      </c>
      <c r="N10" s="298">
        <v>30</v>
      </c>
      <c r="O10" s="302">
        <v>450</v>
      </c>
      <c r="P10" s="302">
        <f>+Tabla1[[#This Row],[Precio Unitario]]*Tabla1[[#This Row],[Cantidad de Insumos]]</f>
        <v>13500</v>
      </c>
      <c r="Q10" s="491">
        <v>231101</v>
      </c>
      <c r="R10" s="300" t="s">
        <v>928</v>
      </c>
      <c r="S10" s="156"/>
    </row>
    <row r="11" spans="2:24" x14ac:dyDescent="0.25">
      <c r="B11" s="327" t="e">
        <f>IF(Tabla1[[#This Row],[Código_Actividad]]="","",CONCATENATE(Tabla1[[#This Row],[POA]],".",Tabla1[[#This Row],[SRS]],".",Tabla1[[#This Row],[AREA]],".",Tabla1[[#This Row],[TIPO]]))</f>
        <v>#REF!</v>
      </c>
      <c r="C11" s="327" t="e">
        <f>IF(Tabla1[[#This Row],[Código_Actividad]]="","",'Formulario PPGR1'!#REF!)</f>
        <v>#REF!</v>
      </c>
      <c r="D11" s="327" t="e">
        <f>IF(Tabla1[[#This Row],[Código_Actividad]]="","",'Formulario PPGR1'!#REF!)</f>
        <v>#REF!</v>
      </c>
      <c r="E11" s="327" t="e">
        <f>IF(Tabla1[[#This Row],[Código_Actividad]]="","",'Formulario PPGR1'!#REF!)</f>
        <v>#REF!</v>
      </c>
      <c r="F11" s="327" t="e">
        <f>IF(Tabla1[[#This Row],[Código_Actividad]]="","",'Formulario PPGR1'!#REF!)</f>
        <v>#REF!</v>
      </c>
      <c r="G11" s="298" t="s">
        <v>1309</v>
      </c>
      <c r="H11" s="457" t="s">
        <v>1299</v>
      </c>
      <c r="I11" s="299">
        <f>IFERROR(VLOOKUP(Tabla1[[#This Row],[Código_Actividad]],Tabla2[[Código]:[Total de Acciones ]],15,FALSE),"")</f>
        <v>1</v>
      </c>
      <c r="J11" s="300" t="s">
        <v>1555</v>
      </c>
      <c r="K11" s="300"/>
      <c r="L11" s="300" t="s">
        <v>1557</v>
      </c>
      <c r="M11" s="300" t="s">
        <v>1559</v>
      </c>
      <c r="N11" s="298">
        <v>120</v>
      </c>
      <c r="O11" s="301">
        <v>225</v>
      </c>
      <c r="P11" s="302">
        <f>+Tabla1[[#This Row],[Precio Unitario]]*Tabla1[[#This Row],[Cantidad de Insumos]]</f>
        <v>27000</v>
      </c>
      <c r="Q11" s="491">
        <v>231101</v>
      </c>
      <c r="R11" s="300" t="s">
        <v>928</v>
      </c>
      <c r="S11" s="156"/>
    </row>
    <row r="12" spans="2:24" x14ac:dyDescent="0.25">
      <c r="B12" s="327" t="e">
        <f>IF(Tabla1[[#This Row],[Código_Actividad]]="","",CONCATENATE(Tabla1[[#This Row],[POA]],".",Tabla1[[#This Row],[SRS]],".",Tabla1[[#This Row],[AREA]],".",Tabla1[[#This Row],[TIPO]]))</f>
        <v>#REF!</v>
      </c>
      <c r="C12" s="327" t="e">
        <f>IF(Tabla1[[#This Row],[Código_Actividad]]="","",'Formulario PPGR1'!#REF!)</f>
        <v>#REF!</v>
      </c>
      <c r="D12" s="327" t="e">
        <f>IF(Tabla1[[#This Row],[Código_Actividad]]="","",'Formulario PPGR1'!#REF!)</f>
        <v>#REF!</v>
      </c>
      <c r="E12" s="327" t="e">
        <f>IF(Tabla1[[#This Row],[Código_Actividad]]="","",'Formulario PPGR1'!#REF!)</f>
        <v>#REF!</v>
      </c>
      <c r="F12" s="327" t="e">
        <f>IF(Tabla1[[#This Row],[Código_Actividad]]="","",'Formulario PPGR1'!#REF!)</f>
        <v>#REF!</v>
      </c>
      <c r="G12" s="298" t="s">
        <v>1309</v>
      </c>
      <c r="H12" s="457" t="str">
        <f>IFERROR(VLOOKUP(Tabla1[[#This Row],[Código_Actividad]],'Formulario PPGR2'!$I$11:$J$1048576,2,FALSE),"")</f>
        <v>Elaboración del POA 2020</v>
      </c>
      <c r="I12" s="299"/>
      <c r="J12" s="300" t="s">
        <v>1556</v>
      </c>
      <c r="K12" s="300"/>
      <c r="L12" s="300" t="s">
        <v>1558</v>
      </c>
      <c r="M12" s="300" t="s">
        <v>1559</v>
      </c>
      <c r="N12" s="298">
        <v>120</v>
      </c>
      <c r="O12" s="301">
        <v>350</v>
      </c>
      <c r="P12" s="302">
        <f>+Tabla1[[#This Row],[Precio Unitario]]*Tabla1[[#This Row],[Cantidad de Insumos]]</f>
        <v>42000</v>
      </c>
      <c r="Q12" s="491">
        <v>231101</v>
      </c>
      <c r="R12" s="300" t="s">
        <v>928</v>
      </c>
      <c r="S12" s="156"/>
    </row>
    <row r="13" spans="2:24" ht="25.5" x14ac:dyDescent="0.25">
      <c r="B13" s="327" t="e">
        <f>IF(Tabla1[[#This Row],[Código_Actividad]]="","",CONCATENATE(Tabla1[[#This Row],[POA]],".",Tabla1[[#This Row],[SRS]],".",Tabla1[[#This Row],[AREA]],".",Tabla1[[#This Row],[TIPO]]))</f>
        <v>#REF!</v>
      </c>
      <c r="C13" s="327" t="e">
        <f>IF(Tabla1[[#This Row],[Código_Actividad]]="","",'Formulario PPGR1'!#REF!)</f>
        <v>#REF!</v>
      </c>
      <c r="D13" s="327" t="e">
        <f>IF(Tabla1[[#This Row],[Código_Actividad]]="","",'Formulario PPGR1'!#REF!)</f>
        <v>#REF!</v>
      </c>
      <c r="E13" s="327" t="e">
        <f>IF(Tabla1[[#This Row],[Código_Actividad]]="","",'Formulario PPGR1'!#REF!)</f>
        <v>#REF!</v>
      </c>
      <c r="F13" s="327" t="e">
        <f>IF(Tabla1[[#This Row],[Código_Actividad]]="","",'Formulario PPGR1'!#REF!)</f>
        <v>#REF!</v>
      </c>
      <c r="G13" s="298" t="s">
        <v>1311</v>
      </c>
      <c r="H13" s="457" t="str">
        <f>IFERROR(VLOOKUP(Tabla1[[#This Row],[Código_Actividad]],'Formulario PPGR2'!$I$11:$J$1048576,2,FALSE),"")</f>
        <v>Elaboración de la Memoria Institucional 2019</v>
      </c>
      <c r="I13" s="299">
        <f>IFERROR(VLOOKUP(Tabla1[[#This Row],[Código_Actividad]],Tabla2[[Código]:[Total de Acciones ]],15,FALSE),"")</f>
        <v>1</v>
      </c>
      <c r="J13" s="300" t="s">
        <v>1555</v>
      </c>
      <c r="K13" s="300"/>
      <c r="L13" s="300" t="s">
        <v>1557</v>
      </c>
      <c r="M13" s="300" t="s">
        <v>1559</v>
      </c>
      <c r="N13" s="298">
        <v>30</v>
      </c>
      <c r="O13" s="301">
        <v>225</v>
      </c>
      <c r="P13" s="302">
        <f>+Tabla1[[#This Row],[Precio Unitario]]*Tabla1[[#This Row],[Cantidad de Insumos]]</f>
        <v>6750</v>
      </c>
      <c r="Q13" s="491">
        <v>231101</v>
      </c>
      <c r="R13" s="300" t="s">
        <v>928</v>
      </c>
      <c r="S13" s="156"/>
    </row>
    <row r="14" spans="2:24" ht="25.5" x14ac:dyDescent="0.25">
      <c r="B14" s="327" t="e">
        <f>IF(Tabla1[[#This Row],[Código_Actividad]]="","",CONCATENATE(Tabla1[[#This Row],[POA]],".",Tabla1[[#This Row],[SRS]],".",Tabla1[[#This Row],[AREA]],".",Tabla1[[#This Row],[TIPO]]))</f>
        <v>#REF!</v>
      </c>
      <c r="C14" s="327" t="e">
        <f>IF(Tabla1[[#This Row],[Código_Actividad]]="","",'Formulario PPGR1'!#REF!)</f>
        <v>#REF!</v>
      </c>
      <c r="D14" s="327" t="e">
        <f>IF(Tabla1[[#This Row],[Código_Actividad]]="","",'Formulario PPGR1'!#REF!)</f>
        <v>#REF!</v>
      </c>
      <c r="E14" s="327" t="e">
        <f>IF(Tabla1[[#This Row],[Código_Actividad]]="","",'Formulario PPGR1'!#REF!)</f>
        <v>#REF!</v>
      </c>
      <c r="F14" s="327" t="e">
        <f>IF(Tabla1[[#This Row],[Código_Actividad]]="","",'Formulario PPGR1'!#REF!)</f>
        <v>#REF!</v>
      </c>
      <c r="G14" s="298" t="s">
        <v>1474</v>
      </c>
      <c r="H14" s="463" t="str">
        <f>IFERROR(VLOOKUP(Tabla1[[#This Row],[Código_Actividad]],'Formulario PPGR2'!$I$11:$J$1048576,2,FALSE),"")</f>
        <v xml:space="preserve">Seguimiento a los planes de mejora de Habilitacion de los establecimientos </v>
      </c>
      <c r="I14" s="299">
        <f>IFERROR(VLOOKUP(Tabla1[[#This Row],[Código_Actividad]],Tabla2[[Código]:[Total de Acciones ]],15,FALSE),"")</f>
        <v>4</v>
      </c>
      <c r="J14" s="300" t="s">
        <v>1552</v>
      </c>
      <c r="K14" s="300"/>
      <c r="L14" s="300" t="s">
        <v>1553</v>
      </c>
      <c r="M14" s="300" t="s">
        <v>1554</v>
      </c>
      <c r="N14" s="298">
        <v>120</v>
      </c>
      <c r="O14" s="301">
        <v>188.5</v>
      </c>
      <c r="P14" s="302">
        <f>+Tabla1[[#This Row],[Precio Unitario]]*Tabla1[[#This Row],[Cantidad de Insumos]]</f>
        <v>22620</v>
      </c>
      <c r="Q14" s="491">
        <v>237102</v>
      </c>
      <c r="R14" s="300" t="s">
        <v>928</v>
      </c>
      <c r="S14" s="156"/>
    </row>
    <row r="15" spans="2:24" ht="40.5" customHeight="1" x14ac:dyDescent="0.25">
      <c r="B15" s="327" t="e">
        <f>IF(Tabla1[[#This Row],[Código_Actividad]]="","",CONCATENATE(Tabla1[[#This Row],[POA]],".",Tabla1[[#This Row],[SRS]],".",Tabla1[[#This Row],[AREA]],".",Tabla1[[#This Row],[TIPO]]))</f>
        <v>#REF!</v>
      </c>
      <c r="C15" s="327" t="e">
        <f>IF(Tabla1[[#This Row],[Código_Actividad]]="","",'Formulario PPGR1'!#REF!)</f>
        <v>#REF!</v>
      </c>
      <c r="D15" s="327" t="e">
        <f>IF(Tabla1[[#This Row],[Código_Actividad]]="","",'Formulario PPGR1'!#REF!)</f>
        <v>#REF!</v>
      </c>
      <c r="E15" s="327" t="e">
        <f>IF(Tabla1[[#This Row],[Código_Actividad]]="","",'Formulario PPGR1'!#REF!)</f>
        <v>#REF!</v>
      </c>
      <c r="F15" s="327" t="e">
        <f>IF(Tabla1[[#This Row],[Código_Actividad]]="","",'Formulario PPGR1'!#REF!)</f>
        <v>#REF!</v>
      </c>
      <c r="G15" s="298" t="s">
        <v>1313</v>
      </c>
      <c r="H15" s="457" t="str">
        <f>IFERROR(VLOOKUP(Tabla1[[#This Row],[Código_Actividad]],'Formulario PPGR2'!$I$11:$J$1048576,2,FALSE),"")</f>
        <v>Monitoreo de los planes operativos de la Red (GAS y CEAS)</v>
      </c>
      <c r="I15" s="299">
        <f>IFERROR(VLOOKUP(Tabla1[[#This Row],[Código_Actividad]],Tabla2[[Código]:[Total de Acciones ]],15,FALSE),"")</f>
        <v>4</v>
      </c>
      <c r="J15" s="300" t="s">
        <v>1552</v>
      </c>
      <c r="K15" s="300"/>
      <c r="L15" s="300" t="s">
        <v>1553</v>
      </c>
      <c r="M15" s="300" t="s">
        <v>1554</v>
      </c>
      <c r="N15" s="298">
        <v>300</v>
      </c>
      <c r="O15" s="301">
        <v>188.5</v>
      </c>
      <c r="P15" s="302">
        <f>+Tabla1[[#This Row],[Precio Unitario]]*Tabla1[[#This Row],[Cantidad de Insumos]]</f>
        <v>56550</v>
      </c>
      <c r="Q15" s="491">
        <v>237102</v>
      </c>
      <c r="R15" s="300" t="s">
        <v>928</v>
      </c>
      <c r="S15" s="156"/>
    </row>
    <row r="16" spans="2:24" ht="33.75" customHeight="1" x14ac:dyDescent="0.25">
      <c r="B16" s="327" t="e">
        <f>IF(Tabla1[[#This Row],[Código_Actividad]]="","",CONCATENATE(Tabla1[[#This Row],[POA]],".",Tabla1[[#This Row],[SRS]],".",Tabla1[[#This Row],[AREA]],".",Tabla1[[#This Row],[TIPO]]))</f>
        <v>#REF!</v>
      </c>
      <c r="C16" s="327" t="e">
        <f>IF(Tabla1[[#This Row],[Código_Actividad]]="","",'Formulario PPGR1'!#REF!)</f>
        <v>#REF!</v>
      </c>
      <c r="D16" s="327" t="e">
        <f>IF(Tabla1[[#This Row],[Código_Actividad]]="","",'Formulario PPGR1'!#REF!)</f>
        <v>#REF!</v>
      </c>
      <c r="E16" s="327" t="e">
        <f>IF(Tabla1[[#This Row],[Código_Actividad]]="","",'Formulario PPGR1'!#REF!)</f>
        <v>#REF!</v>
      </c>
      <c r="F16" s="327" t="e">
        <f>IF(Tabla1[[#This Row],[Código_Actividad]]="","",'Formulario PPGR1'!#REF!)</f>
        <v>#REF!</v>
      </c>
      <c r="G16" s="298" t="s">
        <v>1314</v>
      </c>
      <c r="H16" s="457" t="str">
        <f>IFERROR(VLOOKUP(Tabla1[[#This Row],[Código_Actividad]],'Formulario PPGR2'!$I$11:$J$1048576,2,FALSE),"")</f>
        <v>Socialización de resultados monitoreo del POA del SRS</v>
      </c>
      <c r="I16" s="299">
        <f>IFERROR(VLOOKUP(Tabla1[[#This Row],[Código_Actividad]],Tabla2[[Código]:[Total de Acciones ]],15,FALSE),"")</f>
        <v>3</v>
      </c>
      <c r="J16" s="300" t="s">
        <v>1555</v>
      </c>
      <c r="K16" s="300"/>
      <c r="L16" s="300" t="s">
        <v>1557</v>
      </c>
      <c r="M16" s="300" t="s">
        <v>1559</v>
      </c>
      <c r="N16" s="298">
        <v>120</v>
      </c>
      <c r="O16" s="301">
        <v>225</v>
      </c>
      <c r="P16" s="302">
        <f>+Tabla1[[#This Row],[Precio Unitario]]*Tabla1[[#This Row],[Cantidad de Insumos]]</f>
        <v>27000</v>
      </c>
      <c r="Q16" s="491">
        <v>231101</v>
      </c>
      <c r="R16" s="300" t="s">
        <v>928</v>
      </c>
      <c r="S16" s="156"/>
    </row>
    <row r="17" spans="2:46" ht="25.5" x14ac:dyDescent="0.25">
      <c r="B17" s="356" t="e">
        <f>IF(Tabla1[[#This Row],[Código_Actividad]]="","",CONCATENATE(Tabla1[[#This Row],[POA]],".",Tabla1[[#This Row],[SRS]],".",Tabla1[[#This Row],[AREA]],".",Tabla1[[#This Row],[TIPO]]))</f>
        <v>#REF!</v>
      </c>
      <c r="C17" s="356" t="e">
        <f>IF(Tabla1[[#This Row],[Código_Actividad]]="","",'Formulario PPGR1'!#REF!)</f>
        <v>#REF!</v>
      </c>
      <c r="D17" s="356" t="e">
        <f>IF(Tabla1[[#This Row],[Código_Actividad]]="","",'Formulario PPGR1'!#REF!)</f>
        <v>#REF!</v>
      </c>
      <c r="E17" s="356" t="e">
        <f>IF(Tabla1[[#This Row],[Código_Actividad]]="","",'Formulario PPGR1'!#REF!)</f>
        <v>#REF!</v>
      </c>
      <c r="F17" s="356" t="e">
        <f>IF(Tabla1[[#This Row],[Código_Actividad]]="","",'Formulario PPGR1'!#REF!)</f>
        <v>#REF!</v>
      </c>
      <c r="G17" s="357" t="s">
        <v>1314</v>
      </c>
      <c r="H17" s="457" t="s">
        <v>1304</v>
      </c>
      <c r="I17" s="299"/>
      <c r="J17" s="300" t="s">
        <v>1556</v>
      </c>
      <c r="K17" s="300"/>
      <c r="L17" s="300" t="s">
        <v>1558</v>
      </c>
      <c r="M17" s="300" t="s">
        <v>1559</v>
      </c>
      <c r="N17" s="357">
        <v>120</v>
      </c>
      <c r="O17" s="301">
        <v>350</v>
      </c>
      <c r="P17" s="302">
        <f>+Tabla1[[#This Row],[Precio Unitario]]*Tabla1[[#This Row],[Cantidad de Insumos]]</f>
        <v>42000</v>
      </c>
      <c r="Q17" s="492"/>
      <c r="R17" s="300" t="s">
        <v>928</v>
      </c>
      <c r="S17" s="156"/>
    </row>
    <row r="18" spans="2:46" ht="25.5" x14ac:dyDescent="0.25">
      <c r="B18" s="356" t="e">
        <f>IF(Tabla1[[#This Row],[Código_Actividad]]="","",CONCATENATE(Tabla1[[#This Row],[POA]],".",Tabla1[[#This Row],[SRS]],".",Tabla1[[#This Row],[AREA]],".",Tabla1[[#This Row],[TIPO]]))</f>
        <v>#REF!</v>
      </c>
      <c r="C18" s="356" t="e">
        <f>IF(Tabla1[[#This Row],[Código_Actividad]]="","",'Formulario PPGR1'!#REF!)</f>
        <v>#REF!</v>
      </c>
      <c r="D18" s="356" t="e">
        <f>IF(Tabla1[[#This Row],[Código_Actividad]]="","",'Formulario PPGR1'!#REF!)</f>
        <v>#REF!</v>
      </c>
      <c r="E18" s="356" t="e">
        <f>IF(Tabla1[[#This Row],[Código_Actividad]]="","",'Formulario PPGR1'!#REF!)</f>
        <v>#REF!</v>
      </c>
      <c r="F18" s="356" t="e">
        <f>IF(Tabla1[[#This Row],[Código_Actividad]]="","",'Formulario PPGR1'!#REF!)</f>
        <v>#REF!</v>
      </c>
      <c r="G18" s="357" t="s">
        <v>1314</v>
      </c>
      <c r="H18" s="457" t="s">
        <v>1304</v>
      </c>
      <c r="I18" s="299">
        <f>IFERROR(VLOOKUP(Tabla1[[#This Row],[Código_Actividad]],Tabla2[[Código]:[Total de Acciones ]],15,FALSE),"")</f>
        <v>3</v>
      </c>
      <c r="J18" s="300" t="s">
        <v>1552</v>
      </c>
      <c r="K18" s="300"/>
      <c r="L18" s="300" t="s">
        <v>1553</v>
      </c>
      <c r="M18" s="300" t="s">
        <v>1554</v>
      </c>
      <c r="N18" s="357">
        <v>30</v>
      </c>
      <c r="O18" s="301">
        <v>188.5</v>
      </c>
      <c r="P18" s="302">
        <f>+Tabla1[[#This Row],[Precio Unitario]]*Tabla1[[#This Row],[Cantidad de Insumos]]</f>
        <v>5655</v>
      </c>
      <c r="Q18" s="492">
        <v>237102</v>
      </c>
      <c r="R18" s="300" t="s">
        <v>928</v>
      </c>
      <c r="S18" s="156"/>
    </row>
    <row r="19" spans="2:46" ht="28.5" customHeight="1" x14ac:dyDescent="0.25">
      <c r="B19" s="356" t="e">
        <f>IF(Tabla1[[#This Row],[Código_Actividad]]="","",CONCATENATE(Tabla1[[#This Row],[POA]],".",Tabla1[[#This Row],[SRS]],".",Tabla1[[#This Row],[AREA]],".",Tabla1[[#This Row],[TIPO]]))</f>
        <v>#REF!</v>
      </c>
      <c r="C19" s="356" t="e">
        <f>IF(Tabla1[[#This Row],[Código_Actividad]]="","",'Formulario PPGR1'!#REF!)</f>
        <v>#REF!</v>
      </c>
      <c r="D19" s="356" t="e">
        <f>IF(Tabla1[[#This Row],[Código_Actividad]]="","",'Formulario PPGR1'!#REF!)</f>
        <v>#REF!</v>
      </c>
      <c r="E19" s="356" t="e">
        <f>IF(Tabla1[[#This Row],[Código_Actividad]]="","",'Formulario PPGR1'!#REF!)</f>
        <v>#REF!</v>
      </c>
      <c r="F19" s="356" t="e">
        <f>IF(Tabla1[[#This Row],[Código_Actividad]]="","",'Formulario PPGR1'!#REF!)</f>
        <v>#REF!</v>
      </c>
      <c r="G19" s="357" t="s">
        <v>1316</v>
      </c>
      <c r="H19" s="460" t="s">
        <v>1306</v>
      </c>
      <c r="I19" s="299">
        <f>IFERROR(VLOOKUP(Tabla1[[#This Row],[Código_Actividad]],Tabla2[[Código]:[Total de Acciones ]],15,FALSE),"")</f>
        <v>1</v>
      </c>
      <c r="J19" s="300" t="s">
        <v>1555</v>
      </c>
      <c r="K19" s="300"/>
      <c r="L19" s="300" t="s">
        <v>1639</v>
      </c>
      <c r="M19" s="300" t="s">
        <v>1559</v>
      </c>
      <c r="N19" s="357">
        <v>30</v>
      </c>
      <c r="O19" s="301">
        <v>300</v>
      </c>
      <c r="P19" s="302">
        <f>+Tabla1[[#This Row],[Precio Unitario]]*Tabla1[[#This Row],[Cantidad de Insumos]]</f>
        <v>9000</v>
      </c>
      <c r="Q19" s="492">
        <v>231101</v>
      </c>
      <c r="R19" s="300" t="s">
        <v>928</v>
      </c>
      <c r="S19" s="156"/>
    </row>
    <row r="20" spans="2:46" ht="28.5" customHeight="1" x14ac:dyDescent="0.25">
      <c r="B20" s="472" t="e">
        <f>IF(Tabla1[[#This Row],[Código_Actividad]]="","",CONCATENATE(Tabla1[[#This Row],[POA]],".",Tabla1[[#This Row],[SRS]],".",Tabla1[[#This Row],[AREA]],".",Tabla1[[#This Row],[TIPO]]))</f>
        <v>#REF!</v>
      </c>
      <c r="C20" s="472" t="e">
        <f>IF(Tabla1[[#This Row],[Código_Actividad]]="","",'Formulario PPGR1'!#REF!)</f>
        <v>#REF!</v>
      </c>
      <c r="D20" s="472" t="e">
        <f>IF(Tabla1[[#This Row],[Código_Actividad]]="","",'Formulario PPGR1'!#REF!)</f>
        <v>#REF!</v>
      </c>
      <c r="E20" s="472" t="e">
        <f>IF(Tabla1[[#This Row],[Código_Actividad]]="","",'Formulario PPGR1'!#REF!)</f>
        <v>#REF!</v>
      </c>
      <c r="F20" s="472" t="e">
        <f>IF(Tabla1[[#This Row],[Código_Actividad]]="","",'Formulario PPGR1'!#REF!)</f>
        <v>#REF!</v>
      </c>
      <c r="G20" s="298" t="s">
        <v>1638</v>
      </c>
      <c r="H20" s="460" t="str">
        <f>IFERROR(VLOOKUP(Tabla1[[#This Row],[Código_Actividad]],'Formulario PPGR2'!$I$11:$J$1048576,2,FALSE),"")</f>
        <v xml:space="preserve">Seguimiento a la implementación del Modelo de Gestión </v>
      </c>
      <c r="I20" s="299">
        <f>IFERROR(VLOOKUP(Tabla1[[#This Row],[Código_Actividad]],Tabla2[[Código]:[Total de Acciones ]],15,FALSE),"")</f>
        <v>2</v>
      </c>
      <c r="J20" s="300" t="s">
        <v>1552</v>
      </c>
      <c r="K20" s="473"/>
      <c r="L20" s="459" t="s">
        <v>1553</v>
      </c>
      <c r="M20" s="473" t="s">
        <v>1554</v>
      </c>
      <c r="N20" s="298">
        <v>30</v>
      </c>
      <c r="O20" s="302">
        <v>188.5</v>
      </c>
      <c r="P20" s="302">
        <f>+Tabla1[[#This Row],[Precio Unitario]]*Tabla1[[#This Row],[Cantidad de Insumos]]</f>
        <v>5655</v>
      </c>
      <c r="Q20" s="491">
        <v>237102</v>
      </c>
      <c r="R20" s="300" t="s">
        <v>928</v>
      </c>
      <c r="S20" s="156"/>
    </row>
    <row r="21" spans="2:46" ht="51.75" customHeight="1" x14ac:dyDescent="0.25">
      <c r="B21" s="356" t="e">
        <f>IF(Tabla1[[#This Row],[Código_Actividad]]="","",CONCATENATE(Tabla1[[#This Row],[POA]],".",Tabla1[[#This Row],[SRS]],".",Tabla1[[#This Row],[AREA]],".",Tabla1[[#This Row],[TIPO]]))</f>
        <v>#REF!</v>
      </c>
      <c r="C21" s="356" t="e">
        <f>IF(Tabla1[[#This Row],[Código_Actividad]]="","",'Formulario PPGR1'!#REF!)</f>
        <v>#REF!</v>
      </c>
      <c r="D21" s="356" t="e">
        <f>IF(Tabla1[[#This Row],[Código_Actividad]]="","",'Formulario PPGR1'!#REF!)</f>
        <v>#REF!</v>
      </c>
      <c r="E21" s="356" t="e">
        <f>IF(Tabla1[[#This Row],[Código_Actividad]]="","",'Formulario PPGR1'!#REF!)</f>
        <v>#REF!</v>
      </c>
      <c r="F21" s="356" t="e">
        <f>IF(Tabla1[[#This Row],[Código_Actividad]]="","",'Formulario PPGR1'!#REF!)</f>
        <v>#REF!</v>
      </c>
      <c r="G21" s="357" t="s">
        <v>1323</v>
      </c>
      <c r="H21" s="458" t="str">
        <f>IFERROR(VLOOKUP(Tabla1[[#This Row],[Código_Actividad]],'Formulario PPGR2'!$I$11:$J$1048576,2,FALSE),"")</f>
        <v>Reuniones de coordinación para implementación de CAF y Carta Compromiso Ciudadano en la Red</v>
      </c>
      <c r="I21" s="299">
        <f>IFERROR(VLOOKUP(Tabla1[[#This Row],[Código_Actividad]],Tabla2[[Código]:[Total de Acciones ]],15,FALSE),"")</f>
        <v>1</v>
      </c>
      <c r="J21" s="300" t="s">
        <v>1555</v>
      </c>
      <c r="K21" s="300"/>
      <c r="L21" s="300" t="s">
        <v>1557</v>
      </c>
      <c r="M21" s="300" t="s">
        <v>1559</v>
      </c>
      <c r="N21" s="357">
        <v>15</v>
      </c>
      <c r="O21" s="301">
        <v>225</v>
      </c>
      <c r="P21" s="302">
        <f>+Tabla1[[#This Row],[Precio Unitario]]*Tabla1[[#This Row],[Cantidad de Insumos]]</f>
        <v>3375</v>
      </c>
      <c r="Q21" s="492">
        <v>231101</v>
      </c>
      <c r="R21" s="300" t="s">
        <v>928</v>
      </c>
      <c r="S21" s="156"/>
    </row>
    <row r="22" spans="2:46" ht="53.25" customHeight="1" x14ac:dyDescent="0.25">
      <c r="B22" s="356" t="e">
        <f>IF(Tabla1[[#This Row],[Código_Actividad]]="","",CONCATENATE(Tabla1[[#This Row],[POA]],".",Tabla1[[#This Row],[SRS]],".",Tabla1[[#This Row],[AREA]],".",Tabla1[[#This Row],[TIPO]]))</f>
        <v>#REF!</v>
      </c>
      <c r="C22" s="356" t="e">
        <f>IF(Tabla1[[#This Row],[Código_Actividad]]="","",'Formulario PPGR1'!#REF!)</f>
        <v>#REF!</v>
      </c>
      <c r="D22" s="356" t="e">
        <f>IF(Tabla1[[#This Row],[Código_Actividad]]="","",'Formulario PPGR1'!#REF!)</f>
        <v>#REF!</v>
      </c>
      <c r="E22" s="356" t="e">
        <f>IF(Tabla1[[#This Row],[Código_Actividad]]="","",'Formulario PPGR1'!#REF!)</f>
        <v>#REF!</v>
      </c>
      <c r="F22" s="356" t="e">
        <f>IF(Tabla1[[#This Row],[Código_Actividad]]="","",'Formulario PPGR1'!#REF!)</f>
        <v>#REF!</v>
      </c>
      <c r="G22" s="357" t="s">
        <v>1325</v>
      </c>
      <c r="H22" s="458" t="str">
        <f>IFERROR(VLOOKUP(Tabla1[[#This Row],[Código_Actividad]],'Formulario PPGR2'!$I$11:$J$1048576,2,FALSE),"")</f>
        <v/>
      </c>
      <c r="I22" s="299" t="str">
        <f>IFERROR(VLOOKUP(Tabla1[[#This Row],[Código_Actividad]],Tabla2[[Código]:[Total de Acciones ]],15,FALSE),"")</f>
        <v/>
      </c>
      <c r="J22" s="300" t="s">
        <v>1555</v>
      </c>
      <c r="K22" s="300"/>
      <c r="L22" s="300" t="s">
        <v>1557</v>
      </c>
      <c r="M22" s="300" t="s">
        <v>1559</v>
      </c>
      <c r="N22" s="357">
        <v>30</v>
      </c>
      <c r="O22" s="301">
        <v>225</v>
      </c>
      <c r="P22" s="302">
        <f>+Tabla1[[#This Row],[Precio Unitario]]*Tabla1[[#This Row],[Cantidad de Insumos]]</f>
        <v>6750</v>
      </c>
      <c r="Q22" s="492">
        <v>231101</v>
      </c>
      <c r="R22" s="300" t="s">
        <v>928</v>
      </c>
      <c r="S22" s="156"/>
    </row>
    <row r="23" spans="2:46" ht="25.5" x14ac:dyDescent="0.25">
      <c r="B23" s="356" t="e">
        <v>#REF!</v>
      </c>
      <c r="C23" s="356" t="e">
        <v>#REF!</v>
      </c>
      <c r="D23" s="356" t="e">
        <v>#REF!</v>
      </c>
      <c r="E23" s="356" t="e">
        <v>#REF!</v>
      </c>
      <c r="F23" s="356" t="e">
        <v>#REF!</v>
      </c>
      <c r="G23" s="357" t="s">
        <v>1333</v>
      </c>
      <c r="H23" s="458" t="s">
        <v>1529</v>
      </c>
      <c r="I23" s="299">
        <v>2</v>
      </c>
      <c r="J23" s="300" t="s">
        <v>1555</v>
      </c>
      <c r="K23" s="300"/>
      <c r="L23" s="300" t="s">
        <v>1645</v>
      </c>
      <c r="M23" s="300" t="s">
        <v>1559</v>
      </c>
      <c r="N23" s="357">
        <v>60</v>
      </c>
      <c r="O23" s="301">
        <v>225</v>
      </c>
      <c r="P23" s="302">
        <f>+Tabla1[[#This Row],[Precio Unitario]]*Tabla1[[#This Row],[Cantidad de Insumos]]</f>
        <v>13500</v>
      </c>
      <c r="Q23" s="492">
        <v>231101</v>
      </c>
      <c r="R23" s="300" t="s">
        <v>928</v>
      </c>
      <c r="S23" s="156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2:46" ht="27.75" customHeight="1" x14ac:dyDescent="0.25">
      <c r="B24" s="474" t="e">
        <f>IF(Tabla1[[#This Row],[Código_Actividad]]="","",CONCATENATE(Tabla1[[#This Row],[POA]],".",Tabla1[[#This Row],[SRS]],".",Tabla1[[#This Row],[AREA]],".",Tabla1[[#This Row],[TIPO]]))</f>
        <v>#REF!</v>
      </c>
      <c r="C24" s="474" t="e">
        <f>IF(Tabla1[[#This Row],[Código_Actividad]]="","",'Formulario PPGR1'!#REF!)</f>
        <v>#REF!</v>
      </c>
      <c r="D24" s="474" t="e">
        <f>IF(Tabla1[[#This Row],[Código_Actividad]]="","",'Formulario PPGR1'!#REF!)</f>
        <v>#REF!</v>
      </c>
      <c r="E24" s="474" t="e">
        <f>IF(Tabla1[[#This Row],[Código_Actividad]]="","",'Formulario PPGR1'!#REF!)</f>
        <v>#REF!</v>
      </c>
      <c r="F24" s="474" t="e">
        <f>IF(Tabla1[[#This Row],[Código_Actividad]]="","",'Formulario PPGR1'!#REF!)</f>
        <v>#REF!</v>
      </c>
      <c r="G24" s="475" t="s">
        <v>1333</v>
      </c>
      <c r="H24" s="476" t="str">
        <f>IFERROR(VLOOKUP(Tabla1[[#This Row],[Código_Actividad]],'Formulario PPGR2'!$I$11:$J$1048576,2,FALSE),"")</f>
        <v>Reunion de trabajo para entrega de las bases de datos 2019</v>
      </c>
      <c r="I24" s="299">
        <v>2</v>
      </c>
      <c r="J24" s="477" t="s">
        <v>1556</v>
      </c>
      <c r="K24" s="478" t="str">
        <f>IFERROR(VLOOKUP($J24,LSIns!$B$5:$C$45,2,FALSE),"")</f>
        <v/>
      </c>
      <c r="L24" s="479" t="s">
        <v>1558</v>
      </c>
      <c r="M24" s="300" t="s">
        <v>1559</v>
      </c>
      <c r="N24" s="475">
        <v>60</v>
      </c>
      <c r="O24" s="480">
        <v>350</v>
      </c>
      <c r="P24" s="302">
        <f>+Tabla1[[#This Row],[Precio Unitario]]*Tabla1[[#This Row],[Cantidad de Insumos]]</f>
        <v>21000</v>
      </c>
      <c r="Q24" s="493">
        <v>231101</v>
      </c>
      <c r="R24" s="300" t="s">
        <v>928</v>
      </c>
      <c r="S24" s="156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2:46" ht="25.5" x14ac:dyDescent="0.25">
      <c r="B25" s="356" t="e">
        <v>#REF!</v>
      </c>
      <c r="C25" s="356" t="e">
        <v>#REF!</v>
      </c>
      <c r="D25" s="356" t="e">
        <v>#REF!</v>
      </c>
      <c r="E25" s="356" t="e">
        <v>#REF!</v>
      </c>
      <c r="F25" s="356" t="e">
        <v>#REF!</v>
      </c>
      <c r="G25" s="357" t="s">
        <v>1330</v>
      </c>
      <c r="H25" s="458" t="s">
        <v>1331</v>
      </c>
      <c r="I25" s="299">
        <v>12</v>
      </c>
      <c r="J25" s="300" t="s">
        <v>1552</v>
      </c>
      <c r="K25" s="300"/>
      <c r="L25" s="300" t="s">
        <v>1553</v>
      </c>
      <c r="M25" s="300" t="s">
        <v>1554</v>
      </c>
      <c r="N25" s="357">
        <v>130</v>
      </c>
      <c r="O25" s="301">
        <v>188.5</v>
      </c>
      <c r="P25" s="302">
        <f>+Tabla1[[#This Row],[Precio Unitario]]*Tabla1[[#This Row],[Cantidad de Insumos]]</f>
        <v>24505</v>
      </c>
      <c r="Q25" s="492">
        <v>237102</v>
      </c>
      <c r="R25" s="300" t="s">
        <v>928</v>
      </c>
      <c r="S25" s="156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2:46" ht="25.5" x14ac:dyDescent="0.25">
      <c r="B26" s="356" t="e">
        <v>#REF!</v>
      </c>
      <c r="C26" s="356" t="e">
        <v>#REF!</v>
      </c>
      <c r="D26" s="356" t="e">
        <v>#REF!</v>
      </c>
      <c r="E26" s="356" t="e">
        <v>#REF!</v>
      </c>
      <c r="F26" s="356" t="e">
        <v>#REF!</v>
      </c>
      <c r="G26" s="357" t="s">
        <v>1338</v>
      </c>
      <c r="H26" s="458" t="s">
        <v>1334</v>
      </c>
      <c r="I26" s="299">
        <v>1</v>
      </c>
      <c r="J26" s="300" t="s">
        <v>1649</v>
      </c>
      <c r="K26" s="300"/>
      <c r="L26" s="300" t="s">
        <v>1644</v>
      </c>
      <c r="M26" s="300" t="s">
        <v>1559</v>
      </c>
      <c r="N26" s="357">
        <v>60</v>
      </c>
      <c r="O26" s="301">
        <v>225</v>
      </c>
      <c r="P26" s="302">
        <f>+Tabla1[[#This Row],[Precio Unitario]]*Tabla1[[#This Row],[Cantidad de Insumos]]</f>
        <v>13500</v>
      </c>
      <c r="Q26" s="492">
        <v>231101</v>
      </c>
      <c r="R26" s="300" t="s">
        <v>928</v>
      </c>
      <c r="S26" s="15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2:46" ht="25.5" x14ac:dyDescent="0.25">
      <c r="B27" s="472" t="e">
        <v>#REF!</v>
      </c>
      <c r="C27" s="472" t="e">
        <v>#REF!</v>
      </c>
      <c r="D27" s="472" t="e">
        <v>#REF!</v>
      </c>
      <c r="E27" s="472" t="e">
        <v>#REF!</v>
      </c>
      <c r="F27" s="472" t="e">
        <v>#REF!</v>
      </c>
      <c r="G27" s="298" t="s">
        <v>1338</v>
      </c>
      <c r="H27" s="460" t="s">
        <v>1334</v>
      </c>
      <c r="I27" s="486"/>
      <c r="J27" s="300" t="s">
        <v>1556</v>
      </c>
      <c r="K27" s="473"/>
      <c r="L27" s="459" t="s">
        <v>1558</v>
      </c>
      <c r="M27" s="473" t="s">
        <v>1559</v>
      </c>
      <c r="N27" s="298">
        <v>60</v>
      </c>
      <c r="O27" s="302">
        <v>350</v>
      </c>
      <c r="P27" s="302">
        <f>+Tabla1[[#This Row],[Precio Unitario]]*Tabla1[[#This Row],[Cantidad de Insumos]]</f>
        <v>21000</v>
      </c>
      <c r="Q27" s="491"/>
      <c r="R27" s="300" t="s">
        <v>928</v>
      </c>
      <c r="S27" s="156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2:46" ht="25.5" x14ac:dyDescent="0.25">
      <c r="B28" s="356" t="e">
        <v>#REF!</v>
      </c>
      <c r="C28" s="356" t="e">
        <v>#REF!</v>
      </c>
      <c r="D28" s="356" t="e">
        <v>#REF!</v>
      </c>
      <c r="E28" s="356" t="e">
        <v>#REF!</v>
      </c>
      <c r="F28" s="356" t="e">
        <v>#REF!</v>
      </c>
      <c r="G28" s="357" t="s">
        <v>1339</v>
      </c>
      <c r="H28" s="458" t="s">
        <v>1335</v>
      </c>
      <c r="I28" s="299">
        <v>1</v>
      </c>
      <c r="J28" s="300" t="s">
        <v>1552</v>
      </c>
      <c r="K28" s="300"/>
      <c r="L28" s="300" t="s">
        <v>1553</v>
      </c>
      <c r="M28" s="300" t="s">
        <v>1554</v>
      </c>
      <c r="N28" s="357">
        <v>60</v>
      </c>
      <c r="O28" s="301">
        <v>188.5</v>
      </c>
      <c r="P28" s="302">
        <f>+Tabla1[[#This Row],[Precio Unitario]]*Tabla1[[#This Row],[Cantidad de Insumos]]</f>
        <v>11310</v>
      </c>
      <c r="Q28" s="492">
        <v>237102</v>
      </c>
      <c r="R28" s="300" t="s">
        <v>928</v>
      </c>
      <c r="S28" s="156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2:46" ht="38.25" x14ac:dyDescent="0.25">
      <c r="B29" s="356" t="e">
        <v>#REF!</v>
      </c>
      <c r="C29" s="356" t="e">
        <v>#REF!</v>
      </c>
      <c r="D29" s="356" t="e">
        <v>#REF!</v>
      </c>
      <c r="E29" s="356" t="e">
        <v>#REF!</v>
      </c>
      <c r="F29" s="356" t="e">
        <v>#REF!</v>
      </c>
      <c r="G29" s="357" t="s">
        <v>1340</v>
      </c>
      <c r="H29" s="458" t="s">
        <v>1336</v>
      </c>
      <c r="I29" s="299">
        <v>1</v>
      </c>
      <c r="J29" s="300" t="s">
        <v>1555</v>
      </c>
      <c r="K29" s="300"/>
      <c r="L29" s="300" t="s">
        <v>1557</v>
      </c>
      <c r="M29" s="300" t="s">
        <v>1559</v>
      </c>
      <c r="N29" s="357">
        <v>120</v>
      </c>
      <c r="O29" s="301">
        <v>225</v>
      </c>
      <c r="P29" s="302">
        <f>+Tabla1[[#This Row],[Precio Unitario]]*Tabla1[[#This Row],[Cantidad de Insumos]]</f>
        <v>27000</v>
      </c>
      <c r="Q29" s="492">
        <v>231101</v>
      </c>
      <c r="R29" s="300" t="s">
        <v>928</v>
      </c>
      <c r="S29" s="156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2:46" ht="38.25" x14ac:dyDescent="0.25">
      <c r="B30" s="356" t="e">
        <f>IF(Tabla1[[#This Row],[Código_Actividad]]="","",CONCATENATE(Tabla1[[#This Row],[POA]],".",Tabla1[[#This Row],[SRS]],".",Tabla1[[#This Row],[AREA]],".",Tabla1[[#This Row],[TIPO]]))</f>
        <v>#REF!</v>
      </c>
      <c r="C30" s="356" t="e">
        <f>IF(Tabla1[[#This Row],[Código_Actividad]]="","",'Formulario PPGR1'!#REF!)</f>
        <v>#REF!</v>
      </c>
      <c r="D30" s="356" t="e">
        <f>IF(Tabla1[[#This Row],[Código_Actividad]]="","",'Formulario PPGR1'!#REF!)</f>
        <v>#REF!</v>
      </c>
      <c r="E30" s="356" t="e">
        <f>IF(Tabla1[[#This Row],[Código_Actividad]]="","",'Formulario PPGR1'!#REF!)</f>
        <v>#REF!</v>
      </c>
      <c r="F30" s="356" t="e">
        <f>IF(Tabla1[[#This Row],[Código_Actividad]]="","",'Formulario PPGR1'!#REF!)</f>
        <v>#REF!</v>
      </c>
      <c r="G30" s="357" t="s">
        <v>1437</v>
      </c>
      <c r="H30" s="458" t="s">
        <v>1342</v>
      </c>
      <c r="I30" s="299">
        <v>1</v>
      </c>
      <c r="J30" s="300" t="s">
        <v>1552</v>
      </c>
      <c r="K30" s="300"/>
      <c r="L30" s="300" t="s">
        <v>1553</v>
      </c>
      <c r="M30" s="300" t="s">
        <v>1554</v>
      </c>
      <c r="N30" s="357">
        <v>220</v>
      </c>
      <c r="O30" s="301">
        <v>188.5</v>
      </c>
      <c r="P30" s="302">
        <f>+Tabla1[[#This Row],[Precio Unitario]]*Tabla1[[#This Row],[Cantidad de Insumos]]</f>
        <v>41470</v>
      </c>
      <c r="Q30" s="492">
        <v>237102</v>
      </c>
      <c r="R30" s="300" t="s">
        <v>928</v>
      </c>
      <c r="S30" s="156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2:46" ht="25.5" x14ac:dyDescent="0.25">
      <c r="B31" s="356" t="e">
        <f>IF(Tabla1[[#This Row],[Código_Actividad]]="","",CONCATENATE(Tabla1[[#This Row],[POA]],".",Tabla1[[#This Row],[SRS]],".",Tabla1[[#This Row],[AREA]],".",Tabla1[[#This Row],[TIPO]]))</f>
        <v>#REF!</v>
      </c>
      <c r="C31" s="356" t="e">
        <f>IF(Tabla1[[#This Row],[Código_Actividad]]="","",'Formulario PPGR1'!#REF!)</f>
        <v>#REF!</v>
      </c>
      <c r="D31" s="356" t="e">
        <f>IF(Tabla1[[#This Row],[Código_Actividad]]="","",'Formulario PPGR1'!#REF!)</f>
        <v>#REF!</v>
      </c>
      <c r="E31" s="356" t="e">
        <f>IF(Tabla1[[#This Row],[Código_Actividad]]="","",'Formulario PPGR1'!#REF!)</f>
        <v>#REF!</v>
      </c>
      <c r="F31" s="356" t="e">
        <f>IF(Tabla1[[#This Row],[Código_Actividad]]="","",'Formulario PPGR1'!#REF!)</f>
        <v>#REF!</v>
      </c>
      <c r="G31" s="357" t="s">
        <v>1440</v>
      </c>
      <c r="H31" s="458" t="s">
        <v>1343</v>
      </c>
      <c r="I31" s="299">
        <v>1</v>
      </c>
      <c r="J31" s="300" t="s">
        <v>1552</v>
      </c>
      <c r="K31" s="300"/>
      <c r="L31" s="300" t="s">
        <v>1553</v>
      </c>
      <c r="M31" s="300" t="s">
        <v>1554</v>
      </c>
      <c r="N31" s="357">
        <v>70</v>
      </c>
      <c r="O31" s="301">
        <v>188.5</v>
      </c>
      <c r="P31" s="302">
        <f>+Tabla1[[#This Row],[Precio Unitario]]*Tabla1[[#This Row],[Cantidad de Insumos]]</f>
        <v>13195</v>
      </c>
      <c r="Q31" s="492">
        <v>237102</v>
      </c>
      <c r="R31" s="300" t="s">
        <v>928</v>
      </c>
      <c r="S31" s="156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2:46" ht="38.25" x14ac:dyDescent="0.25">
      <c r="B32" s="356" t="e">
        <f>IF(Tabla1[[#This Row],[Código_Actividad]]="","",CONCATENATE(Tabla1[[#This Row],[POA]],".",Tabla1[[#This Row],[SRS]],".",Tabla1[[#This Row],[AREA]],".",Tabla1[[#This Row],[TIPO]]))</f>
        <v>#REF!</v>
      </c>
      <c r="C32" s="356" t="e">
        <f>IF(Tabla1[[#This Row],[Código_Actividad]]="","",'Formulario PPGR1'!#REF!)</f>
        <v>#REF!</v>
      </c>
      <c r="D32" s="356" t="e">
        <f>IF(Tabla1[[#This Row],[Código_Actividad]]="","",'Formulario PPGR1'!#REF!)</f>
        <v>#REF!</v>
      </c>
      <c r="E32" s="356" t="e">
        <f>IF(Tabla1[[#This Row],[Código_Actividad]]="","",'Formulario PPGR1'!#REF!)</f>
        <v>#REF!</v>
      </c>
      <c r="F32" s="356" t="e">
        <f>IF(Tabla1[[#This Row],[Código_Actividad]]="","",'Formulario PPGR1'!#REF!)</f>
        <v>#REF!</v>
      </c>
      <c r="G32" s="357" t="s">
        <v>1441</v>
      </c>
      <c r="H32" s="458" t="s">
        <v>1342</v>
      </c>
      <c r="I32" s="299">
        <v>1</v>
      </c>
      <c r="J32" s="300" t="s">
        <v>1552</v>
      </c>
      <c r="K32" s="300"/>
      <c r="L32" s="300" t="s">
        <v>1553</v>
      </c>
      <c r="M32" s="300" t="s">
        <v>1554</v>
      </c>
      <c r="N32" s="357">
        <v>40</v>
      </c>
      <c r="O32" s="301">
        <v>188.5</v>
      </c>
      <c r="P32" s="302">
        <f>+Tabla1[[#This Row],[Precio Unitario]]*Tabla1[[#This Row],[Cantidad de Insumos]]</f>
        <v>7540</v>
      </c>
      <c r="Q32" s="492">
        <v>237102</v>
      </c>
      <c r="R32" s="300" t="s">
        <v>928</v>
      </c>
      <c r="S32" s="156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2:46" ht="25.5" x14ac:dyDescent="0.25">
      <c r="B33" s="356" t="e">
        <f>IF(Tabla1[[#This Row],[Código_Actividad]]="","",CONCATENATE(Tabla1[[#This Row],[POA]],".",Tabla1[[#This Row],[SRS]],".",Tabla1[[#This Row],[AREA]],".",Tabla1[[#This Row],[TIPO]]))</f>
        <v>#REF!</v>
      </c>
      <c r="C33" s="356" t="e">
        <f>IF(Tabla1[[#This Row],[Código_Actividad]]="","",'Formulario PPGR1'!#REF!)</f>
        <v>#REF!</v>
      </c>
      <c r="D33" s="356" t="e">
        <f>IF(Tabla1[[#This Row],[Código_Actividad]]="","",'Formulario PPGR1'!#REF!)</f>
        <v>#REF!</v>
      </c>
      <c r="E33" s="356" t="e">
        <f>IF(Tabla1[[#This Row],[Código_Actividad]]="","",'Formulario PPGR1'!#REF!)</f>
        <v>#REF!</v>
      </c>
      <c r="F33" s="356" t="e">
        <f>IF(Tabla1[[#This Row],[Código_Actividad]]="","",'Formulario PPGR1'!#REF!)</f>
        <v>#REF!</v>
      </c>
      <c r="G33" s="357" t="s">
        <v>1442</v>
      </c>
      <c r="H33" s="458" t="s">
        <v>1565</v>
      </c>
      <c r="I33" s="299">
        <v>1</v>
      </c>
      <c r="J33" s="300" t="s">
        <v>1552</v>
      </c>
      <c r="K33" s="300"/>
      <c r="L33" s="300" t="s">
        <v>1553</v>
      </c>
      <c r="M33" s="300" t="s">
        <v>1554</v>
      </c>
      <c r="N33" s="357">
        <v>60</v>
      </c>
      <c r="O33" s="301">
        <v>188.5</v>
      </c>
      <c r="P33" s="302">
        <f>+Tabla1[[#This Row],[Precio Unitario]]*Tabla1[[#This Row],[Cantidad de Insumos]]</f>
        <v>11310</v>
      </c>
      <c r="Q33" s="492">
        <v>237102</v>
      </c>
      <c r="R33" s="300" t="s">
        <v>928</v>
      </c>
      <c r="S33" s="156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2:46" ht="30.75" customHeight="1" x14ac:dyDescent="0.25">
      <c r="B34" s="356" t="e">
        <f>IF(Tabla1[[#This Row],[Código_Actividad]]="","",CONCATENATE(Tabla1[[#This Row],[POA]],".",Tabla1[[#This Row],[SRS]],".",Tabla1[[#This Row],[AREA]],".",Tabla1[[#This Row],[TIPO]]))</f>
        <v>#REF!</v>
      </c>
      <c r="C34" s="356" t="e">
        <f>IF(Tabla1[[#This Row],[Código_Actividad]]="","",'Formulario PPGR1'!#REF!)</f>
        <v>#REF!</v>
      </c>
      <c r="D34" s="356" t="e">
        <f>IF(Tabla1[[#This Row],[Código_Actividad]]="","",'Formulario PPGR1'!#REF!)</f>
        <v>#REF!</v>
      </c>
      <c r="E34" s="356" t="e">
        <f>IF(Tabla1[[#This Row],[Código_Actividad]]="","",'Formulario PPGR1'!#REF!)</f>
        <v>#REF!</v>
      </c>
      <c r="F34" s="356" t="e">
        <f>IF(Tabla1[[#This Row],[Código_Actividad]]="","",'Formulario PPGR1'!#REF!)</f>
        <v>#REF!</v>
      </c>
      <c r="G34" s="357" t="s">
        <v>1564</v>
      </c>
      <c r="H34" s="458" t="s">
        <v>1566</v>
      </c>
      <c r="I34" s="299">
        <v>1</v>
      </c>
      <c r="J34" s="300" t="s">
        <v>1552</v>
      </c>
      <c r="K34" s="300"/>
      <c r="L34" s="300" t="s">
        <v>1553</v>
      </c>
      <c r="M34" s="300" t="s">
        <v>1554</v>
      </c>
      <c r="N34" s="357">
        <v>220</v>
      </c>
      <c r="O34" s="301">
        <v>188.5</v>
      </c>
      <c r="P34" s="302">
        <f>+Tabla1[[#This Row],[Precio Unitario]]*Tabla1[[#This Row],[Cantidad de Insumos]]</f>
        <v>41470</v>
      </c>
      <c r="Q34" s="492">
        <v>237102</v>
      </c>
      <c r="R34" s="300" t="s">
        <v>928</v>
      </c>
      <c r="S34" s="156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2:46" ht="27" customHeight="1" x14ac:dyDescent="0.25">
      <c r="B35" s="356" t="e">
        <f>IF(Tabla1[[#This Row],[Código_Actividad]]="","",CONCATENATE(Tabla1[[#This Row],[POA]],".",Tabla1[[#This Row],[SRS]],".",Tabla1[[#This Row],[AREA]],".",Tabla1[[#This Row],[TIPO]]))</f>
        <v>#REF!</v>
      </c>
      <c r="C35" s="356" t="e">
        <f>IF(Tabla1[[#This Row],[Código_Actividad]]="","",'Formulario PPGR1'!#REF!)</f>
        <v>#REF!</v>
      </c>
      <c r="D35" s="356" t="e">
        <f>IF(Tabla1[[#This Row],[Código_Actividad]]="","",'Formulario PPGR1'!#REF!)</f>
        <v>#REF!</v>
      </c>
      <c r="E35" s="356" t="e">
        <f>IF(Tabla1[[#This Row],[Código_Actividad]]="","",'Formulario PPGR1'!#REF!)</f>
        <v>#REF!</v>
      </c>
      <c r="F35" s="356" t="e">
        <f>IF(Tabla1[[#This Row],[Código_Actividad]]="","",'Formulario PPGR1'!#REF!)</f>
        <v>#REF!</v>
      </c>
      <c r="G35" s="357" t="s">
        <v>1374</v>
      </c>
      <c r="H35" s="458" t="str">
        <f>IFERROR(VLOOKUP(Tabla1[[#This Row],[Código_Actividad]],'Formulario PPGR2'!$I$11:$J$1048576,2,FALSE),"")</f>
        <v>Reunión de seguimiento al comité de medios web</v>
      </c>
      <c r="I35" s="299">
        <f>IFERROR(VLOOKUP(Tabla1[[#This Row],[Código_Actividad]],Tabla2[[Código]:[Total de Acciones ]],15,FALSE),"")</f>
        <v>3</v>
      </c>
      <c r="J35" s="481" t="s">
        <v>1649</v>
      </c>
      <c r="K35" s="300"/>
      <c r="L35" s="300" t="s">
        <v>1648</v>
      </c>
      <c r="M35" s="300" t="s">
        <v>1559</v>
      </c>
      <c r="N35" s="357">
        <v>30</v>
      </c>
      <c r="O35" s="301">
        <v>225</v>
      </c>
      <c r="P35" s="302">
        <f>+Tabla1[[#This Row],[Precio Unitario]]*Tabla1[[#This Row],[Cantidad de Insumos]]</f>
        <v>6750</v>
      </c>
      <c r="Q35" s="492">
        <v>231101</v>
      </c>
      <c r="R35" s="300" t="s">
        <v>928</v>
      </c>
      <c r="S35" s="156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2:46" ht="25.5" x14ac:dyDescent="0.25">
      <c r="B36" s="356" t="e">
        <f>IF(Tabla1[[#This Row],[Código_Actividad]]="","",CONCATENATE(Tabla1[[#This Row],[POA]],".",Tabla1[[#This Row],[SRS]],".",Tabla1[[#This Row],[AREA]],".",Tabla1[[#This Row],[TIPO]]))</f>
        <v>#REF!</v>
      </c>
      <c r="C36" s="356" t="e">
        <f>IF(Tabla1[[#This Row],[Código_Actividad]]="","",'Formulario PPGR1'!#REF!)</f>
        <v>#REF!</v>
      </c>
      <c r="D36" s="356" t="e">
        <f>IF(Tabla1[[#This Row],[Código_Actividad]]="","",'Formulario PPGR1'!#REF!)</f>
        <v>#REF!</v>
      </c>
      <c r="E36" s="356" t="e">
        <f>IF(Tabla1[[#This Row],[Código_Actividad]]="","",'Formulario PPGR1'!#REF!)</f>
        <v>#REF!</v>
      </c>
      <c r="F36" s="356" t="e">
        <f>IF(Tabla1[[#This Row],[Código_Actividad]]="","",'Formulario PPGR1'!#REF!)</f>
        <v>#REF!</v>
      </c>
      <c r="G36" s="357" t="s">
        <v>1449</v>
      </c>
      <c r="H36" s="458" t="str">
        <f>IFERROR(VLOOKUP(Tabla1[[#This Row],[Código_Actividad]],'Formulario PPGR2'!$I$11:$J$1048576,2,FALSE),"")</f>
        <v xml:space="preserve">Supervisacion de los Servicios de Odontologia de los EESS </v>
      </c>
      <c r="I36" s="299">
        <f>IFERROR(VLOOKUP(Tabla1[[#This Row],[Código_Actividad]],Tabla2[[Código]:[Total de Acciones ]],15,FALSE),"")</f>
        <v>24</v>
      </c>
      <c r="J36" s="300" t="s">
        <v>1650</v>
      </c>
      <c r="K36" s="300"/>
      <c r="L36" s="300" t="s">
        <v>1651</v>
      </c>
      <c r="M36" s="300" t="s">
        <v>1652</v>
      </c>
      <c r="N36" s="357">
        <v>24</v>
      </c>
      <c r="O36" s="301">
        <v>188.5</v>
      </c>
      <c r="P36" s="302">
        <f>+Tabla1[[#This Row],[Precio Unitario]]*Tabla1[[#This Row],[Cantidad de Insumos]]</f>
        <v>4524</v>
      </c>
      <c r="Q36" s="492">
        <v>237102</v>
      </c>
      <c r="R36" s="300" t="s">
        <v>928</v>
      </c>
      <c r="S36" s="15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2:46" ht="38.25" x14ac:dyDescent="0.25">
      <c r="B37" s="356" t="e">
        <f>IF(Tabla1[[#This Row],[Código_Actividad]]="","",CONCATENATE(Tabla1[[#This Row],[POA]],".",Tabla1[[#This Row],[SRS]],".",Tabla1[[#This Row],[AREA]],".",Tabla1[[#This Row],[TIPO]]))</f>
        <v>#REF!</v>
      </c>
      <c r="C37" s="356" t="e">
        <f>IF(Tabla1[[#This Row],[Código_Actividad]]="","",'Formulario PPGR1'!#REF!)</f>
        <v>#REF!</v>
      </c>
      <c r="D37" s="356" t="e">
        <f>IF(Tabla1[[#This Row],[Código_Actividad]]="","",'Formulario PPGR1'!#REF!)</f>
        <v>#REF!</v>
      </c>
      <c r="E37" s="356" t="e">
        <f>IF(Tabla1[[#This Row],[Código_Actividad]]="","",'Formulario PPGR1'!#REF!)</f>
        <v>#REF!</v>
      </c>
      <c r="F37" s="356" t="e">
        <f>IF(Tabla1[[#This Row],[Código_Actividad]]="","",'Formulario PPGR1'!#REF!)</f>
        <v>#REF!</v>
      </c>
      <c r="G37" s="357" t="s">
        <v>1489</v>
      </c>
      <c r="H37" s="458" t="str">
        <f>IFERROR(VLOOKUP(Tabla1[[#This Row],[Código_Actividad]],'Formulario PPGR2'!$I$11:$J$1048576,2,FALSE),"")</f>
        <v>Taller de capacitación  para los odontólogos de interpretación radiográfica en Rx periapicales</v>
      </c>
      <c r="I37" s="299">
        <f>IFERROR(VLOOKUP(Tabla1[[#This Row],[Código_Actividad]],Tabla2[[Código]:[Total de Acciones ]],15,FALSE),"")</f>
        <v>2</v>
      </c>
      <c r="J37" s="300" t="s">
        <v>1653</v>
      </c>
      <c r="K37" s="300"/>
      <c r="L37" s="300" t="s">
        <v>1654</v>
      </c>
      <c r="M37" s="300" t="s">
        <v>1655</v>
      </c>
      <c r="N37" s="357">
        <v>72</v>
      </c>
      <c r="O37" s="301">
        <v>225</v>
      </c>
      <c r="P37" s="302">
        <f>+Tabla1[[#This Row],[Precio Unitario]]*Tabla1[[#This Row],[Cantidad de Insumos]]</f>
        <v>16200</v>
      </c>
      <c r="Q37" s="492">
        <v>231101</v>
      </c>
      <c r="R37" s="300" t="s">
        <v>928</v>
      </c>
      <c r="S37" s="156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2:46" ht="38.25" x14ac:dyDescent="0.25">
      <c r="B38" s="356" t="e">
        <f>IF(Tabla1[[#This Row],[Código_Actividad]]="","",CONCATENATE(Tabla1[[#This Row],[POA]],".",Tabla1[[#This Row],[SRS]],".",Tabla1[[#This Row],[AREA]],".",Tabla1[[#This Row],[TIPO]]))</f>
        <v>#REF!</v>
      </c>
      <c r="C38" s="356" t="e">
        <f>IF(Tabla1[[#This Row],[Código_Actividad]]="","",'Formulario PPGR1'!#REF!)</f>
        <v>#REF!</v>
      </c>
      <c r="D38" s="356" t="e">
        <f>IF(Tabla1[[#This Row],[Código_Actividad]]="","",'Formulario PPGR1'!#REF!)</f>
        <v>#REF!</v>
      </c>
      <c r="E38" s="356" t="e">
        <f>IF(Tabla1[[#This Row],[Código_Actividad]]="","",'Formulario PPGR1'!#REF!)</f>
        <v>#REF!</v>
      </c>
      <c r="F38" s="356" t="e">
        <f>IF(Tabla1[[#This Row],[Código_Actividad]]="","",'Formulario PPGR1'!#REF!)</f>
        <v>#REF!</v>
      </c>
      <c r="G38" s="357" t="s">
        <v>1490</v>
      </c>
      <c r="H38" s="458" t="str">
        <f>IFERROR(VLOOKUP(Tabla1[[#This Row],[Código_Actividad]],'Formulario PPGR2'!$I$11:$J$1048576,2,FALSE),"")</f>
        <v xml:space="preserve">Taller de capacitación para asistentes dentales en el manejo de instrumental y esterilización </v>
      </c>
      <c r="I38" s="299">
        <f>IFERROR(VLOOKUP(Tabla1[[#This Row],[Código_Actividad]],Tabla2[[Código]:[Total de Acciones ]],15,FALSE),"")</f>
        <v>2</v>
      </c>
      <c r="J38" s="300" t="s">
        <v>1653</v>
      </c>
      <c r="K38" s="300"/>
      <c r="L38" s="300" t="s">
        <v>1654</v>
      </c>
      <c r="M38" s="300" t="s">
        <v>1655</v>
      </c>
      <c r="N38" s="357">
        <v>50</v>
      </c>
      <c r="O38" s="301">
        <v>225</v>
      </c>
      <c r="P38" s="302">
        <f>+Tabla1[[#This Row],[Precio Unitario]]*Tabla1[[#This Row],[Cantidad de Insumos]]</f>
        <v>11250</v>
      </c>
      <c r="Q38" s="492">
        <v>231101</v>
      </c>
      <c r="R38" s="300" t="s">
        <v>928</v>
      </c>
      <c r="S38" s="156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2:46" ht="38.25" x14ac:dyDescent="0.25">
      <c r="B39" s="356" t="e">
        <f>IF(Tabla1[[#This Row],[Código_Actividad]]="","",CONCATENATE(Tabla1[[#This Row],[POA]],".",Tabla1[[#This Row],[SRS]],".",Tabla1[[#This Row],[AREA]],".",Tabla1[[#This Row],[TIPO]]))</f>
        <v>#REF!</v>
      </c>
      <c r="C39" s="356" t="e">
        <f>IF(Tabla1[[#This Row],[Código_Actividad]]="","",'Formulario PPGR1'!#REF!)</f>
        <v>#REF!</v>
      </c>
      <c r="D39" s="356" t="e">
        <f>IF(Tabla1[[#This Row],[Código_Actividad]]="","",'Formulario PPGR1'!#REF!)</f>
        <v>#REF!</v>
      </c>
      <c r="E39" s="356" t="e">
        <f>IF(Tabla1[[#This Row],[Código_Actividad]]="","",'Formulario PPGR1'!#REF!)</f>
        <v>#REF!</v>
      </c>
      <c r="F39" s="356" t="e">
        <f>IF(Tabla1[[#This Row],[Código_Actividad]]="","",'Formulario PPGR1'!#REF!)</f>
        <v>#REF!</v>
      </c>
      <c r="G39" s="357" t="s">
        <v>1491</v>
      </c>
      <c r="H39" s="458" t="str">
        <f>IFERROR(VLOOKUP(Tabla1[[#This Row],[Código_Actividad]],'Formulario PPGR2'!$I$11:$J$1048576,2,FALSE),"")</f>
        <v>Taller para los odontólogos en interpretación radiográfica en Rx oclusales</v>
      </c>
      <c r="I39" s="299">
        <f>IFERROR(VLOOKUP(Tabla1[[#This Row],[Código_Actividad]],Tabla2[[Código]:[Total de Acciones ]],15,FALSE),"")</f>
        <v>2</v>
      </c>
      <c r="J39" s="300" t="s">
        <v>1653</v>
      </c>
      <c r="K39" s="300"/>
      <c r="L39" s="300" t="s">
        <v>1656</v>
      </c>
      <c r="M39" s="300" t="s">
        <v>1655</v>
      </c>
      <c r="N39" s="357">
        <v>10</v>
      </c>
      <c r="O39" s="301">
        <v>225</v>
      </c>
      <c r="P39" s="302">
        <f>+Tabla1[[#This Row],[Precio Unitario]]*Tabla1[[#This Row],[Cantidad de Insumos]]</f>
        <v>2250</v>
      </c>
      <c r="Q39" s="492">
        <v>231101</v>
      </c>
      <c r="R39" s="300" t="s">
        <v>928</v>
      </c>
      <c r="S39" s="156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2:46" ht="25.5" x14ac:dyDescent="0.25">
      <c r="B40" s="356" t="e">
        <f>IF(Tabla1[[#This Row],[Código_Actividad]]="","",CONCATENATE(Tabla1[[#This Row],[POA]],".",Tabla1[[#This Row],[SRS]],".",Tabla1[[#This Row],[AREA]],".",Tabla1[[#This Row],[TIPO]]))</f>
        <v>#REF!</v>
      </c>
      <c r="C40" s="356" t="e">
        <f>IF(Tabla1[[#This Row],[Código_Actividad]]="","",'Formulario PPGR1'!#REF!)</f>
        <v>#REF!</v>
      </c>
      <c r="D40" s="356" t="e">
        <f>IF(Tabla1[[#This Row],[Código_Actividad]]="","",'Formulario PPGR1'!#REF!)</f>
        <v>#REF!</v>
      </c>
      <c r="E40" s="356" t="e">
        <f>IF(Tabla1[[#This Row],[Código_Actividad]]="","",'Formulario PPGR1'!#REF!)</f>
        <v>#REF!</v>
      </c>
      <c r="F40" s="356" t="e">
        <f>IF(Tabla1[[#This Row],[Código_Actividad]]="","",'Formulario PPGR1'!#REF!)</f>
        <v>#REF!</v>
      </c>
      <c r="G40" s="357" t="s">
        <v>1492</v>
      </c>
      <c r="H40" s="458" t="str">
        <f>IFERROR(VLOOKUP(Tabla1[[#This Row],[Código_Actividad]],'Formulario PPGR2'!$I$11:$J$1048576,2,FALSE),"")</f>
        <v xml:space="preserve">Reunión técnica con las supervisioras provinciales de odontologia de la región </v>
      </c>
      <c r="I40" s="299">
        <f>IFERROR(VLOOKUP(Tabla1[[#This Row],[Código_Actividad]],Tabla2[[Código]:[Total de Acciones ]],15,FALSE),"")</f>
        <v>4</v>
      </c>
      <c r="J40" s="300" t="s">
        <v>1650</v>
      </c>
      <c r="K40" s="300"/>
      <c r="L40" s="300" t="s">
        <v>1651</v>
      </c>
      <c r="M40" s="300" t="s">
        <v>1652</v>
      </c>
      <c r="N40" s="357">
        <v>10</v>
      </c>
      <c r="O40" s="301">
        <v>188.5</v>
      </c>
      <c r="P40" s="302">
        <f>+Tabla1[[#This Row],[Precio Unitario]]*Tabla1[[#This Row],[Cantidad de Insumos]]</f>
        <v>1885</v>
      </c>
      <c r="Q40" s="492">
        <v>237102</v>
      </c>
      <c r="R40" s="300" t="s">
        <v>928</v>
      </c>
      <c r="S40" s="156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2:46" ht="25.5" x14ac:dyDescent="0.25">
      <c r="B41" s="356" t="e">
        <f>IF(Tabla1[[#This Row],[Código_Actividad]]="","",CONCATENATE(Tabla1[[#This Row],[POA]],".",Tabla1[[#This Row],[SRS]],".",Tabla1[[#This Row],[AREA]],".",Tabla1[[#This Row],[TIPO]]))</f>
        <v>#REF!</v>
      </c>
      <c r="C41" s="356" t="e">
        <f>IF(Tabla1[[#This Row],[Código_Actividad]]="","",'Formulario PPGR1'!#REF!)</f>
        <v>#REF!</v>
      </c>
      <c r="D41" s="356" t="e">
        <f>IF(Tabla1[[#This Row],[Código_Actividad]]="","",'Formulario PPGR1'!#REF!)</f>
        <v>#REF!</v>
      </c>
      <c r="E41" s="356" t="e">
        <f>IF(Tabla1[[#This Row],[Código_Actividad]]="","",'Formulario PPGR1'!#REF!)</f>
        <v>#REF!</v>
      </c>
      <c r="F41" s="356" t="e">
        <f>IF(Tabla1[[#This Row],[Código_Actividad]]="","",'Formulario PPGR1'!#REF!)</f>
        <v>#REF!</v>
      </c>
      <c r="G41" s="357" t="s">
        <v>1493</v>
      </c>
      <c r="H41" s="458" t="str">
        <f>IFERROR(VLOOKUP(Tabla1[[#This Row],[Código_Actividad]],'Formulario PPGR2'!$I$11:$J$1048576,2,FALSE),"")</f>
        <v xml:space="preserve">Asistencia al congreso internacional de Odontologia </v>
      </c>
      <c r="I41" s="299">
        <f>IFERROR(VLOOKUP(Tabla1[[#This Row],[Código_Actividad]],Tabla2[[Código]:[Total de Acciones ]],15,FALSE),"")</f>
        <v>1</v>
      </c>
      <c r="J41" s="300" t="s">
        <v>1657</v>
      </c>
      <c r="K41" s="300"/>
      <c r="L41" s="300" t="s">
        <v>1658</v>
      </c>
      <c r="M41" s="300" t="s">
        <v>1659</v>
      </c>
      <c r="N41" s="357">
        <v>250</v>
      </c>
      <c r="O41" s="301">
        <v>200</v>
      </c>
      <c r="P41" s="302">
        <f>+Tabla1[[#This Row],[Precio Unitario]]*Tabla1[[#This Row],[Cantidad de Insumos]]</f>
        <v>50000</v>
      </c>
      <c r="Q41" s="492">
        <v>239901</v>
      </c>
      <c r="R41" s="300" t="s">
        <v>928</v>
      </c>
      <c r="S41" s="156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2:46" ht="25.5" x14ac:dyDescent="0.25">
      <c r="B42" s="356" t="e">
        <f>IF(Tabla1[[#This Row],[Código_Actividad]]="","",CONCATENATE(Tabla1[[#This Row],[POA]],".",Tabla1[[#This Row],[SRS]],".",Tabla1[[#This Row],[AREA]],".",Tabla1[[#This Row],[TIPO]]))</f>
        <v>#REF!</v>
      </c>
      <c r="C42" s="356" t="e">
        <f>IF(Tabla1[[#This Row],[Código_Actividad]]="","",'Formulario PPGR1'!#REF!)</f>
        <v>#REF!</v>
      </c>
      <c r="D42" s="356" t="e">
        <f>IF(Tabla1[[#This Row],[Código_Actividad]]="","",'Formulario PPGR1'!#REF!)</f>
        <v>#REF!</v>
      </c>
      <c r="E42" s="356" t="e">
        <f>IF(Tabla1[[#This Row],[Código_Actividad]]="","",'Formulario PPGR1'!#REF!)</f>
        <v>#REF!</v>
      </c>
      <c r="F42" s="356" t="e">
        <f>IF(Tabla1[[#This Row],[Código_Actividad]]="","",'Formulario PPGR1'!#REF!)</f>
        <v>#REF!</v>
      </c>
      <c r="G42" s="357" t="s">
        <v>1494</v>
      </c>
      <c r="H42" s="458" t="str">
        <f>IFERROR(VLOOKUP(Tabla1[[#This Row],[Código_Actividad]],'Formulario PPGR2'!$I$11:$J$1048576,2,FALSE),"")</f>
        <v>Acto de celebración del día internacional del cepillado y entrega de kits</v>
      </c>
      <c r="I42" s="299">
        <f>IFERROR(VLOOKUP(Tabla1[[#This Row],[Código_Actividad]],Tabla2[[Código]:[Total de Acciones ]],15,FALSE),"")</f>
        <v>1</v>
      </c>
      <c r="J42" s="300" t="s">
        <v>1653</v>
      </c>
      <c r="K42" s="300"/>
      <c r="L42" s="300" t="s">
        <v>1656</v>
      </c>
      <c r="M42" s="300" t="s">
        <v>1655</v>
      </c>
      <c r="N42" s="357">
        <v>72</v>
      </c>
      <c r="O42" s="302">
        <v>225</v>
      </c>
      <c r="P42" s="302">
        <f>+Tabla1[[#This Row],[Precio Unitario]]*Tabla1[[#This Row],[Cantidad de Insumos]]</f>
        <v>16200</v>
      </c>
      <c r="Q42" s="492">
        <v>231101</v>
      </c>
      <c r="R42" s="300" t="s">
        <v>928</v>
      </c>
      <c r="S42" s="156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2:46" ht="24.75" customHeight="1" x14ac:dyDescent="0.25">
      <c r="B43" s="356" t="e">
        <f>IF(Tabla1[[#This Row],[Código_Actividad]]="","",CONCATENATE(Tabla1[[#This Row],[POA]],".",Tabla1[[#This Row],[SRS]],".",Tabla1[[#This Row],[AREA]],".",Tabla1[[#This Row],[TIPO]]))</f>
        <v>#REF!</v>
      </c>
      <c r="C43" s="356" t="e">
        <f>IF(Tabla1[[#This Row],[Código_Actividad]]="","",'Formulario PPGR1'!#REF!)</f>
        <v>#REF!</v>
      </c>
      <c r="D43" s="356" t="e">
        <f>IF(Tabla1[[#This Row],[Código_Actividad]]="","",'Formulario PPGR1'!#REF!)</f>
        <v>#REF!</v>
      </c>
      <c r="E43" s="356" t="e">
        <f>IF(Tabla1[[#This Row],[Código_Actividad]]="","",'Formulario PPGR1'!#REF!)</f>
        <v>#REF!</v>
      </c>
      <c r="F43" s="356" t="e">
        <f>IF(Tabla1[[#This Row],[Código_Actividad]]="","",'Formulario PPGR1'!#REF!)</f>
        <v>#REF!</v>
      </c>
      <c r="G43" s="357" t="s">
        <v>1495</v>
      </c>
      <c r="H43" s="458" t="str">
        <f>IFERROR(VLOOKUP(Tabla1[[#This Row],[Código_Actividad]],'Formulario PPGR2'!$I$11:$J$1048576,2,FALSE),"")</f>
        <v xml:space="preserve">Jornadas de salud bucodental </v>
      </c>
      <c r="I43" s="299">
        <f>IFERROR(VLOOKUP(Tabla1[[#This Row],[Código_Actividad]],Tabla2[[Código]:[Total de Acciones ]],15,FALSE),"")</f>
        <v>3</v>
      </c>
      <c r="J43" s="300" t="s">
        <v>1653</v>
      </c>
      <c r="K43" s="300"/>
      <c r="L43" s="300" t="s">
        <v>1654</v>
      </c>
      <c r="M43" s="300" t="s">
        <v>1559</v>
      </c>
      <c r="N43" s="357">
        <v>12</v>
      </c>
      <c r="O43" s="302">
        <v>225</v>
      </c>
      <c r="P43" s="302">
        <f>+Tabla1[[#This Row],[Precio Unitario]]*Tabla1[[#This Row],[Cantidad de Insumos]]</f>
        <v>2700</v>
      </c>
      <c r="Q43" s="492">
        <v>231101</v>
      </c>
      <c r="R43" s="300" t="s">
        <v>928</v>
      </c>
      <c r="S43" s="156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2:46" s="487" customFormat="1" ht="38.25" x14ac:dyDescent="0.25">
      <c r="B44" s="472" t="e">
        <f>IF(Tabla1[[#This Row],[Código_Actividad]]="","",CONCATENATE(Tabla1[[#This Row],[POA]],".",Tabla1[[#This Row],[SRS]],".",Tabla1[[#This Row],[AREA]],".",Tabla1[[#This Row],[TIPO]]))</f>
        <v>#REF!</v>
      </c>
      <c r="C44" s="472" t="e">
        <f>IF(Tabla1[[#This Row],[Código_Actividad]]="","",'Formulario PPGR1'!#REF!)</f>
        <v>#REF!</v>
      </c>
      <c r="D44" s="472" t="e">
        <f>IF(Tabla1[[#This Row],[Código_Actividad]]="","",'Formulario PPGR1'!#REF!)</f>
        <v>#REF!</v>
      </c>
      <c r="E44" s="472" t="e">
        <f>IF(Tabla1[[#This Row],[Código_Actividad]]="","",'Formulario PPGR1'!#REF!)</f>
        <v>#REF!</v>
      </c>
      <c r="F44" s="472" t="e">
        <f>IF(Tabla1[[#This Row],[Código_Actividad]]="","",'Formulario PPGR1'!#REF!)</f>
        <v>#REF!</v>
      </c>
      <c r="G44" s="298" t="s">
        <v>1417</v>
      </c>
      <c r="H44" s="458" t="s">
        <v>1411</v>
      </c>
      <c r="I44" s="299">
        <v>1</v>
      </c>
      <c r="J44" s="300" t="s">
        <v>1649</v>
      </c>
      <c r="K44" s="300"/>
      <c r="L44" s="300" t="s">
        <v>1648</v>
      </c>
      <c r="M44" s="300" t="s">
        <v>1665</v>
      </c>
      <c r="N44" s="298">
        <v>30</v>
      </c>
      <c r="O44" s="301">
        <v>225</v>
      </c>
      <c r="P44" s="302">
        <f>+Tabla1[[#This Row],[Precio Unitario]]*Tabla1[[#This Row],[Cantidad de Insumos]]</f>
        <v>6750</v>
      </c>
      <c r="Q44" s="491">
        <v>231101</v>
      </c>
      <c r="R44" s="300" t="s">
        <v>928</v>
      </c>
      <c r="S44" s="140"/>
    </row>
    <row r="45" spans="2:46" s="487" customFormat="1" ht="38.25" x14ac:dyDescent="0.25">
      <c r="B45" s="472" t="e">
        <f>IF(Tabla1[[#This Row],[Código_Actividad]]="","",CONCATENATE(Tabla1[[#This Row],[POA]],".",Tabla1[[#This Row],[SRS]],".",Tabla1[[#This Row],[AREA]],".",Tabla1[[#This Row],[TIPO]]))</f>
        <v>#REF!</v>
      </c>
      <c r="C45" s="472" t="e">
        <f>IF(Tabla1[[#This Row],[Código_Actividad]]="","",'Formulario PPGR1'!#REF!)</f>
        <v>#REF!</v>
      </c>
      <c r="D45" s="472" t="e">
        <f>IF(Tabla1[[#This Row],[Código_Actividad]]="","",'Formulario PPGR1'!#REF!)</f>
        <v>#REF!</v>
      </c>
      <c r="E45" s="472" t="e">
        <f>IF(Tabla1[[#This Row],[Código_Actividad]]="","",'Formulario PPGR1'!#REF!)</f>
        <v>#REF!</v>
      </c>
      <c r="F45" s="472" t="e">
        <f>IF(Tabla1[[#This Row],[Código_Actividad]]="","",'Formulario PPGR1'!#REF!)</f>
        <v>#REF!</v>
      </c>
      <c r="G45" s="298" t="s">
        <v>1417</v>
      </c>
      <c r="H45" s="458" t="s">
        <v>1411</v>
      </c>
      <c r="I45" s="299"/>
      <c r="J45" s="300" t="s">
        <v>1556</v>
      </c>
      <c r="K45" s="300" t="s">
        <v>1666</v>
      </c>
      <c r="L45" s="300" t="s">
        <v>1558</v>
      </c>
      <c r="M45" s="300" t="s">
        <v>1665</v>
      </c>
      <c r="N45" s="298">
        <v>31</v>
      </c>
      <c r="O45" s="301">
        <v>350</v>
      </c>
      <c r="P45" s="302">
        <f>+Tabla1[[#This Row],[Precio Unitario]]*Tabla1[[#This Row],[Cantidad de Insumos]]</f>
        <v>10850</v>
      </c>
      <c r="Q45" s="491">
        <v>231101</v>
      </c>
      <c r="R45" s="300" t="s">
        <v>928</v>
      </c>
      <c r="S45" s="140"/>
    </row>
    <row r="46" spans="2:46" s="487" customFormat="1" ht="38.25" x14ac:dyDescent="0.25">
      <c r="B46" s="472" t="e">
        <f>IF(Tabla1[[#This Row],[Código_Actividad]]="","",CONCATENATE(Tabla1[[#This Row],[POA]],".",Tabla1[[#This Row],[SRS]],".",Tabla1[[#This Row],[AREA]],".",Tabla1[[#This Row],[TIPO]]))</f>
        <v>#REF!</v>
      </c>
      <c r="C46" s="472" t="e">
        <f>IF(Tabla1[[#This Row],[Código_Actividad]]="","",'Formulario PPGR1'!#REF!)</f>
        <v>#REF!</v>
      </c>
      <c r="D46" s="472" t="e">
        <f>IF(Tabla1[[#This Row],[Código_Actividad]]="","",'Formulario PPGR1'!#REF!)</f>
        <v>#REF!</v>
      </c>
      <c r="E46" s="472" t="e">
        <f>IF(Tabla1[[#This Row],[Código_Actividad]]="","",'Formulario PPGR1'!#REF!)</f>
        <v>#REF!</v>
      </c>
      <c r="F46" s="472" t="e">
        <f>IF(Tabla1[[#This Row],[Código_Actividad]]="","",'Formulario PPGR1'!#REF!)</f>
        <v>#REF!</v>
      </c>
      <c r="G46" s="298" t="s">
        <v>1418</v>
      </c>
      <c r="H46" s="458" t="s">
        <v>1412</v>
      </c>
      <c r="I46" s="299">
        <v>1</v>
      </c>
      <c r="J46" s="300" t="s">
        <v>1552</v>
      </c>
      <c r="K46" s="300"/>
      <c r="L46" s="300" t="s">
        <v>1553</v>
      </c>
      <c r="M46" s="300" t="s">
        <v>1554</v>
      </c>
      <c r="N46" s="298">
        <v>40</v>
      </c>
      <c r="O46" s="301">
        <v>188.5</v>
      </c>
      <c r="P46" s="302">
        <f>+Tabla1[[#This Row],[Precio Unitario]]*Tabla1[[#This Row],[Cantidad de Insumos]]</f>
        <v>7540</v>
      </c>
      <c r="Q46" s="491">
        <v>237102</v>
      </c>
      <c r="R46" s="300" t="s">
        <v>928</v>
      </c>
      <c r="S46" s="140"/>
    </row>
    <row r="47" spans="2:46" s="487" customFormat="1" ht="25.5" x14ac:dyDescent="0.25">
      <c r="B47" s="472" t="e">
        <f>IF(Tabla1[[#This Row],[Código_Actividad]]="","",CONCATENATE(Tabla1[[#This Row],[POA]],".",Tabla1[[#This Row],[SRS]],".",Tabla1[[#This Row],[AREA]],".",Tabla1[[#This Row],[TIPO]]))</f>
        <v>#REF!</v>
      </c>
      <c r="C47" s="472" t="e">
        <f>IF(Tabla1[[#This Row],[Código_Actividad]]="","",'Formulario PPGR1'!#REF!)</f>
        <v>#REF!</v>
      </c>
      <c r="D47" s="472" t="e">
        <f>IF(Tabla1[[#This Row],[Código_Actividad]]="","",'Formulario PPGR1'!#REF!)</f>
        <v>#REF!</v>
      </c>
      <c r="E47" s="472" t="e">
        <f>IF(Tabla1[[#This Row],[Código_Actividad]]="","",'Formulario PPGR1'!#REF!)</f>
        <v>#REF!</v>
      </c>
      <c r="F47" s="472" t="e">
        <f>IF(Tabla1[[#This Row],[Código_Actividad]]="","",'Formulario PPGR1'!#REF!)</f>
        <v>#REF!</v>
      </c>
      <c r="G47" s="298" t="s">
        <v>1419</v>
      </c>
      <c r="H47" s="458" t="s">
        <v>1610</v>
      </c>
      <c r="I47" s="299">
        <v>0</v>
      </c>
      <c r="J47" s="300" t="s">
        <v>1552</v>
      </c>
      <c r="K47" s="300"/>
      <c r="L47" s="300" t="s">
        <v>1553</v>
      </c>
      <c r="M47" s="300" t="s">
        <v>1554</v>
      </c>
      <c r="N47" s="298">
        <v>40</v>
      </c>
      <c r="O47" s="301">
        <v>188.5</v>
      </c>
      <c r="P47" s="302">
        <f>+Tabla1[[#This Row],[Precio Unitario]]*Tabla1[[#This Row],[Cantidad de Insumos]]</f>
        <v>7540</v>
      </c>
      <c r="Q47" s="491">
        <v>237102</v>
      </c>
      <c r="R47" s="300" t="s">
        <v>928</v>
      </c>
      <c r="S47" s="140"/>
    </row>
    <row r="48" spans="2:46" s="487" customFormat="1" ht="25.5" x14ac:dyDescent="0.25">
      <c r="B48" s="472" t="e">
        <f>IF(Tabla1[[#This Row],[Código_Actividad]]="","",CONCATENATE(Tabla1[[#This Row],[POA]],".",Tabla1[[#This Row],[SRS]],".",Tabla1[[#This Row],[AREA]],".",Tabla1[[#This Row],[TIPO]]))</f>
        <v>#REF!</v>
      </c>
      <c r="C48" s="472" t="e">
        <f>IF(Tabla1[[#This Row],[Código_Actividad]]="","",'Formulario PPGR1'!#REF!)</f>
        <v>#REF!</v>
      </c>
      <c r="D48" s="472" t="e">
        <f>IF(Tabla1[[#This Row],[Código_Actividad]]="","",'Formulario PPGR1'!#REF!)</f>
        <v>#REF!</v>
      </c>
      <c r="E48" s="472" t="e">
        <f>IF(Tabla1[[#This Row],[Código_Actividad]]="","",'Formulario PPGR1'!#REF!)</f>
        <v>#REF!</v>
      </c>
      <c r="F48" s="472" t="e">
        <f>IF(Tabla1[[#This Row],[Código_Actividad]]="","",'Formulario PPGR1'!#REF!)</f>
        <v>#REF!</v>
      </c>
      <c r="G48" s="298" t="s">
        <v>1420</v>
      </c>
      <c r="H48" s="458" t="s">
        <v>1413</v>
      </c>
      <c r="I48" s="299">
        <v>1</v>
      </c>
      <c r="J48" s="300" t="s">
        <v>1552</v>
      </c>
      <c r="K48" s="300"/>
      <c r="L48" s="300" t="s">
        <v>1553</v>
      </c>
      <c r="M48" s="300" t="s">
        <v>1554</v>
      </c>
      <c r="N48" s="298">
        <v>40</v>
      </c>
      <c r="O48" s="301">
        <v>188.5</v>
      </c>
      <c r="P48" s="302">
        <f>+Tabla1[[#This Row],[Precio Unitario]]*Tabla1[[#This Row],[Cantidad de Insumos]]</f>
        <v>7540</v>
      </c>
      <c r="Q48" s="491">
        <v>237102</v>
      </c>
      <c r="R48" s="300" t="s">
        <v>928</v>
      </c>
      <c r="S48" s="140"/>
    </row>
    <row r="49" spans="2:46" s="487" customFormat="1" ht="25.5" x14ac:dyDescent="0.25">
      <c r="B49" s="472" t="e">
        <f>IF(Tabla1[[#This Row],[Código_Actividad]]="","",CONCATENATE(Tabla1[[#This Row],[POA]],".",Tabla1[[#This Row],[SRS]],".",Tabla1[[#This Row],[AREA]],".",Tabla1[[#This Row],[TIPO]]))</f>
        <v>#REF!</v>
      </c>
      <c r="C49" s="472" t="e">
        <f>IF(Tabla1[[#This Row],[Código_Actividad]]="","",'Formulario PPGR1'!#REF!)</f>
        <v>#REF!</v>
      </c>
      <c r="D49" s="472" t="e">
        <f>IF(Tabla1[[#This Row],[Código_Actividad]]="","",'Formulario PPGR1'!#REF!)</f>
        <v>#REF!</v>
      </c>
      <c r="E49" s="472" t="e">
        <f>IF(Tabla1[[#This Row],[Código_Actividad]]="","",'Formulario PPGR1'!#REF!)</f>
        <v>#REF!</v>
      </c>
      <c r="F49" s="472" t="e">
        <f>IF(Tabla1[[#This Row],[Código_Actividad]]="","",'Formulario PPGR1'!#REF!)</f>
        <v>#REF!</v>
      </c>
      <c r="G49" s="298" t="s">
        <v>1421</v>
      </c>
      <c r="H49" s="458" t="s">
        <v>1414</v>
      </c>
      <c r="I49" s="299">
        <v>1</v>
      </c>
      <c r="J49" s="300" t="s">
        <v>1552</v>
      </c>
      <c r="K49" s="300"/>
      <c r="L49" s="300" t="s">
        <v>1553</v>
      </c>
      <c r="M49" s="300" t="s">
        <v>1554</v>
      </c>
      <c r="N49" s="298">
        <v>40</v>
      </c>
      <c r="O49" s="301">
        <v>188.5</v>
      </c>
      <c r="P49" s="302">
        <f>+Tabla1[[#This Row],[Precio Unitario]]*Tabla1[[#This Row],[Cantidad de Insumos]]</f>
        <v>7540</v>
      </c>
      <c r="Q49" s="491">
        <v>237102</v>
      </c>
      <c r="R49" s="300" t="s">
        <v>928</v>
      </c>
      <c r="S49" s="140"/>
    </row>
    <row r="50" spans="2:46" s="487" customFormat="1" ht="38.25" x14ac:dyDescent="0.25">
      <c r="B50" s="472" t="e">
        <f>IF(Tabla1[[#This Row],[Código_Actividad]]="","",CONCATENATE(Tabla1[[#This Row],[POA]],".",Tabla1[[#This Row],[SRS]],".",Tabla1[[#This Row],[AREA]],".",Tabla1[[#This Row],[TIPO]]))</f>
        <v>#REF!</v>
      </c>
      <c r="C50" s="472" t="e">
        <f>IF(Tabla1[[#This Row],[Código_Actividad]]="","",'Formulario PPGR1'!#REF!)</f>
        <v>#REF!</v>
      </c>
      <c r="D50" s="472" t="e">
        <f>IF(Tabla1[[#This Row],[Código_Actividad]]="","",'Formulario PPGR1'!#REF!)</f>
        <v>#REF!</v>
      </c>
      <c r="E50" s="472" t="e">
        <f>IF(Tabla1[[#This Row],[Código_Actividad]]="","",'Formulario PPGR1'!#REF!)</f>
        <v>#REF!</v>
      </c>
      <c r="F50" s="472" t="e">
        <f>IF(Tabla1[[#This Row],[Código_Actividad]]="","",'Formulario PPGR1'!#REF!)</f>
        <v>#REF!</v>
      </c>
      <c r="G50" s="298" t="s">
        <v>1422</v>
      </c>
      <c r="H50" s="458" t="s">
        <v>1415</v>
      </c>
      <c r="I50" s="299">
        <v>1</v>
      </c>
      <c r="J50" s="300" t="s">
        <v>1552</v>
      </c>
      <c r="K50" s="300"/>
      <c r="L50" s="300" t="s">
        <v>1553</v>
      </c>
      <c r="M50" s="300" t="s">
        <v>1554</v>
      </c>
      <c r="N50" s="298">
        <v>40</v>
      </c>
      <c r="O50" s="301">
        <v>188.5</v>
      </c>
      <c r="P50" s="302">
        <f>+Tabla1[[#This Row],[Precio Unitario]]*Tabla1[[#This Row],[Cantidad de Insumos]]</f>
        <v>7540</v>
      </c>
      <c r="Q50" s="491">
        <v>237102</v>
      </c>
      <c r="R50" s="300" t="s">
        <v>928</v>
      </c>
      <c r="S50" s="140"/>
    </row>
    <row r="51" spans="2:46" s="487" customFormat="1" ht="38.25" x14ac:dyDescent="0.25">
      <c r="B51" s="472" t="e">
        <f>IF(Tabla1[[#This Row],[Código_Actividad]]="","",CONCATENATE(Tabla1[[#This Row],[POA]],".",Tabla1[[#This Row],[SRS]],".",Tabla1[[#This Row],[AREA]],".",Tabla1[[#This Row],[TIPO]]))</f>
        <v>#REF!</v>
      </c>
      <c r="C51" s="472" t="e">
        <f>IF(Tabla1[[#This Row],[Código_Actividad]]="","",'Formulario PPGR1'!#REF!)</f>
        <v>#REF!</v>
      </c>
      <c r="D51" s="472" t="e">
        <f>IF(Tabla1[[#This Row],[Código_Actividad]]="","",'Formulario PPGR1'!#REF!)</f>
        <v>#REF!</v>
      </c>
      <c r="E51" s="472" t="e">
        <f>IF(Tabla1[[#This Row],[Código_Actividad]]="","",'Formulario PPGR1'!#REF!)</f>
        <v>#REF!</v>
      </c>
      <c r="F51" s="472" t="e">
        <f>IF(Tabla1[[#This Row],[Código_Actividad]]="","",'Formulario PPGR1'!#REF!)</f>
        <v>#REF!</v>
      </c>
      <c r="G51" s="298" t="s">
        <v>1424</v>
      </c>
      <c r="H51" s="458" t="s">
        <v>1416</v>
      </c>
      <c r="I51" s="299">
        <v>0</v>
      </c>
      <c r="J51" s="300" t="s">
        <v>1552</v>
      </c>
      <c r="K51" s="300"/>
      <c r="L51" s="300" t="s">
        <v>1553</v>
      </c>
      <c r="M51" s="300" t="s">
        <v>1554</v>
      </c>
      <c r="N51" s="298">
        <v>40</v>
      </c>
      <c r="O51" s="301">
        <v>188.5</v>
      </c>
      <c r="P51" s="302">
        <f>+Tabla1[[#This Row],[Precio Unitario]]*Tabla1[[#This Row],[Cantidad de Insumos]]</f>
        <v>7540</v>
      </c>
      <c r="Q51" s="491">
        <v>237102</v>
      </c>
      <c r="R51" s="300" t="s">
        <v>928</v>
      </c>
      <c r="S51" s="140"/>
    </row>
    <row r="52" spans="2:46" s="487" customFormat="1" ht="25.5" x14ac:dyDescent="0.25">
      <c r="B52" s="472" t="e">
        <f>IF(Tabla1[[#This Row],[Código_Actividad]]="","",CONCATENATE(Tabla1[[#This Row],[POA]],".",Tabla1[[#This Row],[SRS]],".",Tabla1[[#This Row],[AREA]],".",Tabla1[[#This Row],[TIPO]]))</f>
        <v>#REF!</v>
      </c>
      <c r="C52" s="472" t="e">
        <f>IF(Tabla1[[#This Row],[Código_Actividad]]="","",'Formulario PPGR1'!#REF!)</f>
        <v>#REF!</v>
      </c>
      <c r="D52" s="472" t="e">
        <f>IF(Tabla1[[#This Row],[Código_Actividad]]="","",'Formulario PPGR1'!#REF!)</f>
        <v>#REF!</v>
      </c>
      <c r="E52" s="472" t="e">
        <f>IF(Tabla1[[#This Row],[Código_Actividad]]="","",'Formulario PPGR1'!#REF!)</f>
        <v>#REF!</v>
      </c>
      <c r="F52" s="472" t="e">
        <f>IF(Tabla1[[#This Row],[Código_Actividad]]="","",'Formulario PPGR1'!#REF!)</f>
        <v>#REF!</v>
      </c>
      <c r="G52" s="298" t="s">
        <v>1468</v>
      </c>
      <c r="H52" s="458" t="s">
        <v>1620</v>
      </c>
      <c r="I52" s="299">
        <v>1</v>
      </c>
      <c r="J52" s="300" t="s">
        <v>1552</v>
      </c>
      <c r="K52" s="300"/>
      <c r="L52" s="300" t="s">
        <v>1553</v>
      </c>
      <c r="M52" s="300" t="s">
        <v>1554</v>
      </c>
      <c r="N52" s="298">
        <v>40</v>
      </c>
      <c r="O52" s="301">
        <v>188.5</v>
      </c>
      <c r="P52" s="302">
        <f>+Tabla1[[#This Row],[Precio Unitario]]*Tabla1[[#This Row],[Cantidad de Insumos]]</f>
        <v>7540</v>
      </c>
      <c r="Q52" s="491">
        <v>237102</v>
      </c>
      <c r="R52" s="300" t="s">
        <v>928</v>
      </c>
      <c r="S52" s="140"/>
    </row>
    <row r="53" spans="2:46" ht="38.25" x14ac:dyDescent="0.25">
      <c r="B53" s="356" t="e">
        <f>IF(Tabla1[[#This Row],[Código_Actividad]]="","",CONCATENATE(Tabla1[[#This Row],[POA]],".",Tabla1[[#This Row],[SRS]],".",Tabla1[[#This Row],[AREA]],".",Tabla1[[#This Row],[TIPO]]))</f>
        <v>#REF!</v>
      </c>
      <c r="C53" s="356" t="e">
        <f>IF(Tabla1[[#This Row],[Código_Actividad]]="","",'Formulario PPGR1'!#REF!)</f>
        <v>#REF!</v>
      </c>
      <c r="D53" s="356" t="e">
        <f>IF(Tabla1[[#This Row],[Código_Actividad]]="","",'Formulario PPGR1'!#REF!)</f>
        <v>#REF!</v>
      </c>
      <c r="E53" s="356" t="e">
        <f>IF(Tabla1[[#This Row],[Código_Actividad]]="","",'Formulario PPGR1'!#REF!)</f>
        <v>#REF!</v>
      </c>
      <c r="F53" s="356" t="e">
        <f>IF(Tabla1[[#This Row],[Código_Actividad]]="","",'Formulario PPGR1'!#REF!)</f>
        <v>#REF!</v>
      </c>
      <c r="G53" s="298" t="s">
        <v>1417</v>
      </c>
      <c r="H53" s="458" t="str">
        <f>IFERROR(VLOOKUP(Tabla1[[#This Row],[Código_Actividad]],'Formulario PPGR2'!$I$11:$J$1048576,2,FALSE),"")</f>
        <v>Inducción a los Médicos Pasantes de Ley en el Modelo de Atención e Instrumentos de Reportes</v>
      </c>
      <c r="I53" s="299">
        <f>IFERROR(VLOOKUP(Tabla1[[#This Row],[Código_Actividad]],Tabla2[[Código]:[Total de Acciones ]],15,FALSE),"")</f>
        <v>12</v>
      </c>
      <c r="J53" s="300" t="s">
        <v>1649</v>
      </c>
      <c r="K53" s="300"/>
      <c r="L53" s="458" t="s">
        <v>1667</v>
      </c>
      <c r="M53" s="300" t="s">
        <v>1665</v>
      </c>
      <c r="N53" s="357">
        <v>360</v>
      </c>
      <c r="O53" s="301">
        <v>225</v>
      </c>
      <c r="P53" s="302">
        <f>+Tabla1[[#This Row],[Precio Unitario]]*Tabla1[[#This Row],[Cantidad de Insumos]]</f>
        <v>81000</v>
      </c>
      <c r="Q53" s="492">
        <v>231101</v>
      </c>
      <c r="R53" s="300" t="s">
        <v>928</v>
      </c>
      <c r="S53" s="156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2:46" ht="38.25" x14ac:dyDescent="0.25">
      <c r="B54" s="356" t="e">
        <f>IF(Tabla1[[#This Row],[Código_Actividad]]="","",CONCATENATE(Tabla1[[#This Row],[POA]],".",Tabla1[[#This Row],[SRS]],".",Tabla1[[#This Row],[AREA]],".",Tabla1[[#This Row],[TIPO]]))</f>
        <v>#REF!</v>
      </c>
      <c r="C54" s="356" t="e">
        <f>IF(Tabla1[[#This Row],[Código_Actividad]]="","",'Formulario PPGR1'!#REF!)</f>
        <v>#REF!</v>
      </c>
      <c r="D54" s="356" t="e">
        <f>IF(Tabla1[[#This Row],[Código_Actividad]]="","",'Formulario PPGR1'!#REF!)</f>
        <v>#REF!</v>
      </c>
      <c r="E54" s="356" t="e">
        <f>IF(Tabla1[[#This Row],[Código_Actividad]]="","",'Formulario PPGR1'!#REF!)</f>
        <v>#REF!</v>
      </c>
      <c r="F54" s="356" t="e">
        <f>IF(Tabla1[[#This Row],[Código_Actividad]]="","",'Formulario PPGR1'!#REF!)</f>
        <v>#REF!</v>
      </c>
      <c r="G54" s="298" t="s">
        <v>1417</v>
      </c>
      <c r="H54" s="458" t="str">
        <f>IFERROR(VLOOKUP(Tabla1[[#This Row],[Código_Actividad]],'Formulario PPGR2'!$I$11:$J$1048576,2,FALSE),"")</f>
        <v>Inducción a los Médicos Pasantes de Ley en el Modelo de Atención e Instrumentos de Reportes</v>
      </c>
      <c r="I54" s="299"/>
      <c r="J54" s="300" t="s">
        <v>1556</v>
      </c>
      <c r="K54" s="300" t="s">
        <v>1666</v>
      </c>
      <c r="L54" s="458" t="s">
        <v>1668</v>
      </c>
      <c r="M54" s="300" t="s">
        <v>1665</v>
      </c>
      <c r="N54" s="357">
        <v>360</v>
      </c>
      <c r="O54" s="301">
        <v>350</v>
      </c>
      <c r="P54" s="302">
        <f>+Tabla1[[#This Row],[Precio Unitario]]*Tabla1[[#This Row],[Cantidad de Insumos]]</f>
        <v>126000</v>
      </c>
      <c r="Q54" s="492">
        <v>231101</v>
      </c>
      <c r="R54" s="300" t="s">
        <v>928</v>
      </c>
      <c r="S54" s="156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2:46" ht="38.25" x14ac:dyDescent="0.25">
      <c r="B55" s="356" t="e">
        <f>IF(Tabla1[[#This Row],[Código_Actividad]]="","",CONCATENATE(Tabla1[[#This Row],[POA]],".",Tabla1[[#This Row],[SRS]],".",Tabla1[[#This Row],[AREA]],".",Tabla1[[#This Row],[TIPO]]))</f>
        <v>#REF!</v>
      </c>
      <c r="C55" s="356" t="e">
        <f>IF(Tabla1[[#This Row],[Código_Actividad]]="","",'Formulario PPGR1'!#REF!)</f>
        <v>#REF!</v>
      </c>
      <c r="D55" s="356" t="e">
        <f>IF(Tabla1[[#This Row],[Código_Actividad]]="","",'Formulario PPGR1'!#REF!)</f>
        <v>#REF!</v>
      </c>
      <c r="E55" s="356" t="e">
        <f>IF(Tabla1[[#This Row],[Código_Actividad]]="","",'Formulario PPGR1'!#REF!)</f>
        <v>#REF!</v>
      </c>
      <c r="F55" s="356" t="e">
        <f>IF(Tabla1[[#This Row],[Código_Actividad]]="","",'Formulario PPGR1'!#REF!)</f>
        <v>#REF!</v>
      </c>
      <c r="G55" s="298" t="s">
        <v>1418</v>
      </c>
      <c r="H55" s="458" t="str">
        <f>IFERROR(VLOOKUP(Tabla1[[#This Row],[Código_Actividad]],'Formulario PPGR2'!$I$11:$J$1048576,2,FALSE),"")</f>
        <v>Seguimiento a las GAS para la implementación de las etapas de la ruta critica.</v>
      </c>
      <c r="I55" s="299">
        <f>IFERROR(VLOOKUP(Tabla1[[#This Row],[Código_Actividad]],Tabla2[[Código]:[Total de Acciones ]],15,FALSE),"")</f>
        <v>4</v>
      </c>
      <c r="J55" s="300" t="s">
        <v>1552</v>
      </c>
      <c r="K55" s="300"/>
      <c r="L55" s="300" t="s">
        <v>1553</v>
      </c>
      <c r="M55" s="300" t="s">
        <v>1554</v>
      </c>
      <c r="N55" s="357">
        <v>40</v>
      </c>
      <c r="O55" s="301">
        <v>188.5</v>
      </c>
      <c r="P55" s="302">
        <f>+Tabla1[[#This Row],[Precio Unitario]]*Tabla1[[#This Row],[Cantidad de Insumos]]</f>
        <v>7540</v>
      </c>
      <c r="Q55" s="492">
        <v>237102</v>
      </c>
      <c r="R55" s="300" t="s">
        <v>928</v>
      </c>
      <c r="S55" s="156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2:46" ht="30.75" customHeight="1" x14ac:dyDescent="0.25">
      <c r="B56" s="356" t="e">
        <f>IF(Tabla1[[#This Row],[Código_Actividad]]="","",CONCATENATE(Tabla1[[#This Row],[POA]],".",Tabla1[[#This Row],[SRS]],".",Tabla1[[#This Row],[AREA]],".",Tabla1[[#This Row],[TIPO]]))</f>
        <v>#REF!</v>
      </c>
      <c r="C56" s="356" t="e">
        <f>IF(Tabla1[[#This Row],[Código_Actividad]]="","",'Formulario PPGR1'!#REF!)</f>
        <v>#REF!</v>
      </c>
      <c r="D56" s="356" t="e">
        <f>IF(Tabla1[[#This Row],[Código_Actividad]]="","",'Formulario PPGR1'!#REF!)</f>
        <v>#REF!</v>
      </c>
      <c r="E56" s="356" t="e">
        <f>IF(Tabla1[[#This Row],[Código_Actividad]]="","",'Formulario PPGR1'!#REF!)</f>
        <v>#REF!</v>
      </c>
      <c r="F56" s="356" t="e">
        <f>IF(Tabla1[[#This Row],[Código_Actividad]]="","",'Formulario PPGR1'!#REF!)</f>
        <v>#REF!</v>
      </c>
      <c r="G56" s="298" t="s">
        <v>1420</v>
      </c>
      <c r="H56" s="458" t="str">
        <f>IFERROR(VLOOKUP(Tabla1[[#This Row],[Código_Actividad]],'Formulario PPGR2'!$I$11:$J$1048576,2,FALSE),"")</f>
        <v xml:space="preserve">Monitoreo del uso de las Guias de Atención en el Primer Nivel de Atención  </v>
      </c>
      <c r="I56" s="299">
        <f>IFERROR(VLOOKUP(Tabla1[[#This Row],[Código_Actividad]],Tabla2[[Código]:[Total de Acciones ]],15,FALSE),"")</f>
        <v>4</v>
      </c>
      <c r="J56" s="300" t="s">
        <v>1552</v>
      </c>
      <c r="K56" s="300"/>
      <c r="L56" s="300" t="s">
        <v>1553</v>
      </c>
      <c r="M56" s="300" t="s">
        <v>1554</v>
      </c>
      <c r="N56" s="357">
        <v>40</v>
      </c>
      <c r="O56" s="301">
        <v>188.5</v>
      </c>
      <c r="P56" s="302">
        <f>+Tabla1[[#This Row],[Precio Unitario]]*Tabla1[[#This Row],[Cantidad de Insumos]]</f>
        <v>7540</v>
      </c>
      <c r="Q56" s="492">
        <v>237102</v>
      </c>
      <c r="R56" s="300" t="s">
        <v>928</v>
      </c>
      <c r="S56" s="1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2:46" ht="26.25" customHeight="1" x14ac:dyDescent="0.25">
      <c r="B57" s="356" t="e">
        <f>IF(Tabla1[[#This Row],[Código_Actividad]]="","",CONCATENATE(Tabla1[[#This Row],[POA]],".",Tabla1[[#This Row],[SRS]],".",Tabla1[[#This Row],[AREA]],".",Tabla1[[#This Row],[TIPO]]))</f>
        <v>#REF!</v>
      </c>
      <c r="C57" s="356" t="e">
        <f>IF(Tabla1[[#This Row],[Código_Actividad]]="","",'Formulario PPGR1'!#REF!)</f>
        <v>#REF!</v>
      </c>
      <c r="D57" s="356" t="e">
        <f>IF(Tabla1[[#This Row],[Código_Actividad]]="","",'Formulario PPGR1'!#REF!)</f>
        <v>#REF!</v>
      </c>
      <c r="E57" s="356" t="e">
        <f>IF(Tabla1[[#This Row],[Código_Actividad]]="","",'Formulario PPGR1'!#REF!)</f>
        <v>#REF!</v>
      </c>
      <c r="F57" s="356" t="e">
        <f>IF(Tabla1[[#This Row],[Código_Actividad]]="","",'Formulario PPGR1'!#REF!)</f>
        <v>#REF!</v>
      </c>
      <c r="G57" s="298" t="s">
        <v>1421</v>
      </c>
      <c r="H57" s="458" t="str">
        <f>IFERROR(VLOOKUP(Tabla1[[#This Row],[Código_Actividad]],'Formulario PPGR2'!$I$11:$J$1048576,2,FALSE),"")</f>
        <v>Seguimiento a la implementación de la consulta programada en las UNAP.</v>
      </c>
      <c r="I57" s="299">
        <f>IFERROR(VLOOKUP(Tabla1[[#This Row],[Código_Actividad]],Tabla2[[Código]:[Total de Acciones ]],15,FALSE),"")</f>
        <v>4</v>
      </c>
      <c r="J57" s="300" t="s">
        <v>1552</v>
      </c>
      <c r="K57" s="300"/>
      <c r="L57" s="300" t="s">
        <v>1553</v>
      </c>
      <c r="M57" s="300" t="s">
        <v>1554</v>
      </c>
      <c r="N57" s="357">
        <v>40</v>
      </c>
      <c r="O57" s="301">
        <v>188.5</v>
      </c>
      <c r="P57" s="302">
        <f>+Tabla1[[#This Row],[Precio Unitario]]*Tabla1[[#This Row],[Cantidad de Insumos]]</f>
        <v>7540</v>
      </c>
      <c r="Q57" s="492">
        <v>237102</v>
      </c>
      <c r="R57" s="300" t="s">
        <v>928</v>
      </c>
      <c r="S57" s="156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2:46" ht="38.25" x14ac:dyDescent="0.25">
      <c r="B58" s="356" t="e">
        <f>IF(Tabla1[[#This Row],[Código_Actividad]]="","",CONCATENATE(Tabla1[[#This Row],[POA]],".",Tabla1[[#This Row],[SRS]],".",Tabla1[[#This Row],[AREA]],".",Tabla1[[#This Row],[TIPO]]))</f>
        <v>#REF!</v>
      </c>
      <c r="C58" s="356" t="e">
        <f>IF(Tabla1[[#This Row],[Código_Actividad]]="","",'Formulario PPGR1'!#REF!)</f>
        <v>#REF!</v>
      </c>
      <c r="D58" s="356" t="e">
        <f>IF(Tabla1[[#This Row],[Código_Actividad]]="","",'Formulario PPGR1'!#REF!)</f>
        <v>#REF!</v>
      </c>
      <c r="E58" s="356" t="e">
        <f>IF(Tabla1[[#This Row],[Código_Actividad]]="","",'Formulario PPGR1'!#REF!)</f>
        <v>#REF!</v>
      </c>
      <c r="F58" s="356" t="e">
        <f>IF(Tabla1[[#This Row],[Código_Actividad]]="","",'Formulario PPGR1'!#REF!)</f>
        <v>#REF!</v>
      </c>
      <c r="G58" s="298" t="s">
        <v>1422</v>
      </c>
      <c r="H58" s="458" t="str">
        <f>IFERROR(VLOOKUP(Tabla1[[#This Row],[Código_Actividad]],'Formulario PPGR2'!$I$11:$J$1048576,2,FALSE),"")</f>
        <v>Seguimiento a las GAS para coordinación de las acciones en los  Circulos Comunitarios</v>
      </c>
      <c r="I58" s="299">
        <f>IFERROR(VLOOKUP(Tabla1[[#This Row],[Código_Actividad]],Tabla2[[Código]:[Total de Acciones ]],15,FALSE),"")</f>
        <v>4</v>
      </c>
      <c r="J58" s="300" t="s">
        <v>1552</v>
      </c>
      <c r="K58" s="300"/>
      <c r="L58" s="458" t="s">
        <v>1553</v>
      </c>
      <c r="M58" s="300" t="s">
        <v>1554</v>
      </c>
      <c r="N58" s="357">
        <v>40</v>
      </c>
      <c r="O58" s="301">
        <v>188.5</v>
      </c>
      <c r="P58" s="302">
        <f>+Tabla1[[#This Row],[Precio Unitario]]*Tabla1[[#This Row],[Cantidad de Insumos]]</f>
        <v>7540</v>
      </c>
      <c r="Q58" s="492">
        <v>237102</v>
      </c>
      <c r="R58" s="300" t="s">
        <v>928</v>
      </c>
      <c r="S58" s="156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2:46" ht="38.25" x14ac:dyDescent="0.25">
      <c r="B59" s="356" t="e">
        <f>IF(Tabla1[[#This Row],[Código_Actividad]]="","",CONCATENATE(Tabla1[[#This Row],[POA]],".",Tabla1[[#This Row],[SRS]],".",Tabla1[[#This Row],[AREA]],".",Tabla1[[#This Row],[TIPO]]))</f>
        <v>#REF!</v>
      </c>
      <c r="C59" s="356" t="e">
        <f>IF(Tabla1[[#This Row],[Código_Actividad]]="","",'Formulario PPGR1'!#REF!)</f>
        <v>#REF!</v>
      </c>
      <c r="D59" s="356" t="e">
        <f>IF(Tabla1[[#This Row],[Código_Actividad]]="","",'Formulario PPGR1'!#REF!)</f>
        <v>#REF!</v>
      </c>
      <c r="E59" s="356" t="e">
        <f>IF(Tabla1[[#This Row],[Código_Actividad]]="","",'Formulario PPGR1'!#REF!)</f>
        <v>#REF!</v>
      </c>
      <c r="F59" s="356" t="e">
        <f>IF(Tabla1[[#This Row],[Código_Actividad]]="","",'Formulario PPGR1'!#REF!)</f>
        <v>#REF!</v>
      </c>
      <c r="G59" s="298" t="s">
        <v>1424</v>
      </c>
      <c r="H59" s="458" t="str">
        <f>IFERROR(VLOOKUP(Tabla1[[#This Row],[Código_Actividad]],'Formulario PPGR2'!$I$11:$J$1048576,2,FALSE),"")</f>
        <v>Seguimiento a las GAS para la implementación de la Estrategia de atención y prevención de las ECNT</v>
      </c>
      <c r="I59" s="299">
        <f>IFERROR(VLOOKUP(Tabla1[[#This Row],[Código_Actividad]],Tabla2[[Código]:[Total de Acciones ]],15,FALSE),"")</f>
        <v>4</v>
      </c>
      <c r="J59" s="300" t="s">
        <v>1552</v>
      </c>
      <c r="K59" s="300"/>
      <c r="L59" s="300" t="s">
        <v>1553</v>
      </c>
      <c r="M59" s="300" t="s">
        <v>1554</v>
      </c>
      <c r="N59" s="357">
        <v>40</v>
      </c>
      <c r="O59" s="301">
        <v>188.5</v>
      </c>
      <c r="P59" s="302">
        <f>+Tabla1[[#This Row],[Precio Unitario]]*Tabla1[[#This Row],[Cantidad de Insumos]]</f>
        <v>7540</v>
      </c>
      <c r="Q59" s="492">
        <v>237102</v>
      </c>
      <c r="R59" s="300" t="s">
        <v>928</v>
      </c>
      <c r="S59" s="156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2:46" ht="38.25" x14ac:dyDescent="0.25">
      <c r="B60" s="356" t="e">
        <f>IF(Tabla1[[#This Row],[Código_Actividad]]="","",CONCATENATE(Tabla1[[#This Row],[POA]],".",Tabla1[[#This Row],[SRS]],".",Tabla1[[#This Row],[AREA]],".",Tabla1[[#This Row],[TIPO]]))</f>
        <v>#REF!</v>
      </c>
      <c r="C60" s="356" t="e">
        <f>IF(Tabla1[[#This Row],[Código_Actividad]]="","",'Formulario PPGR1'!#REF!)</f>
        <v>#REF!</v>
      </c>
      <c r="D60" s="356" t="e">
        <f>IF(Tabla1[[#This Row],[Código_Actividad]]="","",'Formulario PPGR1'!#REF!)</f>
        <v>#REF!</v>
      </c>
      <c r="E60" s="356" t="e">
        <f>IF(Tabla1[[#This Row],[Código_Actividad]]="","",'Formulario PPGR1'!#REF!)</f>
        <v>#REF!</v>
      </c>
      <c r="F60" s="356" t="e">
        <f>IF(Tabla1[[#This Row],[Código_Actividad]]="","",'Formulario PPGR1'!#REF!)</f>
        <v>#REF!</v>
      </c>
      <c r="G60" s="357" t="s">
        <v>1468</v>
      </c>
      <c r="H60" s="458" t="str">
        <f>IFERROR(VLOOKUP(Tabla1[[#This Row],[Código_Actividad]],'Formulario PPGR2'!$I$11:$J$1048576,2,FALSE),"")</f>
        <v>Levantamiento de cartera de usuarios adulto mayores y personas con discapacidad</v>
      </c>
      <c r="I60" s="299">
        <f>IFERROR(VLOOKUP(Tabla1[[#This Row],[Código_Actividad]],Tabla2[[Código]:[Total de Acciones ]],15,FALSE),"")</f>
        <v>3</v>
      </c>
      <c r="J60" s="300" t="s">
        <v>1552</v>
      </c>
      <c r="K60" s="300"/>
      <c r="L60" s="300" t="s">
        <v>1553</v>
      </c>
      <c r="M60" s="300" t="s">
        <v>1554</v>
      </c>
      <c r="N60" s="357">
        <v>40</v>
      </c>
      <c r="O60" s="301">
        <v>188.5</v>
      </c>
      <c r="P60" s="302">
        <f>+Tabla1[[#This Row],[Precio Unitario]]*Tabla1[[#This Row],[Cantidad de Insumos]]</f>
        <v>7540</v>
      </c>
      <c r="Q60" s="492">
        <v>237102</v>
      </c>
      <c r="R60" s="300" t="s">
        <v>928</v>
      </c>
      <c r="S60" s="156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2:46" ht="38.25" x14ac:dyDescent="0.25">
      <c r="B61" s="356" t="e">
        <f>IF(Tabla1[[#This Row],[Código_Actividad]]="","",CONCATENATE(Tabla1[[#This Row],[POA]],".",Tabla1[[#This Row],[SRS]],".",Tabla1[[#This Row],[AREA]],".",Tabla1[[#This Row],[TIPO]]))</f>
        <v>#REF!</v>
      </c>
      <c r="C61" s="356" t="e">
        <f>IF(Tabla1[[#This Row],[Código_Actividad]]="","",'Formulario PPGR1'!#REF!)</f>
        <v>#REF!</v>
      </c>
      <c r="D61" s="356" t="e">
        <f>IF(Tabla1[[#This Row],[Código_Actividad]]="","",'Formulario PPGR1'!#REF!)</f>
        <v>#REF!</v>
      </c>
      <c r="E61" s="356" t="e">
        <f>IF(Tabla1[[#This Row],[Código_Actividad]]="","",'Formulario PPGR1'!#REF!)</f>
        <v>#REF!</v>
      </c>
      <c r="F61" s="356" t="e">
        <f>IF(Tabla1[[#This Row],[Código_Actividad]]="","",'Formulario PPGR1'!#REF!)</f>
        <v>#REF!</v>
      </c>
      <c r="G61" s="357" t="s">
        <v>1606</v>
      </c>
      <c r="H61" s="458" t="str">
        <f>IFERROR(VLOOKUP(Tabla1[[#This Row],[Código_Actividad]],'Formulario PPGR2'!$I$11:$J$1048576,2,FALSE),"")</f>
        <v>Seguimiento a la entrega oportuna de los resultados del papanicolau a las usuarias</v>
      </c>
      <c r="I61" s="299">
        <f>IFERROR(VLOOKUP(Tabla1[[#This Row],[Código_Actividad]],Tabla2[[Código]:[Total de Acciones ]],15,FALSE),"")</f>
        <v>6</v>
      </c>
      <c r="J61" s="300" t="s">
        <v>1552</v>
      </c>
      <c r="K61" s="300"/>
      <c r="L61" s="300" t="s">
        <v>1553</v>
      </c>
      <c r="M61" s="300" t="s">
        <v>1554</v>
      </c>
      <c r="N61" s="357">
        <v>60</v>
      </c>
      <c r="O61" s="301">
        <v>188.5</v>
      </c>
      <c r="P61" s="302">
        <f>+Tabla1[[#This Row],[Precio Unitario]]*Tabla1[[#This Row],[Cantidad de Insumos]]</f>
        <v>11310</v>
      </c>
      <c r="Q61" s="492">
        <v>237102</v>
      </c>
      <c r="R61" s="300" t="s">
        <v>928</v>
      </c>
      <c r="S61" s="156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2:46" ht="25.5" x14ac:dyDescent="0.25">
      <c r="B62" s="356" t="e">
        <f>IF(Tabla1[[#This Row],[Código_Actividad]]="","",CONCATENATE(Tabla1[[#This Row],[POA]],".",Tabla1[[#This Row],[SRS]],".",Tabla1[[#This Row],[AREA]],".",Tabla1[[#This Row],[TIPO]]))</f>
        <v>#REF!</v>
      </c>
      <c r="C62" s="356" t="e">
        <f>IF(Tabla1[[#This Row],[Código_Actividad]]="","",'Formulario PPGR1'!#REF!)</f>
        <v>#REF!</v>
      </c>
      <c r="D62" s="356" t="e">
        <f>IF(Tabla1[[#This Row],[Código_Actividad]]="","",'Formulario PPGR1'!#REF!)</f>
        <v>#REF!</v>
      </c>
      <c r="E62" s="356" t="e">
        <f>IF(Tabla1[[#This Row],[Código_Actividad]]="","",'Formulario PPGR1'!#REF!)</f>
        <v>#REF!</v>
      </c>
      <c r="F62" s="356" t="e">
        <f>IF(Tabla1[[#This Row],[Código_Actividad]]="","",'Formulario PPGR1'!#REF!)</f>
        <v>#REF!</v>
      </c>
      <c r="G62" s="357" t="s">
        <v>1420</v>
      </c>
      <c r="H62" s="458" t="str">
        <f>IFERROR(VLOOKUP(Tabla1[[#This Row],[Código_Actividad]],'Formulario PPGR2'!$I$11:$J$1048576,2,FALSE),"")</f>
        <v xml:space="preserve">Monitoreo del uso de las Guias de Atención en el Primer Nivel de Atención  </v>
      </c>
      <c r="I62" s="299">
        <f>IFERROR(VLOOKUP(Tabla1[[#This Row],[Código_Actividad]],Tabla2[[Código]:[Total de Acciones ]],15,FALSE),"")</f>
        <v>4</v>
      </c>
      <c r="J62" s="300" t="s">
        <v>1552</v>
      </c>
      <c r="K62" s="300"/>
      <c r="L62" s="300" t="s">
        <v>1553</v>
      </c>
      <c r="M62" s="300" t="s">
        <v>1554</v>
      </c>
      <c r="N62" s="357">
        <v>40</v>
      </c>
      <c r="O62" s="301">
        <v>188.5</v>
      </c>
      <c r="P62" s="302">
        <f>+Tabla1[[#This Row],[Precio Unitario]]*Tabla1[[#This Row],[Cantidad de Insumos]]</f>
        <v>7540</v>
      </c>
      <c r="Q62" s="492">
        <v>237102</v>
      </c>
      <c r="R62" s="300" t="s">
        <v>928</v>
      </c>
      <c r="S62" s="156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2:46" ht="38.25" x14ac:dyDescent="0.25">
      <c r="B63" s="356" t="e">
        <f>IF(Tabla1[[#This Row],[Código_Actividad]]="","",CONCATENATE(Tabla1[[#This Row],[POA]],".",Tabla1[[#This Row],[SRS]],".",Tabla1[[#This Row],[AREA]],".",Tabla1[[#This Row],[TIPO]]))</f>
        <v>#REF!</v>
      </c>
      <c r="C63" s="356" t="e">
        <f>IF(Tabla1[[#This Row],[Código_Actividad]]="","",'Formulario PPGR1'!#REF!)</f>
        <v>#REF!</v>
      </c>
      <c r="D63" s="356" t="e">
        <f>IF(Tabla1[[#This Row],[Código_Actividad]]="","",'Formulario PPGR1'!#REF!)</f>
        <v>#REF!</v>
      </c>
      <c r="E63" s="356" t="e">
        <f>IF(Tabla1[[#This Row],[Código_Actividad]]="","",'Formulario PPGR1'!#REF!)</f>
        <v>#REF!</v>
      </c>
      <c r="F63" s="356" t="e">
        <f>IF(Tabla1[[#This Row],[Código_Actividad]]="","",'Formulario PPGR1'!#REF!)</f>
        <v>#REF!</v>
      </c>
      <c r="G63" s="357" t="s">
        <v>1606</v>
      </c>
      <c r="H63" s="458" t="str">
        <f>IFERROR(VLOOKUP(Tabla1[[#This Row],[Código_Actividad]],'Formulario PPGR2'!$I$11:$J$1048576,2,FALSE),"")</f>
        <v>Seguimiento a la entrega oportuna de los resultados del papanicolau a las usuarias</v>
      </c>
      <c r="I63" s="299">
        <f>IFERROR(VLOOKUP(Tabla1[[#This Row],[Código_Actividad]],Tabla2[[Código]:[Total de Acciones ]],15,FALSE),"")</f>
        <v>6</v>
      </c>
      <c r="J63" s="300" t="s">
        <v>1552</v>
      </c>
      <c r="K63" s="300"/>
      <c r="L63" s="300" t="s">
        <v>1553</v>
      </c>
      <c r="M63" s="300" t="s">
        <v>1554</v>
      </c>
      <c r="N63" s="357">
        <v>40</v>
      </c>
      <c r="O63" s="301">
        <v>188.5</v>
      </c>
      <c r="P63" s="302">
        <f>+Tabla1[[#This Row],[Precio Unitario]]*Tabla1[[#This Row],[Cantidad de Insumos]]</f>
        <v>7540</v>
      </c>
      <c r="Q63" s="492">
        <v>237102</v>
      </c>
      <c r="R63" s="300" t="s">
        <v>928</v>
      </c>
      <c r="S63" s="156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2:46" ht="38.25" x14ac:dyDescent="0.25">
      <c r="B64" s="356" t="e">
        <f>IF(Tabla1[[#This Row],[Código_Actividad]]="","",CONCATENATE(Tabla1[[#This Row],[POA]],".",Tabla1[[#This Row],[SRS]],".",Tabla1[[#This Row],[AREA]],".",Tabla1[[#This Row],[TIPO]]))</f>
        <v>#REF!</v>
      </c>
      <c r="C64" s="356" t="e">
        <f>IF(Tabla1[[#This Row],[Código_Actividad]]="","",'Formulario PPGR1'!#REF!)</f>
        <v>#REF!</v>
      </c>
      <c r="D64" s="356" t="e">
        <f>IF(Tabla1[[#This Row],[Código_Actividad]]="","",'Formulario PPGR1'!#REF!)</f>
        <v>#REF!</v>
      </c>
      <c r="E64" s="356" t="e">
        <f>IF(Tabla1[[#This Row],[Código_Actividad]]="","",'Formulario PPGR1'!#REF!)</f>
        <v>#REF!</v>
      </c>
      <c r="F64" s="356" t="e">
        <f>IF(Tabla1[[#This Row],[Código_Actividad]]="","",'Formulario PPGR1'!#REF!)</f>
        <v>#REF!</v>
      </c>
      <c r="G64" s="357" t="s">
        <v>1469</v>
      </c>
      <c r="H64" s="458" t="str">
        <f>IFERROR(VLOOKUP(Tabla1[[#This Row],[Código_Actividad]],'Formulario PPGR2'!$I$11:$J$1048576,2,FALSE),"")</f>
        <v>Seguimiento a las GAS  para coordinar acciones de atención a la mujer durante el embarazo, parto y puerperio.</v>
      </c>
      <c r="I64" s="299">
        <f>IFERROR(VLOOKUP(Tabla1[[#This Row],[Código_Actividad]],Tabla2[[Código]:[Total de Acciones ]],15,FALSE),"")</f>
        <v>4</v>
      </c>
      <c r="J64" s="300" t="s">
        <v>1670</v>
      </c>
      <c r="K64" s="300"/>
      <c r="L64" s="300" t="s">
        <v>1671</v>
      </c>
      <c r="M64" s="300" t="s">
        <v>1665</v>
      </c>
      <c r="N64" s="357">
        <v>25</v>
      </c>
      <c r="O64" s="301">
        <v>225</v>
      </c>
      <c r="P64" s="302">
        <f>+Tabla1[[#This Row],[Precio Unitario]]*Tabla1[[#This Row],[Cantidad de Insumos]]</f>
        <v>5625</v>
      </c>
      <c r="Q64" s="492">
        <v>231101</v>
      </c>
      <c r="R64" s="300" t="s">
        <v>928</v>
      </c>
      <c r="S64" s="156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2:46" ht="38.25" x14ac:dyDescent="0.25">
      <c r="B65" s="356" t="e">
        <f>IF(Tabla1[[#This Row],[Código_Actividad]]="","",CONCATENATE(Tabla1[[#This Row],[POA]],".",Tabla1[[#This Row],[SRS]],".",Tabla1[[#This Row],[AREA]],".",Tabla1[[#This Row],[TIPO]]))</f>
        <v>#REF!</v>
      </c>
      <c r="C65" s="356" t="e">
        <f>IF(Tabla1[[#This Row],[Código_Actividad]]="","",'Formulario PPGR1'!#REF!)</f>
        <v>#REF!</v>
      </c>
      <c r="D65" s="356" t="e">
        <f>IF(Tabla1[[#This Row],[Código_Actividad]]="","",'Formulario PPGR1'!#REF!)</f>
        <v>#REF!</v>
      </c>
      <c r="E65" s="356" t="e">
        <f>IF(Tabla1[[#This Row],[Código_Actividad]]="","",'Formulario PPGR1'!#REF!)</f>
        <v>#REF!</v>
      </c>
      <c r="F65" s="356" t="e">
        <f>IF(Tabla1[[#This Row],[Código_Actividad]]="","",'Formulario PPGR1'!#REF!)</f>
        <v>#REF!</v>
      </c>
      <c r="G65" s="357" t="s">
        <v>1470</v>
      </c>
      <c r="H65" s="458" t="str">
        <f>IFERROR(VLOOKUP(Tabla1[[#This Row],[Código_Actividad]],'Formulario PPGR2'!$I$11:$J$1048576,2,FALSE),"")</f>
        <v>Supervisión de la implementación de la Inicativa Hospital Amigo de la Madre y el Bebé</v>
      </c>
      <c r="I65" s="299">
        <f>IFERROR(VLOOKUP(Tabla1[[#This Row],[Código_Actividad]],Tabla2[[Código]:[Total de Acciones ]],15,FALSE),"")</f>
        <v>4</v>
      </c>
      <c r="J65" s="300" t="s">
        <v>1552</v>
      </c>
      <c r="K65" s="300"/>
      <c r="L65" s="300" t="s">
        <v>1553</v>
      </c>
      <c r="M65" s="300" t="s">
        <v>1554</v>
      </c>
      <c r="N65" s="300">
        <v>40</v>
      </c>
      <c r="O65" s="301">
        <v>188.5</v>
      </c>
      <c r="P65" s="302">
        <f>+Tabla1[[#This Row],[Precio Unitario]]*Tabla1[[#This Row],[Cantidad de Insumos]]</f>
        <v>7540</v>
      </c>
      <c r="Q65" s="492">
        <v>237102</v>
      </c>
      <c r="R65" s="300" t="s">
        <v>928</v>
      </c>
      <c r="S65" s="156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2:46" ht="25.5" x14ac:dyDescent="0.25">
      <c r="B66" s="356" t="e">
        <f>IF(Tabla1[[#This Row],[Código_Actividad]]="","",CONCATENATE(Tabla1[[#This Row],[POA]],".",Tabla1[[#This Row],[SRS]],".",Tabla1[[#This Row],[AREA]],".",Tabla1[[#This Row],[TIPO]]))</f>
        <v>#REF!</v>
      </c>
      <c r="C66" s="356" t="e">
        <f>IF(Tabla1[[#This Row],[Código_Actividad]]="","",'Formulario PPGR1'!#REF!)</f>
        <v>#REF!</v>
      </c>
      <c r="D66" s="356" t="e">
        <f>IF(Tabla1[[#This Row],[Código_Actividad]]="","",'Formulario PPGR1'!#REF!)</f>
        <v>#REF!</v>
      </c>
      <c r="E66" s="356" t="e">
        <f>IF(Tabla1[[#This Row],[Código_Actividad]]="","",'Formulario PPGR1'!#REF!)</f>
        <v>#REF!</v>
      </c>
      <c r="F66" s="356" t="e">
        <f>IF(Tabla1[[#This Row],[Código_Actividad]]="","",'Formulario PPGR1'!#REF!)</f>
        <v>#REF!</v>
      </c>
      <c r="G66" s="357" t="s">
        <v>1629</v>
      </c>
      <c r="H66" s="458" t="str">
        <f>IFERROR(VLOOKUP(Tabla1[[#This Row],[Código_Actividad]],'Formulario PPGR2'!$I$11:$J$1048576,2,FALSE),"")</f>
        <v>Auditoria de los indicadores de calidad en los CEAS</v>
      </c>
      <c r="I66" s="299">
        <f>IFERROR(VLOOKUP(Tabla1[[#This Row],[Código_Actividad]],Tabla2[[Código]:[Total de Acciones ]],15,FALSE),"")</f>
        <v>3</v>
      </c>
      <c r="J66" s="300" t="s">
        <v>1552</v>
      </c>
      <c r="K66" s="300"/>
      <c r="L66" s="300" t="s">
        <v>1553</v>
      </c>
      <c r="M66" s="300" t="s">
        <v>1554</v>
      </c>
      <c r="N66" s="300">
        <v>30</v>
      </c>
      <c r="O66" s="301">
        <v>188.5</v>
      </c>
      <c r="P66" s="302">
        <f>+Tabla1[[#This Row],[Precio Unitario]]*Tabla1[[#This Row],[Cantidad de Insumos]]</f>
        <v>5655</v>
      </c>
      <c r="Q66" s="492">
        <v>237102</v>
      </c>
      <c r="R66" s="300" t="s">
        <v>928</v>
      </c>
      <c r="S66" s="15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2:46" ht="38.25" x14ac:dyDescent="0.25">
      <c r="B67" s="356" t="e">
        <f>IF(Tabla1[[#This Row],[Código_Actividad]]="","",CONCATENATE(Tabla1[[#This Row],[POA]],".",Tabla1[[#This Row],[SRS]],".",Tabla1[[#This Row],[AREA]],".",Tabla1[[#This Row],[TIPO]]))</f>
        <v>#REF!</v>
      </c>
      <c r="C67" s="356" t="e">
        <f>IF(Tabla1[[#This Row],[Código_Actividad]]="","",'Formulario PPGR1'!#REF!)</f>
        <v>#REF!</v>
      </c>
      <c r="D67" s="356" t="e">
        <f>IF(Tabla1[[#This Row],[Código_Actividad]]="","",'Formulario PPGR1'!#REF!)</f>
        <v>#REF!</v>
      </c>
      <c r="E67" s="356" t="e">
        <f>IF(Tabla1[[#This Row],[Código_Actividad]]="","",'Formulario PPGR1'!#REF!)</f>
        <v>#REF!</v>
      </c>
      <c r="F67" s="356" t="e">
        <f>IF(Tabla1[[#This Row],[Código_Actividad]]="","",'Formulario PPGR1'!#REF!)</f>
        <v>#REF!</v>
      </c>
      <c r="G67" s="357" t="s">
        <v>1394</v>
      </c>
      <c r="H67" s="458" t="str">
        <f>IFERROR(VLOOKUP(Tabla1[[#This Row],[Código_Actividad]],'Formulario PPGR2'!$I$11:$J$1048576,2,FALSE),"")</f>
        <v>Reunion con los gerentes y directores de los CEAS para preparacion y respuesta operativo semana santa.</v>
      </c>
      <c r="I67" s="299">
        <f>IFERROR(VLOOKUP(Tabla1[[#This Row],[Código_Actividad]],Tabla2[[Código]:[Total de Acciones ]],15,FALSE),"")</f>
        <v>1</v>
      </c>
      <c r="J67" s="300" t="s">
        <v>1555</v>
      </c>
      <c r="K67" s="300"/>
      <c r="L67" s="300" t="s">
        <v>1555</v>
      </c>
      <c r="M67" s="300" t="s">
        <v>1559</v>
      </c>
      <c r="N67" s="300">
        <v>30</v>
      </c>
      <c r="O67" s="301">
        <v>225</v>
      </c>
      <c r="P67" s="302">
        <f>+Tabla1[[#This Row],[Precio Unitario]]*Tabla1[[#This Row],[Cantidad de Insumos]]</f>
        <v>6750</v>
      </c>
      <c r="Q67" s="492">
        <v>231101</v>
      </c>
      <c r="R67" s="300" t="s">
        <v>928</v>
      </c>
      <c r="S67" s="156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2:46" ht="38.25" x14ac:dyDescent="0.25">
      <c r="B68" s="356" t="e">
        <f>IF(Tabla1[[#This Row],[Código_Actividad]]="","",CONCATENATE(Tabla1[[#This Row],[POA]],".",Tabla1[[#This Row],[SRS]],".",Tabla1[[#This Row],[AREA]],".",Tabla1[[#This Row],[TIPO]]))</f>
        <v>#REF!</v>
      </c>
      <c r="C68" s="356" t="e">
        <f>IF(Tabla1[[#This Row],[Código_Actividad]]="","",'Formulario PPGR1'!#REF!)</f>
        <v>#REF!</v>
      </c>
      <c r="D68" s="356" t="e">
        <f>IF(Tabla1[[#This Row],[Código_Actividad]]="","",'Formulario PPGR1'!#REF!)</f>
        <v>#REF!</v>
      </c>
      <c r="E68" s="356" t="e">
        <f>IF(Tabla1[[#This Row],[Código_Actividad]]="","",'Formulario PPGR1'!#REF!)</f>
        <v>#REF!</v>
      </c>
      <c r="F68" s="356" t="e">
        <f>IF(Tabla1[[#This Row],[Código_Actividad]]="","",'Formulario PPGR1'!#REF!)</f>
        <v>#REF!</v>
      </c>
      <c r="G68" s="298" t="s">
        <v>1461</v>
      </c>
      <c r="H68" s="458" t="str">
        <f>IFERROR(VLOOKUP(Tabla1[[#This Row],[Código_Actividad]],'Formulario PPGR2'!$I$11:$J$1048576,2,FALSE),"")</f>
        <v>Reunion con los gerentes y directores de los CEAS para preparacion y respuesta operativo navidad y fin de año.</v>
      </c>
      <c r="I68" s="299"/>
      <c r="J68" s="300" t="s">
        <v>1556</v>
      </c>
      <c r="K68" s="300" t="s">
        <v>1663</v>
      </c>
      <c r="L68" s="300" t="s">
        <v>1673</v>
      </c>
      <c r="M68" s="300" t="s">
        <v>1559</v>
      </c>
      <c r="N68" s="357">
        <v>60</v>
      </c>
      <c r="O68" s="301">
        <v>500</v>
      </c>
      <c r="P68" s="302">
        <f>+Tabla1[[#This Row],[Precio Unitario]]*Tabla1[[#This Row],[Cantidad de Insumos]]</f>
        <v>30000</v>
      </c>
      <c r="Q68" s="492">
        <v>231101</v>
      </c>
      <c r="R68" s="300" t="s">
        <v>928</v>
      </c>
      <c r="S68" s="156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2:46" ht="50.25" customHeight="1" x14ac:dyDescent="0.25">
      <c r="B69" s="356" t="e">
        <f>IF(Tabla1[[#This Row],[Código_Actividad]]="","",CONCATENATE(Tabla1[[#This Row],[POA]],".",Tabla1[[#This Row],[SRS]],".",Tabla1[[#This Row],[AREA]],".",Tabla1[[#This Row],[TIPO]]))</f>
        <v>#REF!</v>
      </c>
      <c r="C69" s="356" t="e">
        <f>IF(Tabla1[[#This Row],[Código_Actividad]]="","",'Formulario PPGR1'!#REF!)</f>
        <v>#REF!</v>
      </c>
      <c r="D69" s="356" t="e">
        <f>IF(Tabla1[[#This Row],[Código_Actividad]]="","",'Formulario PPGR1'!#REF!)</f>
        <v>#REF!</v>
      </c>
      <c r="E69" s="356" t="e">
        <f>IF(Tabla1[[#This Row],[Código_Actividad]]="","",'Formulario PPGR1'!#REF!)</f>
        <v>#REF!</v>
      </c>
      <c r="F69" s="356" t="e">
        <f>IF(Tabla1[[#This Row],[Código_Actividad]]="","",'Formulario PPGR1'!#REF!)</f>
        <v>#REF!</v>
      </c>
      <c r="G69" s="298" t="s">
        <v>1472</v>
      </c>
      <c r="H69" s="458" t="str">
        <f>IFERROR(VLOOKUP(Tabla1[[#This Row],[Código_Actividad]],'Formulario PPGR2'!$I$11:$J$1048576,2,FALSE),"")</f>
        <v xml:space="preserve">Seguimiento al Plan de mejora del Indice de seguridad hospitalario comites de emergencias Regionales </v>
      </c>
      <c r="I69" s="299">
        <f>IFERROR(VLOOKUP(Tabla1[[#This Row],[Código_Actividad]],Tabla2[[Código]:[Total de Acciones ]],15,FALSE),"")</f>
        <v>3</v>
      </c>
      <c r="J69" s="300" t="s">
        <v>1552</v>
      </c>
      <c r="K69" s="300"/>
      <c r="L69" s="300" t="s">
        <v>1553</v>
      </c>
      <c r="M69" s="300" t="s">
        <v>1554</v>
      </c>
      <c r="N69" s="357">
        <v>60</v>
      </c>
      <c r="O69" s="301">
        <v>188.5</v>
      </c>
      <c r="P69" s="302">
        <f>+Tabla1[[#This Row],[Precio Unitario]]*Tabla1[[#This Row],[Cantidad de Insumos]]</f>
        <v>11310</v>
      </c>
      <c r="Q69" s="492">
        <v>237102</v>
      </c>
      <c r="R69" s="300" t="s">
        <v>928</v>
      </c>
      <c r="S69" s="156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2:46" ht="41.25" customHeight="1" x14ac:dyDescent="0.25">
      <c r="B70" s="356" t="e">
        <f>IF(Tabla1[[#This Row],[Código_Actividad]]="","",CONCATENATE(Tabla1[[#This Row],[POA]],".",Tabla1[[#This Row],[SRS]],".",Tabla1[[#This Row],[AREA]],".",Tabla1[[#This Row],[TIPO]]))</f>
        <v>#REF!</v>
      </c>
      <c r="C70" s="356" t="e">
        <f>IF(Tabla1[[#This Row],[Código_Actividad]]="","",'Formulario PPGR1'!#REF!)</f>
        <v>#REF!</v>
      </c>
      <c r="D70" s="356" t="e">
        <f>IF(Tabla1[[#This Row],[Código_Actividad]]="","",'Formulario PPGR1'!#REF!)</f>
        <v>#REF!</v>
      </c>
      <c r="E70" s="356" t="e">
        <f>IF(Tabla1[[#This Row],[Código_Actividad]]="","",'Formulario PPGR1'!#REF!)</f>
        <v>#REF!</v>
      </c>
      <c r="F70" s="356" t="e">
        <f>IF(Tabla1[[#This Row],[Código_Actividad]]="","",'Formulario PPGR1'!#REF!)</f>
        <v>#REF!</v>
      </c>
      <c r="G70" s="298" t="s">
        <v>1473</v>
      </c>
      <c r="H70" s="458" t="str">
        <f>IFERROR(VLOOKUP(Tabla1[[#This Row],[Código_Actividad]],'Formulario PPGR2'!$I$11:$J$1048576,2,FALSE),"")</f>
        <v>Coordinación de la elaboración de los Planes de Emergencias y Desastres del SRS y CEAS</v>
      </c>
      <c r="I70" s="299">
        <f>IFERROR(VLOOKUP(Tabla1[[#This Row],[Código_Actividad]],Tabla2[[Código]:[Total de Acciones ]],15,FALSE),"")</f>
        <v>3</v>
      </c>
      <c r="J70" s="300" t="s">
        <v>1672</v>
      </c>
      <c r="K70" s="300"/>
      <c r="L70" s="300" t="s">
        <v>1648</v>
      </c>
      <c r="M70" s="300" t="s">
        <v>1559</v>
      </c>
      <c r="N70" s="357">
        <v>45</v>
      </c>
      <c r="O70" s="301">
        <v>225</v>
      </c>
      <c r="P70" s="302">
        <f>+Tabla1[[#This Row],[Precio Unitario]]*Tabla1[[#This Row],[Cantidad de Insumos]]</f>
        <v>10125</v>
      </c>
      <c r="Q70" s="492">
        <v>237102</v>
      </c>
      <c r="R70" s="300" t="s">
        <v>928</v>
      </c>
      <c r="S70" s="156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2:46" ht="41.25" customHeight="1" x14ac:dyDescent="0.25">
      <c r="B71" s="472" t="e">
        <f>IF(Tabla1[[#This Row],[Código_Actividad]]="","",CONCATENATE(Tabla1[[#This Row],[POA]],".",Tabla1[[#This Row],[SRS]],".",Tabla1[[#This Row],[AREA]],".",Tabla1[[#This Row],[TIPO]]))</f>
        <v>#REF!</v>
      </c>
      <c r="C71" s="472" t="e">
        <f>IF(Tabla1[[#This Row],[Código_Actividad]]="","",'Formulario PPGR1'!#REF!)</f>
        <v>#REF!</v>
      </c>
      <c r="D71" s="472" t="e">
        <f>IF(Tabla1[[#This Row],[Código_Actividad]]="","",'Formulario PPGR1'!#REF!)</f>
        <v>#REF!</v>
      </c>
      <c r="E71" s="472" t="e">
        <f>IF(Tabla1[[#This Row],[Código_Actividad]]="","",'Formulario PPGR1'!#REF!)</f>
        <v>#REF!</v>
      </c>
      <c r="F71" s="472" t="e">
        <f>IF(Tabla1[[#This Row],[Código_Actividad]]="","",'Formulario PPGR1'!#REF!)</f>
        <v>#REF!</v>
      </c>
      <c r="G71" s="298" t="s">
        <v>1473</v>
      </c>
      <c r="H71" s="460" t="str">
        <f>IFERROR(VLOOKUP(Tabla1[[#This Row],[Código_Actividad]],'Formulario PPGR2'!$I$11:$J$1048576,2,FALSE),"")</f>
        <v>Coordinación de la elaboración de los Planes de Emergencias y Desastres del SRS y CEAS</v>
      </c>
      <c r="I71" s="486"/>
      <c r="J71" s="300" t="s">
        <v>1556</v>
      </c>
      <c r="K71" s="473" t="str">
        <f>IFERROR(VLOOKUP($J71,LSIns!$B$5:$C$45,2,FALSE),"")</f>
        <v/>
      </c>
      <c r="L71" s="459" t="s">
        <v>1558</v>
      </c>
      <c r="M71" s="473" t="s">
        <v>1559</v>
      </c>
      <c r="N71" s="298">
        <v>45</v>
      </c>
      <c r="O71" s="302">
        <v>350</v>
      </c>
      <c r="P71" s="302">
        <f>+Tabla1[[#This Row],[Precio Unitario]]*Tabla1[[#This Row],[Cantidad de Insumos]]</f>
        <v>15750</v>
      </c>
      <c r="Q71" s="491"/>
      <c r="R71" s="300" t="s">
        <v>928</v>
      </c>
      <c r="S71" s="156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2:46" ht="31.5" customHeight="1" x14ac:dyDescent="0.25">
      <c r="B72" s="356" t="e">
        <f>IF(Tabla1[[#This Row],[Código_Actividad]]="","",CONCATENATE(Tabla1[[#This Row],[POA]],".",Tabla1[[#This Row],[SRS]],".",Tabla1[[#This Row],[AREA]],".",Tabla1[[#This Row],[TIPO]]))</f>
        <v>#REF!</v>
      </c>
      <c r="C72" s="356" t="e">
        <f>IF(Tabla1[[#This Row],[Código_Actividad]]="","",'Formulario PPGR1'!#REF!)</f>
        <v>#REF!</v>
      </c>
      <c r="D72" s="356" t="e">
        <f>IF(Tabla1[[#This Row],[Código_Actividad]]="","",'Formulario PPGR1'!#REF!)</f>
        <v>#REF!</v>
      </c>
      <c r="E72" s="356" t="e">
        <f>IF(Tabla1[[#This Row],[Código_Actividad]]="","",'Formulario PPGR1'!#REF!)</f>
        <v>#REF!</v>
      </c>
      <c r="F72" s="356" t="e">
        <f>IF(Tabla1[[#This Row],[Código_Actividad]]="","",'Formulario PPGR1'!#REF!)</f>
        <v>#REF!</v>
      </c>
      <c r="G72" s="298" t="s">
        <v>1399</v>
      </c>
      <c r="H72" s="458" t="str">
        <f>IFERROR(VLOOKUP(Tabla1[[#This Row],[Código_Actividad]],'Formulario PPGR2'!$I$11:$J$1048576,2,FALSE),"")</f>
        <v>Supervision al cumpliento de la guardia presencial en los CEAs</v>
      </c>
      <c r="I72" s="299">
        <f>IFERROR(VLOOKUP(Tabla1[[#This Row],[Código_Actividad]],Tabla2[[Código]:[Total de Acciones ]],15,FALSE),"")</f>
        <v>12</v>
      </c>
      <c r="J72" s="300" t="s">
        <v>1552</v>
      </c>
      <c r="K72" s="300"/>
      <c r="L72" s="300" t="s">
        <v>1553</v>
      </c>
      <c r="M72" s="300" t="s">
        <v>1554</v>
      </c>
      <c r="N72" s="357">
        <v>120</v>
      </c>
      <c r="O72" s="301">
        <v>188.5</v>
      </c>
      <c r="P72" s="302">
        <f>+Tabla1[[#This Row],[Precio Unitario]]*Tabla1[[#This Row],[Cantidad de Insumos]]</f>
        <v>22620</v>
      </c>
      <c r="Q72" s="492">
        <v>237102</v>
      </c>
      <c r="R72" s="300" t="s">
        <v>928</v>
      </c>
      <c r="S72" s="156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2:46" ht="38.25" x14ac:dyDescent="0.25">
      <c r="B73" s="356" t="e">
        <f>IF(Tabla1[[#This Row],[Código_Actividad]]="","",CONCATENATE(Tabla1[[#This Row],[POA]],".",Tabla1[[#This Row],[SRS]],".",Tabla1[[#This Row],[AREA]],".",Tabla1[[#This Row],[TIPO]]))</f>
        <v>#REF!</v>
      </c>
      <c r="C73" s="356" t="e">
        <f>IF(Tabla1[[#This Row],[Código_Actividad]]="","",'Formulario PPGR1'!#REF!)</f>
        <v>#REF!</v>
      </c>
      <c r="D73" s="356" t="e">
        <f>IF(Tabla1[[#This Row],[Código_Actividad]]="","",'Formulario PPGR1'!#REF!)</f>
        <v>#REF!</v>
      </c>
      <c r="E73" s="356" t="e">
        <f>IF(Tabla1[[#This Row],[Código_Actividad]]="","",'Formulario PPGR1'!#REF!)</f>
        <v>#REF!</v>
      </c>
      <c r="F73" s="356" t="e">
        <f>IF(Tabla1[[#This Row],[Código_Actividad]]="","",'Formulario PPGR1'!#REF!)</f>
        <v>#REF!</v>
      </c>
      <c r="G73" s="298" t="s">
        <v>1400</v>
      </c>
      <c r="H73" s="458" t="str">
        <f>IFERROR(VLOOKUP(Tabla1[[#This Row],[Código_Actividad]],'Formulario PPGR2'!$I$11:$J$1048576,2,FALSE),"")</f>
        <v>Supervisión de adherencia  a los protocolos en enfermedades vertoriales y emergentes.</v>
      </c>
      <c r="I73" s="299">
        <f>IFERROR(VLOOKUP(Tabla1[[#This Row],[Código_Actividad]],Tabla2[[Código]:[Total de Acciones ]],15,FALSE),"")</f>
        <v>4</v>
      </c>
      <c r="J73" s="300" t="s">
        <v>1552</v>
      </c>
      <c r="K73" s="300"/>
      <c r="L73" s="300" t="s">
        <v>1553</v>
      </c>
      <c r="M73" s="300" t="s">
        <v>1554</v>
      </c>
      <c r="N73" s="357">
        <v>40</v>
      </c>
      <c r="O73" s="301">
        <v>188.5</v>
      </c>
      <c r="P73" s="302">
        <f>+Tabla1[[#This Row],[Precio Unitario]]*Tabla1[[#This Row],[Cantidad de Insumos]]</f>
        <v>7540</v>
      </c>
      <c r="Q73" s="492">
        <v>237102</v>
      </c>
      <c r="R73" s="300" t="s">
        <v>928</v>
      </c>
      <c r="S73" s="156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2:46" ht="41.25" customHeight="1" x14ac:dyDescent="0.25">
      <c r="B74" s="356" t="e">
        <f>IF(Tabla1[[#This Row],[Código_Actividad]]="","",CONCATENATE(Tabla1[[#This Row],[POA]],".",Tabla1[[#This Row],[SRS]],".",Tabla1[[#This Row],[AREA]],".",Tabla1[[#This Row],[TIPO]]))</f>
        <v>#REF!</v>
      </c>
      <c r="C74" s="356" t="e">
        <f>IF(Tabla1[[#This Row],[Código_Actividad]]="","",'Formulario PPGR1'!#REF!)</f>
        <v>#REF!</v>
      </c>
      <c r="D74" s="356" t="e">
        <f>IF(Tabla1[[#This Row],[Código_Actividad]]="","",'Formulario PPGR1'!#REF!)</f>
        <v>#REF!</v>
      </c>
      <c r="E74" s="356" t="e">
        <f>IF(Tabla1[[#This Row],[Código_Actividad]]="","",'Formulario PPGR1'!#REF!)</f>
        <v>#REF!</v>
      </c>
      <c r="F74" s="356" t="e">
        <f>IF(Tabla1[[#This Row],[Código_Actividad]]="","",'Formulario PPGR1'!#REF!)</f>
        <v>#REF!</v>
      </c>
      <c r="G74" s="298" t="s">
        <v>1454</v>
      </c>
      <c r="H74" s="458" t="str">
        <f>IFERROR(VLOOKUP(Tabla1[[#This Row],[Código_Actividad]],'Formulario PPGR2'!$I$11:$J$1048576,2,FALSE),"")</f>
        <v>Supervision a los departamentos de auditoria de los CEAS en el seguimiento al proceso de facturacion.</v>
      </c>
      <c r="I74" s="299">
        <f>IFERROR(VLOOKUP(Tabla1[[#This Row],[Código_Actividad]],Tabla2[[Código]:[Total de Acciones ]],15,FALSE),"")</f>
        <v>12</v>
      </c>
      <c r="J74" s="300" t="s">
        <v>1552</v>
      </c>
      <c r="K74" s="300"/>
      <c r="L74" s="300" t="s">
        <v>1553</v>
      </c>
      <c r="M74" s="300" t="s">
        <v>1554</v>
      </c>
      <c r="N74" s="357">
        <v>120</v>
      </c>
      <c r="O74" s="301">
        <v>188.5</v>
      </c>
      <c r="P74" s="302">
        <f>+Tabla1[[#This Row],[Precio Unitario]]*Tabla1[[#This Row],[Cantidad de Insumos]]</f>
        <v>22620</v>
      </c>
      <c r="Q74" s="492">
        <v>237102</v>
      </c>
      <c r="R74" s="300" t="s">
        <v>928</v>
      </c>
      <c r="S74" s="156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2:46" ht="22.5" customHeight="1" x14ac:dyDescent="0.25">
      <c r="B75" s="356" t="e">
        <f>IF(Tabla1[[#This Row],[Código_Actividad]]="","",CONCATENATE(Tabla1[[#This Row],[POA]],".",Tabla1[[#This Row],[SRS]],".",Tabla1[[#This Row],[AREA]],".",Tabla1[[#This Row],[TIPO]]))</f>
        <v>#REF!</v>
      </c>
      <c r="C75" s="356" t="e">
        <f>IF(Tabla1[[#This Row],[Código_Actividad]]="","",'Formulario PPGR1'!#REF!)</f>
        <v>#REF!</v>
      </c>
      <c r="D75" s="356" t="e">
        <f>IF(Tabla1[[#This Row],[Código_Actividad]]="","",'Formulario PPGR1'!#REF!)</f>
        <v>#REF!</v>
      </c>
      <c r="E75" s="356" t="e">
        <f>IF(Tabla1[[#This Row],[Código_Actividad]]="","",'Formulario PPGR1'!#REF!)</f>
        <v>#REF!</v>
      </c>
      <c r="F75" s="356" t="e">
        <f>IF(Tabla1[[#This Row],[Código_Actividad]]="","",'Formulario PPGR1'!#REF!)</f>
        <v>#REF!</v>
      </c>
      <c r="G75" s="298" t="s">
        <v>1616</v>
      </c>
      <c r="H75" s="458" t="str">
        <f>IFERROR(VLOOKUP(Tabla1[[#This Row],[Código_Actividad]],'Formulario PPGR2'!$I$11:$J$1048576,2,FALSE),"")</f>
        <v>Coordinacion de jornadas quirurgicas.</v>
      </c>
      <c r="I75" s="299">
        <f>IFERROR(VLOOKUP(Tabla1[[#This Row],[Código_Actividad]],Tabla2[[Código]:[Total de Acciones ]],15,FALSE),"")</f>
        <v>2</v>
      </c>
      <c r="J75" s="300" t="s">
        <v>1552</v>
      </c>
      <c r="K75" s="300"/>
      <c r="L75" s="300" t="s">
        <v>1553</v>
      </c>
      <c r="M75" s="300" t="s">
        <v>1554</v>
      </c>
      <c r="N75" s="357">
        <v>20</v>
      </c>
      <c r="O75" s="301">
        <v>188.5</v>
      </c>
      <c r="P75" s="302">
        <f>+Tabla1[[#This Row],[Precio Unitario]]*Tabla1[[#This Row],[Cantidad de Insumos]]</f>
        <v>3770</v>
      </c>
      <c r="Q75" s="492">
        <v>237102</v>
      </c>
      <c r="R75" s="300" t="s">
        <v>928</v>
      </c>
      <c r="S75" s="156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2:46" ht="38.25" x14ac:dyDescent="0.25">
      <c r="B76" s="472" t="e">
        <f>IF(Tabla1[[#This Row],[Código_Actividad]]="","",CONCATENATE(Tabla1[[#This Row],[POA]],".",Tabla1[[#This Row],[SRS]],".",Tabla1[[#This Row],[AREA]],".",Tabla1[[#This Row],[TIPO]]))</f>
        <v>#REF!</v>
      </c>
      <c r="C76" s="472" t="e">
        <f>IF(Tabla1[[#This Row],[Código_Actividad]]="","",'Formulario PPGR1'!#REF!)</f>
        <v>#REF!</v>
      </c>
      <c r="D76" s="472" t="e">
        <f>IF(Tabla1[[#This Row],[Código_Actividad]]="","",'Formulario PPGR1'!#REF!)</f>
        <v>#REF!</v>
      </c>
      <c r="E76" s="472" t="e">
        <f>IF(Tabla1[[#This Row],[Código_Actividad]]="","",'Formulario PPGR1'!#REF!)</f>
        <v>#REF!</v>
      </c>
      <c r="F76" s="472" t="e">
        <f>IF(Tabla1[[#This Row],[Código_Actividad]]="","",'Formulario PPGR1'!#REF!)</f>
        <v>#REF!</v>
      </c>
      <c r="G76" s="298" t="s">
        <v>1617</v>
      </c>
      <c r="H76" s="460" t="str">
        <f>IFERROR(VLOOKUP(Tabla1[[#This Row],[Código_Actividad]],'Formulario PPGR2'!$I$11:$J$1048576,2,FALSE),"")</f>
        <v>Seguimiento a la implementación de los Procedimientos de Gestión de Desechos y Residuos Sólidos</v>
      </c>
      <c r="I76" s="486">
        <f>IFERROR(VLOOKUP(Tabla1[[#This Row],[Código_Actividad]],Tabla2[[Código]:[Total de Acciones ]],15,FALSE),"")</f>
        <v>1</v>
      </c>
      <c r="J76" s="300" t="s">
        <v>1649</v>
      </c>
      <c r="K76" s="473" t="str">
        <f>IFERROR(VLOOKUP($J76,LSIns!$B$5:$C$45,2,FALSE),"")</f>
        <v/>
      </c>
      <c r="L76" s="459" t="s">
        <v>1648</v>
      </c>
      <c r="M76" s="473" t="s">
        <v>1559</v>
      </c>
      <c r="N76" s="298">
        <v>30</v>
      </c>
      <c r="O76" s="302">
        <v>225</v>
      </c>
      <c r="P76" s="302">
        <f>+Tabla1[[#This Row],[Precio Unitario]]*Tabla1[[#This Row],[Cantidad de Insumos]]</f>
        <v>6750</v>
      </c>
      <c r="Q76" s="491">
        <v>231101</v>
      </c>
      <c r="R76" s="300" t="s">
        <v>928</v>
      </c>
      <c r="S76" s="15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2:46" ht="38.25" x14ac:dyDescent="0.25">
      <c r="B77" s="472" t="e">
        <f>IF(Tabla1[[#This Row],[Código_Actividad]]="","",CONCATENATE(Tabla1[[#This Row],[POA]],".",Tabla1[[#This Row],[SRS]],".",Tabla1[[#This Row],[AREA]],".",Tabla1[[#This Row],[TIPO]]))</f>
        <v>#REF!</v>
      </c>
      <c r="C77" s="472" t="e">
        <f>IF(Tabla1[[#This Row],[Código_Actividad]]="","",'Formulario PPGR1'!#REF!)</f>
        <v>#REF!</v>
      </c>
      <c r="D77" s="472" t="e">
        <f>IF(Tabla1[[#This Row],[Código_Actividad]]="","",'Formulario PPGR1'!#REF!)</f>
        <v>#REF!</v>
      </c>
      <c r="E77" s="472" t="e">
        <f>IF(Tabla1[[#This Row],[Código_Actividad]]="","",'Formulario PPGR1'!#REF!)</f>
        <v>#REF!</v>
      </c>
      <c r="F77" s="472" t="e">
        <f>IF(Tabla1[[#This Row],[Código_Actividad]]="","",'Formulario PPGR1'!#REF!)</f>
        <v>#REF!</v>
      </c>
      <c r="G77" s="298" t="s">
        <v>1618</v>
      </c>
      <c r="H77" s="460" t="str">
        <f>IFERROR(VLOOKUP(Tabla1[[#This Row],[Código_Actividad]],'Formulario PPGR2'!$I$11:$J$1048576,2,FALSE),"")</f>
        <v xml:space="preserve">Supervisión de la implementación del programa de Saneamiento, Gestión de Desechos y Residuos Sólidos </v>
      </c>
      <c r="I77" s="486">
        <f>IFERROR(VLOOKUP(Tabla1[[#This Row],[Código_Actividad]],Tabla2[[Código]:[Total de Acciones ]],15,FALSE),"")</f>
        <v>2</v>
      </c>
      <c r="J77" s="300" t="s">
        <v>1552</v>
      </c>
      <c r="K77" s="473"/>
      <c r="L77" s="459" t="s">
        <v>1553</v>
      </c>
      <c r="M77" s="473" t="s">
        <v>1554</v>
      </c>
      <c r="N77" s="298">
        <v>30</v>
      </c>
      <c r="O77" s="302">
        <v>188.5</v>
      </c>
      <c r="P77" s="302">
        <f>+Tabla1[[#This Row],[Precio Unitario]]*Tabla1[[#This Row],[Cantidad de Insumos]]</f>
        <v>5655</v>
      </c>
      <c r="Q77" s="491">
        <v>237102</v>
      </c>
      <c r="R77" s="300" t="s">
        <v>928</v>
      </c>
      <c r="S77" s="156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2:46" ht="38.25" x14ac:dyDescent="0.25">
      <c r="B78" s="356" t="e">
        <f>IF(Tabla1[[#This Row],[Código_Actividad]]="","",CONCATENATE(Tabla1[[#This Row],[POA]],".",Tabla1[[#This Row],[SRS]],".",Tabla1[[#This Row],[AREA]],".",Tabla1[[#This Row],[TIPO]]))</f>
        <v>#REF!</v>
      </c>
      <c r="C78" s="356" t="e">
        <f>IF(Tabla1[[#This Row],[Código_Actividad]]="","",'Formulario PPGR1'!#REF!)</f>
        <v>#REF!</v>
      </c>
      <c r="D78" s="356" t="e">
        <f>IF(Tabla1[[#This Row],[Código_Actividad]]="","",'Formulario PPGR1'!#REF!)</f>
        <v>#REF!</v>
      </c>
      <c r="E78" s="356" t="e">
        <f>IF(Tabla1[[#This Row],[Código_Actividad]]="","",'Formulario PPGR1'!#REF!)</f>
        <v>#REF!</v>
      </c>
      <c r="F78" s="356" t="e">
        <f>IF(Tabla1[[#This Row],[Código_Actividad]]="","",'Formulario PPGR1'!#REF!)</f>
        <v>#REF!</v>
      </c>
      <c r="G78" s="298" t="s">
        <v>1469</v>
      </c>
      <c r="H78" s="458" t="str">
        <f>IFERROR(VLOOKUP(Tabla1[[#This Row],[Código_Actividad]],'Formulario PPGR2'!$I$11:$J$1048576,2,FALSE),"")</f>
        <v>Seguimiento a las GAS  para coordinar acciones de atención a la mujer durante el embarazo, parto y puerperio.</v>
      </c>
      <c r="I78" s="299">
        <f>IFERROR(VLOOKUP(Tabla1[[#This Row],[Código_Actividad]],Tabla2[[Código]:[Total de Acciones ]],15,FALSE),"")</f>
        <v>4</v>
      </c>
      <c r="J78" s="300" t="s">
        <v>1552</v>
      </c>
      <c r="K78" s="300"/>
      <c r="L78" s="300" t="s">
        <v>1553</v>
      </c>
      <c r="M78" s="300" t="s">
        <v>1554</v>
      </c>
      <c r="N78" s="357">
        <v>40</v>
      </c>
      <c r="O78" s="301">
        <v>188.5</v>
      </c>
      <c r="P78" s="302">
        <f>+Tabla1[[#This Row],[Precio Unitario]]*Tabla1[[#This Row],[Cantidad de Insumos]]</f>
        <v>7540</v>
      </c>
      <c r="Q78" s="492">
        <v>237102</v>
      </c>
      <c r="R78" s="300" t="s">
        <v>928</v>
      </c>
      <c r="S78" s="156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2:46" ht="25.5" x14ac:dyDescent="0.25">
      <c r="B79" s="356" t="e">
        <f>IF(Tabla1[[#This Row],[Código_Actividad]]="","",CONCATENATE(Tabla1[[#This Row],[POA]],".",Tabla1[[#This Row],[SRS]],".",Tabla1[[#This Row],[AREA]],".",Tabla1[[#This Row],[TIPO]]))</f>
        <v>#REF!</v>
      </c>
      <c r="C79" s="356" t="e">
        <f>IF(Tabla1[[#This Row],[Código_Actividad]]="","",'Formulario PPGR1'!#REF!)</f>
        <v>#REF!</v>
      </c>
      <c r="D79" s="356" t="e">
        <f>IF(Tabla1[[#This Row],[Código_Actividad]]="","",'Formulario PPGR1'!#REF!)</f>
        <v>#REF!</v>
      </c>
      <c r="E79" s="356" t="e">
        <f>IF(Tabla1[[#This Row],[Código_Actividad]]="","",'Formulario PPGR1'!#REF!)</f>
        <v>#REF!</v>
      </c>
      <c r="F79" s="356" t="e">
        <f>IF(Tabla1[[#This Row],[Código_Actividad]]="","",'Formulario PPGR1'!#REF!)</f>
        <v>#REF!</v>
      </c>
      <c r="G79" s="298" t="s">
        <v>1578</v>
      </c>
      <c r="H79" s="458" t="str">
        <f>IFERROR(VLOOKUP(Tabla1[[#This Row],[Código_Actividad]],'Formulario PPGR2'!$I$11:$J$1048576,2,FALSE),"")</f>
        <v>Visita  de supervision al apego de las guias de atención de VIH</v>
      </c>
      <c r="I79" s="299">
        <f>IFERROR(VLOOKUP(Tabla1[[#This Row],[Código_Actividad]],Tabla2[[Código]:[Total de Acciones ]],15,FALSE),"")</f>
        <v>5</v>
      </c>
      <c r="J79" s="300" t="s">
        <v>1552</v>
      </c>
      <c r="K79" s="300"/>
      <c r="L79" s="300" t="s">
        <v>1553</v>
      </c>
      <c r="M79" s="300" t="s">
        <v>1554</v>
      </c>
      <c r="N79" s="357">
        <v>50</v>
      </c>
      <c r="O79" s="301">
        <v>188.5</v>
      </c>
      <c r="P79" s="302">
        <f>+Tabla1[[#This Row],[Precio Unitario]]*Tabla1[[#This Row],[Cantidad de Insumos]]</f>
        <v>9425</v>
      </c>
      <c r="Q79" s="492">
        <v>237102</v>
      </c>
      <c r="R79" s="300" t="s">
        <v>928</v>
      </c>
      <c r="S79" s="156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2:46" ht="51" x14ac:dyDescent="0.25">
      <c r="B80" s="356" t="e">
        <f>IF(Tabla1[[#This Row],[Código_Actividad]]="","",CONCATENATE(Tabla1[[#This Row],[POA]],".",Tabla1[[#This Row],[SRS]],".",Tabla1[[#This Row],[AREA]],".",Tabla1[[#This Row],[TIPO]]))</f>
        <v>#REF!</v>
      </c>
      <c r="C80" s="356" t="e">
        <f>IF(Tabla1[[#This Row],[Código_Actividad]]="","",'Formulario PPGR1'!#REF!)</f>
        <v>#REF!</v>
      </c>
      <c r="D80" s="356" t="e">
        <f>IF(Tabla1[[#This Row],[Código_Actividad]]="","",'Formulario PPGR1'!#REF!)</f>
        <v>#REF!</v>
      </c>
      <c r="E80" s="356" t="e">
        <f>IF(Tabla1[[#This Row],[Código_Actividad]]="","",'Formulario PPGR1'!#REF!)</f>
        <v>#REF!</v>
      </c>
      <c r="F80" s="356" t="e">
        <f>IF(Tabla1[[#This Row],[Código_Actividad]]="","",'Formulario PPGR1'!#REF!)</f>
        <v>#REF!</v>
      </c>
      <c r="G80" s="357" t="s">
        <v>1480</v>
      </c>
      <c r="H80" s="458" t="s">
        <v>1660</v>
      </c>
      <c r="I80" s="299">
        <v>2</v>
      </c>
      <c r="J80" s="300" t="s">
        <v>1653</v>
      </c>
      <c r="K80" s="300" t="s">
        <v>1656</v>
      </c>
      <c r="L80" s="300" t="s">
        <v>1664</v>
      </c>
      <c r="M80" s="300" t="s">
        <v>1559</v>
      </c>
      <c r="N80" s="300">
        <v>35</v>
      </c>
      <c r="O80" s="301">
        <v>235</v>
      </c>
      <c r="P80" s="302">
        <f>+Tabla1[[#This Row],[Precio Unitario]]*Tabla1[[#This Row],[Cantidad de Insumos]]</f>
        <v>8225</v>
      </c>
      <c r="Q80" s="492">
        <v>231101</v>
      </c>
      <c r="R80" s="300" t="s">
        <v>928</v>
      </c>
      <c r="S80" s="156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2:46" ht="25.5" x14ac:dyDescent="0.25">
      <c r="B81" s="356" t="e">
        <f>IF(Tabla1[[#This Row],[Código_Actividad]]="","",CONCATENATE(Tabla1[[#This Row],[POA]],".",Tabla1[[#This Row],[SRS]],".",Tabla1[[#This Row],[AREA]],".",Tabla1[[#This Row],[TIPO]]))</f>
        <v>#REF!</v>
      </c>
      <c r="C81" s="356" t="e">
        <f>IF(Tabla1[[#This Row],[Código_Actividad]]="","",'Formulario PPGR1'!#REF!)</f>
        <v>#REF!</v>
      </c>
      <c r="D81" s="356" t="e">
        <f>IF(Tabla1[[#This Row],[Código_Actividad]]="","",'Formulario PPGR1'!#REF!)</f>
        <v>#REF!</v>
      </c>
      <c r="E81" s="356" t="e">
        <f>IF(Tabla1[[#This Row],[Código_Actividad]]="","",'Formulario PPGR1'!#REF!)</f>
        <v>#REF!</v>
      </c>
      <c r="F81" s="356" t="e">
        <f>IF(Tabla1[[#This Row],[Código_Actividad]]="","",'Formulario PPGR1'!#REF!)</f>
        <v>#REF!</v>
      </c>
      <c r="G81" s="357" t="s">
        <v>1481</v>
      </c>
      <c r="H81" s="458" t="s">
        <v>1475</v>
      </c>
      <c r="I81" s="299">
        <v>14</v>
      </c>
      <c r="J81" s="300" t="s">
        <v>1650</v>
      </c>
      <c r="K81" s="300" t="s">
        <v>1651</v>
      </c>
      <c r="L81" s="300" t="s">
        <v>1553</v>
      </c>
      <c r="M81" s="300" t="s">
        <v>1554</v>
      </c>
      <c r="N81" s="300">
        <v>14</v>
      </c>
      <c r="O81" s="301">
        <v>188.5</v>
      </c>
      <c r="P81" s="302">
        <f>+Tabla1[[#This Row],[Precio Unitario]]*Tabla1[[#This Row],[Cantidad de Insumos]]</f>
        <v>2639</v>
      </c>
      <c r="Q81" s="492">
        <v>237102</v>
      </c>
      <c r="R81" s="300" t="s">
        <v>928</v>
      </c>
      <c r="S81" s="156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2:46" ht="51" x14ac:dyDescent="0.25">
      <c r="B82" s="356" t="e">
        <f>IF(Tabla1[[#This Row],[Código_Actividad]]="","",CONCATENATE(Tabla1[[#This Row],[POA]],".",Tabla1[[#This Row],[SRS]],".",Tabla1[[#This Row],[AREA]],".",Tabla1[[#This Row],[TIPO]]))</f>
        <v>#REF!</v>
      </c>
      <c r="C82" s="356" t="e">
        <f>IF(Tabla1[[#This Row],[Código_Actividad]]="","",'Formulario PPGR1'!#REF!)</f>
        <v>#REF!</v>
      </c>
      <c r="D82" s="356" t="e">
        <f>IF(Tabla1[[#This Row],[Código_Actividad]]="","",'Formulario PPGR1'!#REF!)</f>
        <v>#REF!</v>
      </c>
      <c r="E82" s="356" t="e">
        <f>IF(Tabla1[[#This Row],[Código_Actividad]]="","",'Formulario PPGR1'!#REF!)</f>
        <v>#REF!</v>
      </c>
      <c r="F82" s="356" t="e">
        <f>IF(Tabla1[[#This Row],[Código_Actividad]]="","",'Formulario PPGR1'!#REF!)</f>
        <v>#REF!</v>
      </c>
      <c r="G82" s="357" t="s">
        <v>1479</v>
      </c>
      <c r="H82" s="458" t="s">
        <v>1476</v>
      </c>
      <c r="I82" s="299">
        <v>17</v>
      </c>
      <c r="J82" s="300" t="s">
        <v>1653</v>
      </c>
      <c r="K82" s="300" t="s">
        <v>1656</v>
      </c>
      <c r="L82" s="300" t="s">
        <v>1664</v>
      </c>
      <c r="M82" s="300" t="s">
        <v>1559</v>
      </c>
      <c r="N82" s="300">
        <v>17</v>
      </c>
      <c r="O82" s="301">
        <v>235</v>
      </c>
      <c r="P82" s="302">
        <f>+Tabla1[[#This Row],[Precio Unitario]]*Tabla1[[#This Row],[Cantidad de Insumos]]</f>
        <v>3995</v>
      </c>
      <c r="Q82" s="492">
        <v>231101</v>
      </c>
      <c r="R82" s="300" t="s">
        <v>928</v>
      </c>
      <c r="S82" s="156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2:46" ht="38.25" x14ac:dyDescent="0.25">
      <c r="B83" s="356" t="e">
        <f>IF(Tabla1[[#This Row],[Código_Actividad]]="","",CONCATENATE(Tabla1[[#This Row],[POA]],".",Tabla1[[#This Row],[SRS]],".",Tabla1[[#This Row],[AREA]],".",Tabla1[[#This Row],[TIPO]]))</f>
        <v>#REF!</v>
      </c>
      <c r="C83" s="356" t="e">
        <f>IF(Tabla1[[#This Row],[Código_Actividad]]="","",'Formulario PPGR1'!#REF!)</f>
        <v>#REF!</v>
      </c>
      <c r="D83" s="356" t="e">
        <f>IF(Tabla1[[#This Row],[Código_Actividad]]="","",'Formulario PPGR1'!#REF!)</f>
        <v>#REF!</v>
      </c>
      <c r="E83" s="356" t="e">
        <f>IF(Tabla1[[#This Row],[Código_Actividad]]="","",'Formulario PPGR1'!#REF!)</f>
        <v>#REF!</v>
      </c>
      <c r="F83" s="356" t="e">
        <f>IF(Tabla1[[#This Row],[Código_Actividad]]="","",'Formulario PPGR1'!#REF!)</f>
        <v>#REF!</v>
      </c>
      <c r="G83" s="357" t="s">
        <v>1482</v>
      </c>
      <c r="H83" s="458" t="s">
        <v>1477</v>
      </c>
      <c r="I83" s="299">
        <v>4</v>
      </c>
      <c r="J83" s="300" t="s">
        <v>1650</v>
      </c>
      <c r="K83" s="300" t="s">
        <v>1651</v>
      </c>
      <c r="L83" s="300" t="s">
        <v>1553</v>
      </c>
      <c r="M83" s="300" t="s">
        <v>1554</v>
      </c>
      <c r="N83" s="300">
        <v>40</v>
      </c>
      <c r="O83" s="301">
        <v>188.5</v>
      </c>
      <c r="P83" s="302">
        <f>+Tabla1[[#This Row],[Precio Unitario]]*Tabla1[[#This Row],[Cantidad de Insumos]]</f>
        <v>7540</v>
      </c>
      <c r="Q83" s="492">
        <v>237102</v>
      </c>
      <c r="R83" s="300" t="s">
        <v>928</v>
      </c>
      <c r="S83" s="156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2:46" ht="79.5" customHeight="1" x14ac:dyDescent="0.25">
      <c r="B84" s="356" t="e">
        <f>IF(Tabla1[[#This Row],[Código_Actividad]]="","",CONCATENATE(Tabla1[[#This Row],[POA]],".",Tabla1[[#This Row],[SRS]],".",Tabla1[[#This Row],[AREA]],".",Tabla1[[#This Row],[TIPO]]))</f>
        <v>#REF!</v>
      </c>
      <c r="C84" s="356" t="e">
        <f>IF(Tabla1[[#This Row],[Código_Actividad]]="","",'Formulario PPGR1'!#REF!)</f>
        <v>#REF!</v>
      </c>
      <c r="D84" s="356" t="e">
        <f>IF(Tabla1[[#This Row],[Código_Actividad]]="","",'Formulario PPGR1'!#REF!)</f>
        <v>#REF!</v>
      </c>
      <c r="E84" s="356" t="e">
        <f>IF(Tabla1[[#This Row],[Código_Actividad]]="","",'Formulario PPGR1'!#REF!)</f>
        <v>#REF!</v>
      </c>
      <c r="F84" s="356" t="e">
        <f>IF(Tabla1[[#This Row],[Código_Actividad]]="","",'Formulario PPGR1'!#REF!)</f>
        <v>#REF!</v>
      </c>
      <c r="G84" s="357" t="s">
        <v>1483</v>
      </c>
      <c r="H84" s="458" t="s">
        <v>1661</v>
      </c>
      <c r="I84" s="299">
        <v>17</v>
      </c>
      <c r="J84" s="300" t="s">
        <v>1650</v>
      </c>
      <c r="K84" s="300" t="s">
        <v>1651</v>
      </c>
      <c r="L84" s="300" t="s">
        <v>1553</v>
      </c>
      <c r="M84" s="300" t="s">
        <v>1554</v>
      </c>
      <c r="N84" s="300">
        <v>17</v>
      </c>
      <c r="O84" s="301">
        <v>188.5</v>
      </c>
      <c r="P84" s="302">
        <f>+Tabla1[[#This Row],[Precio Unitario]]*Tabla1[[#This Row],[Cantidad de Insumos]]</f>
        <v>3204.5</v>
      </c>
      <c r="Q84" s="492">
        <v>237102</v>
      </c>
      <c r="R84" s="300" t="s">
        <v>928</v>
      </c>
      <c r="S84" s="156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2:46" ht="39.75" customHeight="1" x14ac:dyDescent="0.25">
      <c r="B85" s="356" t="e">
        <f>IF(Tabla1[[#This Row],[Código_Actividad]]="","",CONCATENATE(Tabla1[[#This Row],[POA]],".",Tabla1[[#This Row],[SRS]],".",Tabla1[[#This Row],[AREA]],".",Tabla1[[#This Row],[TIPO]]))</f>
        <v>#REF!</v>
      </c>
      <c r="C85" s="356" t="e">
        <f>IF(Tabla1[[#This Row],[Código_Actividad]]="","",'Formulario PPGR1'!#REF!)</f>
        <v>#REF!</v>
      </c>
      <c r="D85" s="356" t="e">
        <f>IF(Tabla1[[#This Row],[Código_Actividad]]="","",'Formulario PPGR1'!#REF!)</f>
        <v>#REF!</v>
      </c>
      <c r="E85" s="356" t="e">
        <f>IF(Tabla1[[#This Row],[Código_Actividad]]="","",'Formulario PPGR1'!#REF!)</f>
        <v>#REF!</v>
      </c>
      <c r="F85" s="356" t="e">
        <f>IF(Tabla1[[#This Row],[Código_Actividad]]="","",'Formulario PPGR1'!#REF!)</f>
        <v>#REF!</v>
      </c>
      <c r="G85" s="357" t="s">
        <v>1484</v>
      </c>
      <c r="H85" s="460" t="s">
        <v>1662</v>
      </c>
      <c r="I85" s="299">
        <v>4</v>
      </c>
      <c r="J85" s="300" t="s">
        <v>1650</v>
      </c>
      <c r="K85" s="300" t="s">
        <v>1651</v>
      </c>
      <c r="L85" s="300" t="s">
        <v>1553</v>
      </c>
      <c r="M85" s="300" t="s">
        <v>1554</v>
      </c>
      <c r="N85" s="300">
        <v>40</v>
      </c>
      <c r="O85" s="301">
        <v>188.5</v>
      </c>
      <c r="P85" s="302">
        <f>+Tabla1[[#This Row],[Precio Unitario]]*Tabla1[[#This Row],[Cantidad de Insumos]]</f>
        <v>7540</v>
      </c>
      <c r="Q85" s="501">
        <v>237102</v>
      </c>
      <c r="R85" s="300" t="s">
        <v>928</v>
      </c>
      <c r="S85" s="156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2:46" ht="25.5" x14ac:dyDescent="0.25">
      <c r="B86" s="356" t="e">
        <f>IF(Tabla1[[#This Row],[Código_Actividad]]="","",CONCATENATE(Tabla1[[#This Row],[POA]],".",Tabla1[[#This Row],[SRS]],".",Tabla1[[#This Row],[AREA]],".",Tabla1[[#This Row],[TIPO]]))</f>
        <v>#REF!</v>
      </c>
      <c r="C86" s="356" t="e">
        <f>IF(Tabla1[[#This Row],[Código_Actividad]]="","",'Formulario PPGR1'!#REF!)</f>
        <v>#REF!</v>
      </c>
      <c r="D86" s="356" t="e">
        <f>IF(Tabla1[[#This Row],[Código_Actividad]]="","",'Formulario PPGR1'!#REF!)</f>
        <v>#REF!</v>
      </c>
      <c r="E86" s="356" t="e">
        <f>IF(Tabla1[[#This Row],[Código_Actividad]]="","",'Formulario PPGR1'!#REF!)</f>
        <v>#REF!</v>
      </c>
      <c r="F86" s="356" t="e">
        <f>IF(Tabla1[[#This Row],[Código_Actividad]]="","",'Formulario PPGR1'!#REF!)</f>
        <v>#REF!</v>
      </c>
      <c r="G86" s="357" t="s">
        <v>1432</v>
      </c>
      <c r="H86" s="458" t="str">
        <f>IFERROR(VLOOKUP(Tabla1[[#This Row],[Código_Actividad]],'Formulario PPGR2'!$I$11:$J$1048576,2,FALSE),"")</f>
        <v xml:space="preserve">Elaboración del Plan de Capacitación del SRS </v>
      </c>
      <c r="I86" s="299">
        <f>IFERROR(VLOOKUP(Tabla1[[#This Row],[Código_Actividad]],Tabla2[[Código]:[Total de Acciones ]],15,FALSE),"")</f>
        <v>1</v>
      </c>
      <c r="J86" s="300" t="s">
        <v>1555</v>
      </c>
      <c r="K86" s="300" t="s">
        <v>1663</v>
      </c>
      <c r="L86" s="458" t="s">
        <v>1682</v>
      </c>
      <c r="M86" s="300" t="s">
        <v>1559</v>
      </c>
      <c r="N86" s="357">
        <v>20</v>
      </c>
      <c r="O86" s="301">
        <v>225</v>
      </c>
      <c r="P86" s="302">
        <f>+Tabla1[[#This Row],[Precio Unitario]]*Tabla1[[#This Row],[Cantidad de Insumos]]</f>
        <v>4500</v>
      </c>
      <c r="Q86" s="492">
        <v>231101</v>
      </c>
      <c r="R86" s="300" t="s">
        <v>928</v>
      </c>
      <c r="S86" s="15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2:46" ht="25.5" x14ac:dyDescent="0.25">
      <c r="B87" s="356" t="e">
        <f>IF(Tabla1[[#This Row],[Código_Actividad]]="","",CONCATENATE(Tabla1[[#This Row],[POA]],".",Tabla1[[#This Row],[SRS]],".",Tabla1[[#This Row],[AREA]],".",Tabla1[[#This Row],[TIPO]]))</f>
        <v>#REF!</v>
      </c>
      <c r="C87" s="356" t="e">
        <f>IF(Tabla1[[#This Row],[Código_Actividad]]="","",'Formulario PPGR1'!#REF!)</f>
        <v>#REF!</v>
      </c>
      <c r="D87" s="356" t="e">
        <f>IF(Tabla1[[#This Row],[Código_Actividad]]="","",'Formulario PPGR1'!#REF!)</f>
        <v>#REF!</v>
      </c>
      <c r="E87" s="356" t="e">
        <f>IF(Tabla1[[#This Row],[Código_Actividad]]="","",'Formulario PPGR1'!#REF!)</f>
        <v>#REF!</v>
      </c>
      <c r="F87" s="356" t="e">
        <f>IF(Tabla1[[#This Row],[Código_Actividad]]="","",'Formulario PPGR1'!#REF!)</f>
        <v>#REF!</v>
      </c>
      <c r="G87" s="357" t="s">
        <v>1431</v>
      </c>
      <c r="H87" s="458" t="str">
        <f>IFERROR(VLOOKUP(Tabla1[[#This Row],[Código_Actividad]],'Formulario PPGR2'!$I$11:$J$1048576,2,FALSE),"")</f>
        <v xml:space="preserve">Seguimiento al desarrollo del Plan de Capacitación del SRS </v>
      </c>
      <c r="I87" s="299">
        <f>IFERROR(VLOOKUP(Tabla1[[#This Row],[Código_Actividad]],Tabla2[[Código]:[Total de Acciones ]],15,FALSE),"")</f>
        <v>10</v>
      </c>
      <c r="J87" s="300" t="s">
        <v>1649</v>
      </c>
      <c r="K87" s="300"/>
      <c r="L87" s="460" t="s">
        <v>1684</v>
      </c>
      <c r="M87" s="300" t="s">
        <v>1559</v>
      </c>
      <c r="N87" s="357">
        <v>900</v>
      </c>
      <c r="O87" s="301">
        <v>125</v>
      </c>
      <c r="P87" s="302">
        <f>+Tabla1[[#This Row],[Precio Unitario]]*Tabla1[[#This Row],[Cantidad de Insumos]]</f>
        <v>112500</v>
      </c>
      <c r="Q87" s="492">
        <v>231101</v>
      </c>
      <c r="R87" s="300" t="s">
        <v>928</v>
      </c>
      <c r="S87" s="156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2:46" ht="25.5" x14ac:dyDescent="0.25">
      <c r="B88" s="472" t="e">
        <f>IF(Tabla1[[#This Row],[Código_Actividad]]="","",CONCATENATE(Tabla1[[#This Row],[POA]],".",Tabla1[[#This Row],[SRS]],".",Tabla1[[#This Row],[AREA]],".",Tabla1[[#This Row],[TIPO]]))</f>
        <v>#REF!</v>
      </c>
      <c r="C88" s="472" t="e">
        <f>IF(Tabla1[[#This Row],[Código_Actividad]]="","",'Formulario PPGR1'!#REF!)</f>
        <v>#REF!</v>
      </c>
      <c r="D88" s="472" t="e">
        <f>IF(Tabla1[[#This Row],[Código_Actividad]]="","",'Formulario PPGR1'!#REF!)</f>
        <v>#REF!</v>
      </c>
      <c r="E88" s="472" t="e">
        <f>IF(Tabla1[[#This Row],[Código_Actividad]]="","",'Formulario PPGR1'!#REF!)</f>
        <v>#REF!</v>
      </c>
      <c r="F88" s="472" t="e">
        <f>IF(Tabla1[[#This Row],[Código_Actividad]]="","",'Formulario PPGR1'!#REF!)</f>
        <v>#REF!</v>
      </c>
      <c r="G88" s="298" t="s">
        <v>1431</v>
      </c>
      <c r="H88" s="460" t="s">
        <v>1429</v>
      </c>
      <c r="I88" s="486"/>
      <c r="J88" s="300" t="s">
        <v>1556</v>
      </c>
      <c r="K88" s="473" t="str">
        <f>IFERROR(VLOOKUP($J88,LSIns!$B$5:$C$45,2,FALSE),"")</f>
        <v/>
      </c>
      <c r="L88" s="488" t="s">
        <v>1558</v>
      </c>
      <c r="M88" s="300" t="s">
        <v>1559</v>
      </c>
      <c r="N88" s="298">
        <v>900</v>
      </c>
      <c r="O88" s="302">
        <v>350</v>
      </c>
      <c r="P88" s="302">
        <f>+Tabla1[[#This Row],[Precio Unitario]]*Tabla1[[#This Row],[Cantidad de Insumos]]</f>
        <v>315000</v>
      </c>
      <c r="Q88" s="491"/>
      <c r="R88" s="300" t="s">
        <v>928</v>
      </c>
      <c r="S88" s="156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2:46" ht="25.5" x14ac:dyDescent="0.25">
      <c r="B89" s="472" t="e">
        <f>IF(Tabla1[[#This Row],[Código_Actividad]]="","",CONCATENATE(Tabla1[[#This Row],[POA]],".",Tabla1[[#This Row],[SRS]],".",Tabla1[[#This Row],[AREA]],".",Tabla1[[#This Row],[TIPO]]))</f>
        <v>#REF!</v>
      </c>
      <c r="C89" s="472" t="e">
        <f>IF(Tabla1[[#This Row],[Código_Actividad]]="","",'Formulario PPGR1'!#REF!)</f>
        <v>#REF!</v>
      </c>
      <c r="D89" s="472" t="e">
        <f>IF(Tabla1[[#This Row],[Código_Actividad]]="","",'Formulario PPGR1'!#REF!)</f>
        <v>#REF!</v>
      </c>
      <c r="E89" s="472" t="e">
        <f>IF(Tabla1[[#This Row],[Código_Actividad]]="","",'Formulario PPGR1'!#REF!)</f>
        <v>#REF!</v>
      </c>
      <c r="F89" s="472" t="e">
        <f>IF(Tabla1[[#This Row],[Código_Actividad]]="","",'Formulario PPGR1'!#REF!)</f>
        <v>#REF!</v>
      </c>
      <c r="G89" s="298" t="s">
        <v>1431</v>
      </c>
      <c r="H89" s="460" t="s">
        <v>1429</v>
      </c>
      <c r="I89" s="486"/>
      <c r="J89" s="490" t="s">
        <v>1685</v>
      </c>
      <c r="K89" s="473" t="s">
        <v>1663</v>
      </c>
      <c r="L89" s="488" t="s">
        <v>1686</v>
      </c>
      <c r="M89" s="473" t="s">
        <v>1687</v>
      </c>
      <c r="N89" s="298">
        <v>6</v>
      </c>
      <c r="O89" s="302">
        <v>235</v>
      </c>
      <c r="P89" s="302">
        <f>+Tabla1[[#This Row],[Precio Unitario]]*Tabla1[[#This Row],[Cantidad de Insumos]]</f>
        <v>1410</v>
      </c>
      <c r="Q89" s="491">
        <v>239201</v>
      </c>
      <c r="R89" s="300" t="s">
        <v>928</v>
      </c>
      <c r="S89" s="156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2:46" ht="25.5" x14ac:dyDescent="0.25">
      <c r="B90" s="472" t="e">
        <f>IF(Tabla1[[#This Row],[Código_Actividad]]="","",CONCATENATE(Tabla1[[#This Row],[POA]],".",Tabla1[[#This Row],[SRS]],".",Tabla1[[#This Row],[AREA]],".",Tabla1[[#This Row],[TIPO]]))</f>
        <v>#REF!</v>
      </c>
      <c r="C90" s="472" t="e">
        <f>IF(Tabla1[[#This Row],[Código_Actividad]]="","",'Formulario PPGR1'!#REF!)</f>
        <v>#REF!</v>
      </c>
      <c r="D90" s="472" t="e">
        <f>IF(Tabla1[[#This Row],[Código_Actividad]]="","",'Formulario PPGR1'!#REF!)</f>
        <v>#REF!</v>
      </c>
      <c r="E90" s="472" t="e">
        <f>IF(Tabla1[[#This Row],[Código_Actividad]]="","",'Formulario PPGR1'!#REF!)</f>
        <v>#REF!</v>
      </c>
      <c r="F90" s="472" t="e">
        <f>IF(Tabla1[[#This Row],[Código_Actividad]]="","",'Formulario PPGR1'!#REF!)</f>
        <v>#REF!</v>
      </c>
      <c r="G90" s="298" t="s">
        <v>1431</v>
      </c>
      <c r="H90" s="460" t="s">
        <v>1429</v>
      </c>
      <c r="I90" s="486"/>
      <c r="J90" s="490" t="s">
        <v>1688</v>
      </c>
      <c r="K90" s="473" t="s">
        <v>1663</v>
      </c>
      <c r="L90" s="488" t="s">
        <v>1686</v>
      </c>
      <c r="M90" s="473" t="s">
        <v>1687</v>
      </c>
      <c r="N90" s="298">
        <v>120</v>
      </c>
      <c r="O90" s="302">
        <v>30</v>
      </c>
      <c r="P90" s="302">
        <f>+Tabla1[[#This Row],[Precio Unitario]]*Tabla1[[#This Row],[Cantidad de Insumos]]</f>
        <v>3600</v>
      </c>
      <c r="Q90" s="491">
        <v>239201</v>
      </c>
      <c r="R90" s="300" t="s">
        <v>928</v>
      </c>
      <c r="S90" s="156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2:46" ht="25.5" x14ac:dyDescent="0.25">
      <c r="B91" s="472" t="e">
        <f>IF(Tabla1[[#This Row],[Código_Actividad]]="","",CONCATENATE(Tabla1[[#This Row],[POA]],".",Tabla1[[#This Row],[SRS]],".",Tabla1[[#This Row],[AREA]],".",Tabla1[[#This Row],[TIPO]]))</f>
        <v>#REF!</v>
      </c>
      <c r="C91" s="472" t="e">
        <f>IF(Tabla1[[#This Row],[Código_Actividad]]="","",'Formulario PPGR1'!#REF!)</f>
        <v>#REF!</v>
      </c>
      <c r="D91" s="472" t="e">
        <f>IF(Tabla1[[#This Row],[Código_Actividad]]="","",'Formulario PPGR1'!#REF!)</f>
        <v>#REF!</v>
      </c>
      <c r="E91" s="472" t="e">
        <f>IF(Tabla1[[#This Row],[Código_Actividad]]="","",'Formulario PPGR1'!#REF!)</f>
        <v>#REF!</v>
      </c>
      <c r="F91" s="472" t="e">
        <f>IF(Tabla1[[#This Row],[Código_Actividad]]="","",'Formulario PPGR1'!#REF!)</f>
        <v>#REF!</v>
      </c>
      <c r="G91" s="298" t="s">
        <v>1431</v>
      </c>
      <c r="H91" s="460" t="s">
        <v>1429</v>
      </c>
      <c r="I91" s="486"/>
      <c r="J91" s="490" t="s">
        <v>1689</v>
      </c>
      <c r="K91" s="473" t="s">
        <v>1663</v>
      </c>
      <c r="L91" s="488" t="s">
        <v>1686</v>
      </c>
      <c r="M91" s="473" t="s">
        <v>1687</v>
      </c>
      <c r="N91" s="298">
        <v>120</v>
      </c>
      <c r="O91" s="302">
        <v>10</v>
      </c>
      <c r="P91" s="302">
        <f>+Tabla1[[#This Row],[Precio Unitario]]*Tabla1[[#This Row],[Cantidad de Insumos]]</f>
        <v>1200</v>
      </c>
      <c r="Q91" s="491">
        <v>239201</v>
      </c>
      <c r="R91" s="300" t="s">
        <v>928</v>
      </c>
      <c r="S91" s="156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2:46" ht="25.5" x14ac:dyDescent="0.25">
      <c r="B92" s="472" t="e">
        <f>IF(Tabla1[[#This Row],[Código_Actividad]]="","",CONCATENATE(Tabla1[[#This Row],[POA]],".",Tabla1[[#This Row],[SRS]],".",Tabla1[[#This Row],[AREA]],".",Tabla1[[#This Row],[TIPO]]))</f>
        <v>#REF!</v>
      </c>
      <c r="C92" s="472" t="e">
        <f>IF(Tabla1[[#This Row],[Código_Actividad]]="","",'Formulario PPGR1'!#REF!)</f>
        <v>#REF!</v>
      </c>
      <c r="D92" s="472" t="e">
        <f>IF(Tabla1[[#This Row],[Código_Actividad]]="","",'Formulario PPGR1'!#REF!)</f>
        <v>#REF!</v>
      </c>
      <c r="E92" s="472" t="e">
        <f>IF(Tabla1[[#This Row],[Código_Actividad]]="","",'Formulario PPGR1'!#REF!)</f>
        <v>#REF!</v>
      </c>
      <c r="F92" s="472" t="e">
        <f>IF(Tabla1[[#This Row],[Código_Actividad]]="","",'Formulario PPGR1'!#REF!)</f>
        <v>#REF!</v>
      </c>
      <c r="G92" s="298" t="s">
        <v>1431</v>
      </c>
      <c r="H92" s="460" t="s">
        <v>1429</v>
      </c>
      <c r="I92" s="486"/>
      <c r="J92" s="300" t="s">
        <v>1703</v>
      </c>
      <c r="K92" s="473" t="str">
        <f>IFERROR(VLOOKUP($J92,LSIns!$B$5:$C$45,2,FALSE),"")</f>
        <v/>
      </c>
      <c r="L92" s="488" t="s">
        <v>1704</v>
      </c>
      <c r="M92" s="473" t="s">
        <v>1665</v>
      </c>
      <c r="N92" s="298">
        <v>120</v>
      </c>
      <c r="O92" s="302">
        <v>50</v>
      </c>
      <c r="P92" s="302">
        <f>+Tabla1[[#This Row],[Precio Unitario]]*Tabla1[[#This Row],[Cantidad de Insumos]]</f>
        <v>6000</v>
      </c>
      <c r="Q92" s="491">
        <v>233601</v>
      </c>
      <c r="R92" s="300" t="s">
        <v>928</v>
      </c>
      <c r="S92" s="156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2:46" ht="25.5" x14ac:dyDescent="0.25">
      <c r="B93" s="356" t="e">
        <f>IF(Tabla1[[#This Row],[Código_Actividad]]="","",CONCATENATE(Tabla1[[#This Row],[POA]],".",Tabla1[[#This Row],[SRS]],".",Tabla1[[#This Row],[AREA]],".",Tabla1[[#This Row],[TIPO]]))</f>
        <v>#REF!</v>
      </c>
      <c r="C93" s="356" t="e">
        <f>IF(Tabla1[[#This Row],[Código_Actividad]]="","",'Formulario PPGR1'!#REF!)</f>
        <v>#REF!</v>
      </c>
      <c r="D93" s="356" t="e">
        <f>IF(Tabla1[[#This Row],[Código_Actividad]]="","",'Formulario PPGR1'!#REF!)</f>
        <v>#REF!</v>
      </c>
      <c r="E93" s="356" t="e">
        <f>IF(Tabla1[[#This Row],[Código_Actividad]]="","",'Formulario PPGR1'!#REF!)</f>
        <v>#REF!</v>
      </c>
      <c r="F93" s="356" t="e">
        <f>IF(Tabla1[[#This Row],[Código_Actividad]]="","",'Formulario PPGR1'!#REF!)</f>
        <v>#REF!</v>
      </c>
      <c r="G93" s="298" t="s">
        <v>1433</v>
      </c>
      <c r="H93" s="458" t="str">
        <f>IFERROR(VLOOKUP(Tabla1[[#This Row],[Código_Actividad]],'Formulario PPGR2'!$I$11:$J$1048576,2,FALSE),"")</f>
        <v>Elaboración Acuerdos Desempeño  SRS</v>
      </c>
      <c r="I93" s="299">
        <f>IFERROR(VLOOKUP(Tabla1[[#This Row],[Código_Actividad]],Tabla2[[Código]:[Total de Acciones ]],15,FALSE),"")</f>
        <v>1</v>
      </c>
      <c r="J93" s="300" t="s">
        <v>1649</v>
      </c>
      <c r="K93" s="300"/>
      <c r="L93" s="460" t="s">
        <v>1684</v>
      </c>
      <c r="M93" s="300" t="s">
        <v>1559</v>
      </c>
      <c r="N93" s="357">
        <v>40</v>
      </c>
      <c r="O93" s="302">
        <v>225</v>
      </c>
      <c r="P93" s="302">
        <f>+Tabla1[[#This Row],[Precio Unitario]]*Tabla1[[#This Row],[Cantidad de Insumos]]</f>
        <v>9000</v>
      </c>
      <c r="Q93" s="492">
        <v>231101</v>
      </c>
      <c r="R93" s="300" t="s">
        <v>928</v>
      </c>
      <c r="S93" s="156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2:46" ht="18.75" customHeight="1" x14ac:dyDescent="0.25">
      <c r="B94" s="472" t="e">
        <f>IF(Tabla1[[#This Row],[Código_Actividad]]="","",CONCATENATE(Tabla1[[#This Row],[POA]],".",Tabla1[[#This Row],[SRS]],".",Tabla1[[#This Row],[AREA]],".",Tabla1[[#This Row],[TIPO]]))</f>
        <v>#REF!</v>
      </c>
      <c r="C94" s="472" t="e">
        <f>IF(Tabla1[[#This Row],[Código_Actividad]]="","",'Formulario PPGR1'!#REF!)</f>
        <v>#REF!</v>
      </c>
      <c r="D94" s="472" t="e">
        <f>IF(Tabla1[[#This Row],[Código_Actividad]]="","",'Formulario PPGR1'!#REF!)</f>
        <v>#REF!</v>
      </c>
      <c r="E94" s="472" t="e">
        <f>IF(Tabla1[[#This Row],[Código_Actividad]]="","",'Formulario PPGR1'!#REF!)</f>
        <v>#REF!</v>
      </c>
      <c r="F94" s="472" t="e">
        <f>IF(Tabla1[[#This Row],[Código_Actividad]]="","",'Formulario PPGR1'!#REF!)</f>
        <v>#REF!</v>
      </c>
      <c r="G94" s="298" t="s">
        <v>1433</v>
      </c>
      <c r="H94" s="460" t="s">
        <v>1541</v>
      </c>
      <c r="I94" s="486">
        <f>IFERROR(VLOOKUP(Tabla1[[#This Row],[Código_Actividad]],Tabla2[[Código]:[Total de Acciones ]],15,FALSE),"")</f>
        <v>1</v>
      </c>
      <c r="J94" s="300" t="s">
        <v>1556</v>
      </c>
      <c r="K94" s="473" t="str">
        <f>IFERROR(VLOOKUP($J94,LSIns!$B$5:$C$45,2,FALSE),"")</f>
        <v/>
      </c>
      <c r="L94" s="488" t="s">
        <v>1558</v>
      </c>
      <c r="M94" s="473" t="s">
        <v>1559</v>
      </c>
      <c r="N94" s="298">
        <v>40</v>
      </c>
      <c r="O94" s="302">
        <v>350</v>
      </c>
      <c r="P94" s="302">
        <f>+Tabla1[[#This Row],[Precio Unitario]]*Tabla1[[#This Row],[Cantidad de Insumos]]</f>
        <v>14000</v>
      </c>
      <c r="Q94" s="491"/>
      <c r="R94" s="300" t="s">
        <v>928</v>
      </c>
      <c r="S94" s="156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2:46" ht="38.25" x14ac:dyDescent="0.25">
      <c r="B95" s="356" t="e">
        <f>IF(Tabla1[[#This Row],[Código_Actividad]]="","",CONCATENATE(Tabla1[[#This Row],[POA]],".",Tabla1[[#This Row],[SRS]],".",Tabla1[[#This Row],[AREA]],".",Tabla1[[#This Row],[TIPO]]))</f>
        <v>#REF!</v>
      </c>
      <c r="C95" s="356" t="e">
        <f>IF(Tabla1[[#This Row],[Código_Actividad]]="","",'Formulario PPGR1'!#REF!)</f>
        <v>#REF!</v>
      </c>
      <c r="D95" s="356" t="e">
        <f>IF(Tabla1[[#This Row],[Código_Actividad]]="","",'Formulario PPGR1'!#REF!)</f>
        <v>#REF!</v>
      </c>
      <c r="E95" s="356" t="e">
        <f>IF(Tabla1[[#This Row],[Código_Actividad]]="","",'Formulario PPGR1'!#REF!)</f>
        <v>#REF!</v>
      </c>
      <c r="F95" s="356" t="e">
        <f>IF(Tabla1[[#This Row],[Código_Actividad]]="","",'Formulario PPGR1'!#REF!)</f>
        <v>#REF!</v>
      </c>
      <c r="G95" s="298" t="s">
        <v>1497</v>
      </c>
      <c r="H95" s="458" t="str">
        <f>IFERROR(VLOOKUP(Tabla1[[#This Row],[Código_Actividad]],'Formulario PPGR2'!$I$11:$J$1048576,2,FALSE),"")</f>
        <v xml:space="preserve">Visitas capacitantes a los departamentos de Gestion de Talento Humano de los CEAS </v>
      </c>
      <c r="I95" s="299">
        <f>IFERROR(VLOOKUP(Tabla1[[#This Row],[Código_Actividad]],Tabla2[[Código]:[Total de Acciones ]],15,FALSE),"")</f>
        <v>12</v>
      </c>
      <c r="J95" s="300" t="s">
        <v>1552</v>
      </c>
      <c r="K95" s="300"/>
      <c r="L95" s="460" t="s">
        <v>1553</v>
      </c>
      <c r="M95" s="300" t="s">
        <v>1554</v>
      </c>
      <c r="N95" s="357">
        <v>120</v>
      </c>
      <c r="O95" s="302">
        <v>188.5</v>
      </c>
      <c r="P95" s="302">
        <f>+Tabla1[[#This Row],[Precio Unitario]]*Tabla1[[#This Row],[Cantidad de Insumos]]</f>
        <v>22620</v>
      </c>
      <c r="Q95" s="492">
        <v>237102</v>
      </c>
      <c r="R95" s="300" t="s">
        <v>928</v>
      </c>
      <c r="S95" s="156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2:46" ht="51" x14ac:dyDescent="0.25">
      <c r="B96" s="356" t="e">
        <f>IF(Tabla1[[#This Row],[Código_Actividad]]="","",CONCATENATE(Tabla1[[#This Row],[POA]],".",Tabla1[[#This Row],[SRS]],".",Tabla1[[#This Row],[AREA]],".",Tabla1[[#This Row],[TIPO]]))</f>
        <v>#REF!</v>
      </c>
      <c r="C96" s="356" t="e">
        <f>IF(Tabla1[[#This Row],[Código_Actividad]]="","",'Formulario PPGR1'!#REF!)</f>
        <v>#REF!</v>
      </c>
      <c r="D96" s="356" t="e">
        <f>IF(Tabla1[[#This Row],[Código_Actividad]]="","",'Formulario PPGR1'!#REF!)</f>
        <v>#REF!</v>
      </c>
      <c r="E96" s="356" t="e">
        <f>IF(Tabla1[[#This Row],[Código_Actividad]]="","",'Formulario PPGR1'!#REF!)</f>
        <v>#REF!</v>
      </c>
      <c r="F96" s="356" t="e">
        <f>IF(Tabla1[[#This Row],[Código_Actividad]]="","",'Formulario PPGR1'!#REF!)</f>
        <v>#REF!</v>
      </c>
      <c r="G96" s="298" t="s">
        <v>1386</v>
      </c>
      <c r="H96" s="458" t="str">
        <f>IFERROR(VLOOKUP(Tabla1[[#This Row],[Código_Actividad]],'Formulario PPGR2'!$I$11:$J$1048576,2,FALSE),"")</f>
        <v xml:space="preserve">Mesas de trabajo para seguimiento de los avances de la implementacion del sistema logistico de transporte de muestras biológica </v>
      </c>
      <c r="I96" s="299">
        <f>IFERROR(VLOOKUP(Tabla1[[#This Row],[Código_Actividad]],Tabla2[[Código]:[Total de Acciones ]],15,FALSE),"")</f>
        <v>1</v>
      </c>
      <c r="J96" s="489" t="s">
        <v>1653</v>
      </c>
      <c r="K96" s="489"/>
      <c r="L96" s="460" t="s">
        <v>1656</v>
      </c>
      <c r="M96" s="489" t="s">
        <v>1691</v>
      </c>
      <c r="N96" s="357">
        <v>20</v>
      </c>
      <c r="O96" s="301">
        <v>225</v>
      </c>
      <c r="P96" s="302">
        <f>+Tabla1[[#This Row],[Precio Unitario]]*Tabla1[[#This Row],[Cantidad de Insumos]]</f>
        <v>4500</v>
      </c>
      <c r="Q96" s="492">
        <v>231101</v>
      </c>
      <c r="R96" s="300" t="s">
        <v>928</v>
      </c>
      <c r="S96" s="15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2:46" ht="51" x14ac:dyDescent="0.25">
      <c r="B97" s="356" t="e">
        <f>IF(Tabla1[[#This Row],[Código_Actividad]]="","",CONCATENATE(Tabla1[[#This Row],[POA]],".",Tabla1[[#This Row],[SRS]],".",Tabla1[[#This Row],[AREA]],".",Tabla1[[#This Row],[TIPO]]))</f>
        <v>#REF!</v>
      </c>
      <c r="C97" s="356" t="e">
        <f>IF(Tabla1[[#This Row],[Código_Actividad]]="","",'Formulario PPGR1'!#REF!)</f>
        <v>#REF!</v>
      </c>
      <c r="D97" s="356" t="e">
        <f>IF(Tabla1[[#This Row],[Código_Actividad]]="","",'Formulario PPGR1'!#REF!)</f>
        <v>#REF!</v>
      </c>
      <c r="E97" s="356" t="e">
        <f>IF(Tabla1[[#This Row],[Código_Actividad]]="","",'Formulario PPGR1'!#REF!)</f>
        <v>#REF!</v>
      </c>
      <c r="F97" s="356" t="e">
        <f>IF(Tabla1[[#This Row],[Código_Actividad]]="","",'Formulario PPGR1'!#REF!)</f>
        <v>#REF!</v>
      </c>
      <c r="G97" s="298" t="s">
        <v>1387</v>
      </c>
      <c r="H97" s="458" t="str">
        <f>IFERROR(VLOOKUP(Tabla1[[#This Row],[Código_Actividad]],'Formulario PPGR2'!$I$11:$J$1048576,2,FALSE),"")</f>
        <v xml:space="preserve">Visitas de supervisión de la prestación de  la  servicios en los laboratorios que realizan pruebas especiales de VIH (CD4, CV y ADN-PCR) </v>
      </c>
      <c r="I97" s="299">
        <f>IFERROR(VLOOKUP(Tabla1[[#This Row],[Código_Actividad]],Tabla2[[Código]:[Total de Acciones ]],15,FALSE),"")</f>
        <v>4</v>
      </c>
      <c r="J97" s="489" t="s">
        <v>1552</v>
      </c>
      <c r="K97" s="489"/>
      <c r="L97" s="460" t="s">
        <v>1553</v>
      </c>
      <c r="M97" s="489" t="s">
        <v>1554</v>
      </c>
      <c r="N97" s="357">
        <v>40</v>
      </c>
      <c r="O97" s="301">
        <v>188.5</v>
      </c>
      <c r="P97" s="302">
        <f>+Tabla1[[#This Row],[Precio Unitario]]*Tabla1[[#This Row],[Cantidad de Insumos]]</f>
        <v>7540</v>
      </c>
      <c r="Q97" s="492">
        <v>237102</v>
      </c>
      <c r="R97" s="300" t="s">
        <v>928</v>
      </c>
      <c r="S97" s="156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2:46" ht="25.5" x14ac:dyDescent="0.25">
      <c r="B98" s="356" t="e">
        <f>IF(Tabla1[[#This Row],[Código_Actividad]]="","",CONCATENATE(Tabla1[[#This Row],[POA]],".",Tabla1[[#This Row],[SRS]],".",Tabla1[[#This Row],[AREA]],".",Tabla1[[#This Row],[TIPO]]))</f>
        <v>#REF!</v>
      </c>
      <c r="C98" s="356" t="e">
        <f>IF(Tabla1[[#This Row],[Código_Actividad]]="","",'Formulario PPGR1'!#REF!)</f>
        <v>#REF!</v>
      </c>
      <c r="D98" s="356" t="e">
        <f>IF(Tabla1[[#This Row],[Código_Actividad]]="","",'Formulario PPGR1'!#REF!)</f>
        <v>#REF!</v>
      </c>
      <c r="E98" s="356" t="e">
        <f>IF(Tabla1[[#This Row],[Código_Actividad]]="","",'Formulario PPGR1'!#REF!)</f>
        <v>#REF!</v>
      </c>
      <c r="F98" s="356" t="e">
        <f>IF(Tabla1[[#This Row],[Código_Actividad]]="","",'Formulario PPGR1'!#REF!)</f>
        <v>#REF!</v>
      </c>
      <c r="G98" s="298" t="s">
        <v>1389</v>
      </c>
      <c r="H98" s="458" t="str">
        <f>IFERROR(VLOOKUP(Tabla1[[#This Row],[Código_Actividad]],'Formulario PPGR2'!$I$11:$J$1048576,2,FALSE),"")</f>
        <v>Coordinacion a la Conformación de clubes de donantes.</v>
      </c>
      <c r="I98" s="299">
        <f>IFERROR(VLOOKUP(Tabla1[[#This Row],[Código_Actividad]],Tabla2[[Código]:[Total de Acciones ]],15,FALSE),"")</f>
        <v>6</v>
      </c>
      <c r="J98" s="489" t="s">
        <v>1649</v>
      </c>
      <c r="K98" s="489"/>
      <c r="L98" s="460" t="s">
        <v>1684</v>
      </c>
      <c r="M98" s="489" t="s">
        <v>1559</v>
      </c>
      <c r="N98" s="357">
        <v>40</v>
      </c>
      <c r="O98" s="301">
        <v>235</v>
      </c>
      <c r="P98" s="302">
        <f>+Tabla1[[#This Row],[Precio Unitario]]*Tabla1[[#This Row],[Cantidad de Insumos]]</f>
        <v>9400</v>
      </c>
      <c r="Q98" s="492">
        <v>231101</v>
      </c>
      <c r="R98" s="300" t="s">
        <v>928</v>
      </c>
      <c r="S98" s="156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2:46" ht="25.5" x14ac:dyDescent="0.25">
      <c r="B99" s="356" t="e">
        <f>IF(Tabla1[[#This Row],[Código_Actividad]]="","",CONCATENATE(Tabla1[[#This Row],[POA]],".",Tabla1[[#This Row],[SRS]],".",Tabla1[[#This Row],[AREA]],".",Tabla1[[#This Row],[TIPO]]))</f>
        <v>#REF!</v>
      </c>
      <c r="C99" s="356" t="e">
        <f>IF(Tabla1[[#This Row],[Código_Actividad]]="","",'Formulario PPGR1'!#REF!)</f>
        <v>#REF!</v>
      </c>
      <c r="D99" s="356" t="e">
        <f>IF(Tabla1[[#This Row],[Código_Actividad]]="","",'Formulario PPGR1'!#REF!)</f>
        <v>#REF!</v>
      </c>
      <c r="E99" s="356" t="e">
        <f>IF(Tabla1[[#This Row],[Código_Actividad]]="","",'Formulario PPGR1'!#REF!)</f>
        <v>#REF!</v>
      </c>
      <c r="F99" s="356" t="e">
        <f>IF(Tabla1[[#This Row],[Código_Actividad]]="","",'Formulario PPGR1'!#REF!)</f>
        <v>#REF!</v>
      </c>
      <c r="G99" s="298" t="s">
        <v>1390</v>
      </c>
      <c r="H99" s="458" t="str">
        <f>IFERROR(VLOOKUP(Tabla1[[#This Row],[Código_Actividad]],'Formulario PPGR2'!$I$11:$J$1048576,2,FALSE),"")</f>
        <v>Coordinación de Jornadas voluntarias de donación de sangre</v>
      </c>
      <c r="I99" s="299">
        <f>IFERROR(VLOOKUP(Tabla1[[#This Row],[Código_Actividad]],Tabla2[[Código]:[Total de Acciones ]],15,FALSE),"")</f>
        <v>14</v>
      </c>
      <c r="J99" s="489" t="s">
        <v>1650</v>
      </c>
      <c r="K99" s="489"/>
      <c r="L99" s="460" t="s">
        <v>1651</v>
      </c>
      <c r="M99" s="489" t="s">
        <v>1652</v>
      </c>
      <c r="N99" s="357">
        <v>14</v>
      </c>
      <c r="O99" s="301">
        <v>188.5</v>
      </c>
      <c r="P99" s="302">
        <f>+Tabla1[[#This Row],[Precio Unitario]]*Tabla1[[#This Row],[Cantidad de Insumos]]</f>
        <v>2639</v>
      </c>
      <c r="Q99" s="492">
        <v>237102</v>
      </c>
      <c r="R99" s="300" t="s">
        <v>928</v>
      </c>
      <c r="S99" s="156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2:46" ht="51" x14ac:dyDescent="0.25">
      <c r="B100" s="356" t="e">
        <f>IF(Tabla1[[#This Row],[Código_Actividad]]="","",CONCATENATE(Tabla1[[#This Row],[POA]],".",Tabla1[[#This Row],[SRS]],".",Tabla1[[#This Row],[AREA]],".",Tabla1[[#This Row],[TIPO]]))</f>
        <v>#REF!</v>
      </c>
      <c r="C100" s="356" t="e">
        <f>IF(Tabla1[[#This Row],[Código_Actividad]]="","",'Formulario PPGR1'!#REF!)</f>
        <v>#REF!</v>
      </c>
      <c r="D100" s="356" t="e">
        <f>IF(Tabla1[[#This Row],[Código_Actividad]]="","",'Formulario PPGR1'!#REF!)</f>
        <v>#REF!</v>
      </c>
      <c r="E100" s="356" t="e">
        <f>IF(Tabla1[[#This Row],[Código_Actividad]]="","",'Formulario PPGR1'!#REF!)</f>
        <v>#REF!</v>
      </c>
      <c r="F100" s="356" t="e">
        <f>IF(Tabla1[[#This Row],[Código_Actividad]]="","",'Formulario PPGR1'!#REF!)</f>
        <v>#REF!</v>
      </c>
      <c r="G100" s="298" t="s">
        <v>1500</v>
      </c>
      <c r="H100" s="458" t="str">
        <f>IFERROR(VLOOKUP(Tabla1[[#This Row],[Código_Actividad]],'Formulario PPGR2'!$I$11:$J$1048576,2,FALSE),"")</f>
        <v xml:space="preserve">Actualizacion a las Encargadas de laboratorio en el llenado del SUGEMI y tarjetas de control de existencia de los centro diagnosticos. </v>
      </c>
      <c r="I100" s="299">
        <f>IFERROR(VLOOKUP(Tabla1[[#This Row],[Código_Actividad]],Tabla2[[Código]:[Total de Acciones ]],15,FALSE),"")</f>
        <v>1</v>
      </c>
      <c r="J100" s="489" t="s">
        <v>1653</v>
      </c>
      <c r="K100" s="489"/>
      <c r="L100" s="460" t="s">
        <v>1692</v>
      </c>
      <c r="M100" s="489" t="s">
        <v>1559</v>
      </c>
      <c r="N100" s="357">
        <v>15</v>
      </c>
      <c r="O100" s="301">
        <v>300</v>
      </c>
      <c r="P100" s="302">
        <f>+Tabla1[[#This Row],[Precio Unitario]]*Tabla1[[#This Row],[Cantidad de Insumos]]</f>
        <v>4500</v>
      </c>
      <c r="Q100" s="492">
        <v>231101</v>
      </c>
      <c r="R100" s="300" t="s">
        <v>928</v>
      </c>
      <c r="S100" s="156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2:46" ht="51" x14ac:dyDescent="0.25">
      <c r="B101" s="356" t="e">
        <f>IF(Tabla1[[#This Row],[Código_Actividad]]="","",CONCATENATE(Tabla1[[#This Row],[POA]],".",Tabla1[[#This Row],[SRS]],".",Tabla1[[#This Row],[AREA]],".",Tabla1[[#This Row],[TIPO]]))</f>
        <v>#REF!</v>
      </c>
      <c r="C101" s="356" t="e">
        <f>IF(Tabla1[[#This Row],[Código_Actividad]]="","",'Formulario PPGR1'!#REF!)</f>
        <v>#REF!</v>
      </c>
      <c r="D101" s="356" t="e">
        <f>IF(Tabla1[[#This Row],[Código_Actividad]]="","",'Formulario PPGR1'!#REF!)</f>
        <v>#REF!</v>
      </c>
      <c r="E101" s="356" t="e">
        <f>IF(Tabla1[[#This Row],[Código_Actividad]]="","",'Formulario PPGR1'!#REF!)</f>
        <v>#REF!</v>
      </c>
      <c r="F101" s="356" t="e">
        <f>IF(Tabla1[[#This Row],[Código_Actividad]]="","",'Formulario PPGR1'!#REF!)</f>
        <v>#REF!</v>
      </c>
      <c r="G101" s="298" t="s">
        <v>1501</v>
      </c>
      <c r="H101" s="458" t="str">
        <f>IFERROR(VLOOKUP(Tabla1[[#This Row],[Código_Actividad]],'Formulario PPGR2'!$I$11:$J$1048576,2,FALSE),"")</f>
        <v xml:space="preserve">Visita de supervicion de asegurammiento del control externo de calidad a la red de laboratorios de apoyo al diagnostico de TB DR TB/VIH. </v>
      </c>
      <c r="I101" s="299">
        <f>IFERROR(VLOOKUP(Tabla1[[#This Row],[Código_Actividad]],Tabla2[[Código]:[Total de Acciones ]],15,FALSE),"")</f>
        <v>80</v>
      </c>
      <c r="J101" s="489" t="s">
        <v>1650</v>
      </c>
      <c r="K101" s="489"/>
      <c r="L101" s="460" t="s">
        <v>1651</v>
      </c>
      <c r="M101" s="489" t="s">
        <v>1652</v>
      </c>
      <c r="N101" s="357">
        <v>400</v>
      </c>
      <c r="O101" s="301">
        <v>188.5</v>
      </c>
      <c r="P101" s="302">
        <f>+Tabla1[[#This Row],[Precio Unitario]]*Tabla1[[#This Row],[Cantidad de Insumos]]</f>
        <v>75400</v>
      </c>
      <c r="Q101" s="492">
        <v>237102</v>
      </c>
      <c r="R101" s="300" t="s">
        <v>928</v>
      </c>
      <c r="S101" s="156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2:46" ht="65.25" customHeight="1" x14ac:dyDescent="0.25">
      <c r="B102" s="356" t="e">
        <f>IF(Tabla1[[#This Row],[Código_Actividad]]="","",CONCATENATE(Tabla1[[#This Row],[POA]],".",Tabla1[[#This Row],[SRS]],".",Tabla1[[#This Row],[AREA]],".",Tabla1[[#This Row],[TIPO]]))</f>
        <v>#REF!</v>
      </c>
      <c r="C102" s="356" t="e">
        <f>IF(Tabla1[[#This Row],[Código_Actividad]]="","",'Formulario PPGR1'!#REF!)</f>
        <v>#REF!</v>
      </c>
      <c r="D102" s="356" t="e">
        <f>IF(Tabla1[[#This Row],[Código_Actividad]]="","",'Formulario PPGR1'!#REF!)</f>
        <v>#REF!</v>
      </c>
      <c r="E102" s="356" t="e">
        <f>IF(Tabla1[[#This Row],[Código_Actividad]]="","",'Formulario PPGR1'!#REF!)</f>
        <v>#REF!</v>
      </c>
      <c r="F102" s="356" t="e">
        <f>IF(Tabla1[[#This Row],[Código_Actividad]]="","",'Formulario PPGR1'!#REF!)</f>
        <v>#REF!</v>
      </c>
      <c r="G102" s="298" t="s">
        <v>1504</v>
      </c>
      <c r="H102" s="458" t="str">
        <f>IFERROR(VLOOKUP(Tabla1[[#This Row],[Código_Actividad]],'Formulario PPGR2'!$I$11:$J$1048576,2,FALSE),"")</f>
        <v>Taller de Capacitacion dirigido al personal del Laboratorio que procesa las Bacilosscopias en extendido, tincion y lecturas de las laminas de Bk y Bioseguridad en el Laboratorio Clinico</v>
      </c>
      <c r="I102" s="299">
        <f>IFERROR(VLOOKUP(Tabla1[[#This Row],[Código_Actividad]],Tabla2[[Código]:[Total de Acciones ]],15,FALSE),"")</f>
        <v>1</v>
      </c>
      <c r="J102" s="489" t="s">
        <v>1649</v>
      </c>
      <c r="K102" s="489"/>
      <c r="L102" s="460" t="s">
        <v>1684</v>
      </c>
      <c r="M102" s="489" t="s">
        <v>1559</v>
      </c>
      <c r="N102" s="357">
        <v>30</v>
      </c>
      <c r="O102" s="301">
        <v>225</v>
      </c>
      <c r="P102" s="302">
        <f>+Tabla1[[#This Row],[Precio Unitario]]*Tabla1[[#This Row],[Cantidad de Insumos]]</f>
        <v>6750</v>
      </c>
      <c r="Q102" s="492">
        <v>231101</v>
      </c>
      <c r="R102" s="300" t="s">
        <v>928</v>
      </c>
      <c r="S102" s="156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2:46" ht="65.25" customHeight="1" x14ac:dyDescent="0.25">
      <c r="B103" s="472" t="e">
        <f>IF(Tabla1[[#This Row],[Código_Actividad]]="","",CONCATENATE(Tabla1[[#This Row],[POA]],".",Tabla1[[#This Row],[SRS]],".",Tabla1[[#This Row],[AREA]],".",Tabla1[[#This Row],[TIPO]]))</f>
        <v>#REF!</v>
      </c>
      <c r="C103" s="472" t="e">
        <f>IF(Tabla1[[#This Row],[Código_Actividad]]="","",'Formulario PPGR1'!#REF!)</f>
        <v>#REF!</v>
      </c>
      <c r="D103" s="472" t="e">
        <f>IF(Tabla1[[#This Row],[Código_Actividad]]="","",'Formulario PPGR1'!#REF!)</f>
        <v>#REF!</v>
      </c>
      <c r="E103" s="472" t="e">
        <f>IF(Tabla1[[#This Row],[Código_Actividad]]="","",'Formulario PPGR1'!#REF!)</f>
        <v>#REF!</v>
      </c>
      <c r="F103" s="472" t="e">
        <f>IF(Tabla1[[#This Row],[Código_Actividad]]="","",'Formulario PPGR1'!#REF!)</f>
        <v>#REF!</v>
      </c>
      <c r="G103" s="298" t="s">
        <v>1504</v>
      </c>
      <c r="H103" s="458" t="str">
        <f>IFERROR(VLOOKUP(Tabla1[[#This Row],[Código_Actividad]],'Formulario PPGR2'!$I$11:$J$1048576,2,FALSE),"")</f>
        <v>Taller de Capacitacion dirigido al personal del Laboratorio que procesa las Bacilosscopias en extendido, tincion y lecturas de las laminas de Bk y Bioseguridad en el Laboratorio Clinico</v>
      </c>
      <c r="I103" s="486"/>
      <c r="J103" s="300" t="s">
        <v>1556</v>
      </c>
      <c r="K103" s="473" t="s">
        <v>1663</v>
      </c>
      <c r="L103" s="488" t="s">
        <v>1558</v>
      </c>
      <c r="M103" s="473" t="s">
        <v>1559</v>
      </c>
      <c r="N103" s="298">
        <v>30</v>
      </c>
      <c r="O103" s="302">
        <v>350</v>
      </c>
      <c r="P103" s="302">
        <f>+Tabla1[[#This Row],[Precio Unitario]]*Tabla1[[#This Row],[Cantidad de Insumos]]</f>
        <v>10500</v>
      </c>
      <c r="Q103" s="492">
        <v>222201</v>
      </c>
      <c r="R103" s="300" t="s">
        <v>928</v>
      </c>
      <c r="S103" s="156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2:46" ht="38.25" x14ac:dyDescent="0.25">
      <c r="B104" s="356" t="e">
        <f>IF(Tabla1[[#This Row],[Código_Actividad]]="","",CONCATENATE(Tabla1[[#This Row],[POA]],".",Tabla1[[#This Row],[SRS]],".",Tabla1[[#This Row],[AREA]],".",Tabla1[[#This Row],[TIPO]]))</f>
        <v>#REF!</v>
      </c>
      <c r="C104" s="356" t="e">
        <f>IF(Tabla1[[#This Row],[Código_Actividad]]="","",'Formulario PPGR1'!#REF!)</f>
        <v>#REF!</v>
      </c>
      <c r="D104" s="356" t="e">
        <f>IF(Tabla1[[#This Row],[Código_Actividad]]="","",'Formulario PPGR1'!#REF!)</f>
        <v>#REF!</v>
      </c>
      <c r="E104" s="356" t="e">
        <f>IF(Tabla1[[#This Row],[Código_Actividad]]="","",'Formulario PPGR1'!#REF!)</f>
        <v>#REF!</v>
      </c>
      <c r="F104" s="356" t="e">
        <f>IF(Tabla1[[#This Row],[Código_Actividad]]="","",'Formulario PPGR1'!#REF!)</f>
        <v>#REF!</v>
      </c>
      <c r="G104" s="298" t="s">
        <v>1445</v>
      </c>
      <c r="H104" s="458" t="str">
        <f>IFERROR(VLOOKUP(Tabla1[[#This Row],[Código_Actividad]],'Formulario PPGR2'!$I$11:$J$1048576,2,FALSE),"")</f>
        <v>Supervisión a los EESS para el seguimiento y fortalecimiento del SI del SUGEMI</v>
      </c>
      <c r="I104" s="299">
        <f>IFERROR(VLOOKUP(Tabla1[[#This Row],[Código_Actividad]],Tabla2[[Código]:[Total de Acciones ]],15,FALSE),"")</f>
        <v>156</v>
      </c>
      <c r="J104" s="489" t="s">
        <v>1552</v>
      </c>
      <c r="K104" s="489"/>
      <c r="L104" s="460" t="s">
        <v>1693</v>
      </c>
      <c r="M104" s="489" t="s">
        <v>240</v>
      </c>
      <c r="N104" s="357">
        <v>350</v>
      </c>
      <c r="O104" s="301">
        <v>188.5</v>
      </c>
      <c r="P104" s="302">
        <f>+Tabla1[[#This Row],[Precio Unitario]]*Tabla1[[#This Row],[Cantidad de Insumos]]</f>
        <v>65975</v>
      </c>
      <c r="Q104" s="492">
        <v>237102</v>
      </c>
      <c r="R104" s="300" t="s">
        <v>928</v>
      </c>
      <c r="S104" s="156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2:46" ht="38.25" x14ac:dyDescent="0.25">
      <c r="B105" s="356" t="e">
        <f>IF(Tabla1[[#This Row],[Código_Actividad]]="","",CONCATENATE(Tabla1[[#This Row],[POA]],".",Tabla1[[#This Row],[SRS]],".",Tabla1[[#This Row],[AREA]],".",Tabla1[[#This Row],[TIPO]]))</f>
        <v>#REF!</v>
      </c>
      <c r="C105" s="356" t="e">
        <f>IF(Tabla1[[#This Row],[Código_Actividad]]="","",'Formulario PPGR1'!#REF!)</f>
        <v>#REF!</v>
      </c>
      <c r="D105" s="356" t="e">
        <f>IF(Tabla1[[#This Row],[Código_Actividad]]="","",'Formulario PPGR1'!#REF!)</f>
        <v>#REF!</v>
      </c>
      <c r="E105" s="356" t="e">
        <f>IF(Tabla1[[#This Row],[Código_Actividad]]="","",'Formulario PPGR1'!#REF!)</f>
        <v>#REF!</v>
      </c>
      <c r="F105" s="356" t="e">
        <f>IF(Tabla1[[#This Row],[Código_Actividad]]="","",'Formulario PPGR1'!#REF!)</f>
        <v>#REF!</v>
      </c>
      <c r="G105" s="298" t="s">
        <v>1446</v>
      </c>
      <c r="H105" s="458" t="str">
        <f>IFERROR(VLOOKUP(Tabla1[[#This Row],[Código_Actividad]],'Formulario PPGR2'!$I$11:$J$1048576,2,FALSE),"")</f>
        <v>Taller de consolidación de la programación de medicamentos e insumos para el 2020</v>
      </c>
      <c r="I105" s="299">
        <f>IFERROR(VLOOKUP(Tabla1[[#This Row],[Código_Actividad]],Tabla2[[Código]:[Total de Acciones ]],15,FALSE),"")</f>
        <v>1</v>
      </c>
      <c r="J105" s="489" t="s">
        <v>1649</v>
      </c>
      <c r="K105" s="489"/>
      <c r="L105" s="460" t="s">
        <v>1700</v>
      </c>
      <c r="M105" s="489" t="s">
        <v>1665</v>
      </c>
      <c r="N105" s="357">
        <v>100</v>
      </c>
      <c r="O105" s="301">
        <v>235</v>
      </c>
      <c r="P105" s="302">
        <f>+Tabla1[[#This Row],[Precio Unitario]]*Tabla1[[#This Row],[Cantidad de Insumos]]</f>
        <v>23500</v>
      </c>
      <c r="Q105" s="492">
        <v>231101</v>
      </c>
      <c r="R105" s="300" t="s">
        <v>928</v>
      </c>
      <c r="S105" s="156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2:46" ht="38.25" x14ac:dyDescent="0.25">
      <c r="B106" s="472" t="e">
        <f>IF(Tabla1[[#This Row],[Código_Actividad]]="","",CONCATENATE(Tabla1[[#This Row],[POA]],".",Tabla1[[#This Row],[SRS]],".",Tabla1[[#This Row],[AREA]],".",Tabla1[[#This Row],[TIPO]]))</f>
        <v>#REF!</v>
      </c>
      <c r="C106" s="472" t="e">
        <f>IF(Tabla1[[#This Row],[Código_Actividad]]="","",'Formulario PPGR1'!#REF!)</f>
        <v>#REF!</v>
      </c>
      <c r="D106" s="472" t="e">
        <f>IF(Tabla1[[#This Row],[Código_Actividad]]="","",'Formulario PPGR1'!#REF!)</f>
        <v>#REF!</v>
      </c>
      <c r="E106" s="472" t="e">
        <f>IF(Tabla1[[#This Row],[Código_Actividad]]="","",'Formulario PPGR1'!#REF!)</f>
        <v>#REF!</v>
      </c>
      <c r="F106" s="472" t="e">
        <f>IF(Tabla1[[#This Row],[Código_Actividad]]="","",'Formulario PPGR1'!#REF!)</f>
        <v>#REF!</v>
      </c>
      <c r="G106" s="298" t="s">
        <v>1446</v>
      </c>
      <c r="H106" s="460" t="s">
        <v>1448</v>
      </c>
      <c r="I106" s="486">
        <f>IFERROR(VLOOKUP(Tabla1[[#This Row],[Código_Actividad]],Tabla2[[Código]:[Total de Acciones ]],15,FALSE),"")</f>
        <v>1</v>
      </c>
      <c r="J106" s="300" t="s">
        <v>1556</v>
      </c>
      <c r="K106" s="473" t="s">
        <v>1663</v>
      </c>
      <c r="L106" s="488" t="s">
        <v>1694</v>
      </c>
      <c r="M106" s="473" t="s">
        <v>1665</v>
      </c>
      <c r="N106" s="298">
        <v>100</v>
      </c>
      <c r="O106" s="302">
        <v>350</v>
      </c>
      <c r="P106" s="302">
        <f>+Tabla1[[#This Row],[Precio Unitario]]*Tabla1[[#This Row],[Cantidad de Insumos]]</f>
        <v>35000</v>
      </c>
      <c r="Q106" s="491"/>
      <c r="R106" s="300" t="s">
        <v>928</v>
      </c>
      <c r="S106" s="15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2:46" ht="38.25" x14ac:dyDescent="0.25">
      <c r="B107" s="356" t="e">
        <f>IF(Tabla1[[#This Row],[Código_Actividad]]="","",CONCATENATE(Tabla1[[#This Row],[POA]],".",Tabla1[[#This Row],[SRS]],".",Tabla1[[#This Row],[AREA]],".",Tabla1[[#This Row],[TIPO]]))</f>
        <v>#REF!</v>
      </c>
      <c r="C107" s="356" t="e">
        <f>IF(Tabla1[[#This Row],[Código_Actividad]]="","",'Formulario PPGR1'!#REF!)</f>
        <v>#REF!</v>
      </c>
      <c r="D107" s="356" t="e">
        <f>IF(Tabla1[[#This Row],[Código_Actividad]]="","",'Formulario PPGR1'!#REF!)</f>
        <v>#REF!</v>
      </c>
      <c r="E107" s="356" t="e">
        <f>IF(Tabla1[[#This Row],[Código_Actividad]]="","",'Formulario PPGR1'!#REF!)</f>
        <v>#REF!</v>
      </c>
      <c r="F107" s="356" t="e">
        <f>IF(Tabla1[[#This Row],[Código_Actividad]]="","",'Formulario PPGR1'!#REF!)</f>
        <v>#REF!</v>
      </c>
      <c r="G107" s="298" t="s">
        <v>1509</v>
      </c>
      <c r="H107" s="458" t="str">
        <f>IFERROR(VLOOKUP(Tabla1[[#This Row],[Código_Actividad]],'Formulario PPGR2'!$I$11:$J$1048576,2,FALSE),"")</f>
        <v>Socializacion del flujograma de distribucion de medicamentos e insumos a los CPN y CEAS.</v>
      </c>
      <c r="I107" s="299">
        <f>IFERROR(VLOOKUP(Tabla1[[#This Row],[Código_Actividad]],Tabla2[[Código]:[Total de Acciones ]],15,FALSE),"")</f>
        <v>2</v>
      </c>
      <c r="J107" s="489" t="s">
        <v>1649</v>
      </c>
      <c r="K107" s="489"/>
      <c r="L107" s="460" t="s">
        <v>1701</v>
      </c>
      <c r="M107" s="489" t="s">
        <v>1665</v>
      </c>
      <c r="N107" s="357">
        <v>40</v>
      </c>
      <c r="O107" s="301">
        <v>235</v>
      </c>
      <c r="P107" s="302">
        <f>+Tabla1[[#This Row],[Precio Unitario]]*Tabla1[[#This Row],[Cantidad de Insumos]]</f>
        <v>9400</v>
      </c>
      <c r="Q107" s="492">
        <v>231101</v>
      </c>
      <c r="R107" s="300" t="s">
        <v>928</v>
      </c>
      <c r="S107" s="156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2:46" ht="51" x14ac:dyDescent="0.25">
      <c r="B108" s="327" t="e">
        <f>IF(Tabla1[[#This Row],[Código_Actividad]]="","",CONCATENATE(Tabla1[[#This Row],[POA]],".",Tabla1[[#This Row],[SRS]],".",Tabla1[[#This Row],[AREA]],".",Tabla1[[#This Row],[TIPO]]))</f>
        <v>#REF!</v>
      </c>
      <c r="C108" s="327" t="e">
        <f>IF(Tabla1[[#This Row],[Código_Actividad]]="","",'Formulario PPGR1'!#REF!)</f>
        <v>#REF!</v>
      </c>
      <c r="D108" s="327" t="e">
        <f>IF(Tabla1[[#This Row],[Código_Actividad]]="","",'Formulario PPGR1'!#REF!)</f>
        <v>#REF!</v>
      </c>
      <c r="E108" s="327" t="e">
        <f>IF(Tabla1[[#This Row],[Código_Actividad]]="","",'Formulario PPGR1'!#REF!)</f>
        <v>#REF!</v>
      </c>
      <c r="F108" s="327" t="e">
        <f>IF(Tabla1[[#This Row],[Código_Actividad]]="","",'Formulario PPGR1'!#REF!)</f>
        <v>#REF!</v>
      </c>
      <c r="G108" s="298" t="s">
        <v>1511</v>
      </c>
      <c r="H108" s="457" t="str">
        <f>IFERROR(VLOOKUP(Tabla1[[#This Row],[Código_Actividad]],'Formulario PPGR2'!$I$11:$J$1048576,2,FALSE),"")</f>
        <v>Socializacion de las superviciones realizadas por los coordinadores de zonas cada trimestre con las gerencias de areas.</v>
      </c>
      <c r="I108" s="299">
        <f>IFERROR(VLOOKUP(Tabla1[[#This Row],[Código_Actividad]],Tabla2[[Código]:[Total de Acciones ]],15,FALSE),"")</f>
        <v>4</v>
      </c>
      <c r="J108" s="489" t="s">
        <v>1649</v>
      </c>
      <c r="K108" s="489"/>
      <c r="L108" s="460" t="s">
        <v>1702</v>
      </c>
      <c r="M108" s="489" t="s">
        <v>1665</v>
      </c>
      <c r="N108" s="298">
        <v>120</v>
      </c>
      <c r="O108" s="301">
        <v>225</v>
      </c>
      <c r="P108" s="302">
        <f>+Tabla1[[#This Row],[Precio Unitario]]*Tabla1[[#This Row],[Cantidad de Insumos]]</f>
        <v>27000</v>
      </c>
      <c r="Q108" s="491">
        <v>231101</v>
      </c>
      <c r="R108" s="300" t="s">
        <v>928</v>
      </c>
      <c r="S108" s="156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2:46" ht="51" x14ac:dyDescent="0.25">
      <c r="B109" s="472" t="e">
        <f>IF(Tabla1[[#This Row],[Código_Actividad]]="","",CONCATENATE(Tabla1[[#This Row],[POA]],".",Tabla1[[#This Row],[SRS]],".",Tabla1[[#This Row],[AREA]],".",Tabla1[[#This Row],[TIPO]]))</f>
        <v>#REF!</v>
      </c>
      <c r="C109" s="472" t="e">
        <f>IF(Tabla1[[#This Row],[Código_Actividad]]="","",'Formulario PPGR1'!#REF!)</f>
        <v>#REF!</v>
      </c>
      <c r="D109" s="472" t="e">
        <f>IF(Tabla1[[#This Row],[Código_Actividad]]="","",'Formulario PPGR1'!#REF!)</f>
        <v>#REF!</v>
      </c>
      <c r="E109" s="472" t="e">
        <f>IF(Tabla1[[#This Row],[Código_Actividad]]="","",'Formulario PPGR1'!#REF!)</f>
        <v>#REF!</v>
      </c>
      <c r="F109" s="472" t="e">
        <f>IF(Tabla1[[#This Row],[Código_Actividad]]="","",'Formulario PPGR1'!#REF!)</f>
        <v>#REF!</v>
      </c>
      <c r="G109" s="298" t="s">
        <v>1511</v>
      </c>
      <c r="H109" s="460" t="s">
        <v>1512</v>
      </c>
      <c r="I109" s="486">
        <f>IFERROR(VLOOKUP(Tabla1[[#This Row],[Código_Actividad]],Tabla2[[Código]:[Total de Acciones ]],15,FALSE),"")</f>
        <v>4</v>
      </c>
      <c r="J109" s="300" t="s">
        <v>1556</v>
      </c>
      <c r="K109" s="473" t="s">
        <v>1663</v>
      </c>
      <c r="L109" s="488" t="s">
        <v>1697</v>
      </c>
      <c r="M109" s="473" t="s">
        <v>1665</v>
      </c>
      <c r="N109" s="298">
        <v>120</v>
      </c>
      <c r="O109" s="302">
        <v>350</v>
      </c>
      <c r="P109" s="302">
        <f>+Tabla1[[#This Row],[Precio Unitario]]*Tabla1[[#This Row],[Cantidad de Insumos]]</f>
        <v>42000</v>
      </c>
      <c r="Q109" s="491">
        <v>231101</v>
      </c>
      <c r="R109" s="300" t="s">
        <v>928</v>
      </c>
      <c r="S109" s="156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2:46" ht="51" x14ac:dyDescent="0.25">
      <c r="B110" s="327" t="e">
        <f>IF(Tabla1[[#This Row],[Código_Actividad]]="","",CONCATENATE(Tabla1[[#This Row],[POA]],".",Tabla1[[#This Row],[SRS]],".",Tabla1[[#This Row],[AREA]],".",Tabla1[[#This Row],[TIPO]]))</f>
        <v>#REF!</v>
      </c>
      <c r="C110" s="327" t="e">
        <f>IF(Tabla1[[#This Row],[Código_Actividad]]="","",'Formulario PPGR1'!#REF!)</f>
        <v>#REF!</v>
      </c>
      <c r="D110" s="327" t="e">
        <f>IF(Tabla1[[#This Row],[Código_Actividad]]="","",'Formulario PPGR1'!#REF!)</f>
        <v>#REF!</v>
      </c>
      <c r="E110" s="327" t="e">
        <f>IF(Tabla1[[#This Row],[Código_Actividad]]="","",'Formulario PPGR1'!#REF!)</f>
        <v>#REF!</v>
      </c>
      <c r="F110" s="327" t="e">
        <f>IF(Tabla1[[#This Row],[Código_Actividad]]="","",'Formulario PPGR1'!#REF!)</f>
        <v>#REF!</v>
      </c>
      <c r="G110" s="298" t="s">
        <v>1514</v>
      </c>
      <c r="H110" s="457" t="str">
        <f>IFERROR(VLOOKUP(Tabla1[[#This Row],[Código_Actividad]],'Formulario PPGR2'!$I$11:$J$1048576,2,FALSE),"")</f>
        <v>Actualizacion a los Coordinadores de Zonas de los Procedimientos Operativos del SUGEMI, enfocado al correcto llenado del SUGEMI-1.</v>
      </c>
      <c r="I110" s="299">
        <f>IFERROR(VLOOKUP(Tabla1[[#This Row],[Código_Actividad]],Tabla2[[Código]:[Total de Acciones ]],15,FALSE),"")</f>
        <v>3</v>
      </c>
      <c r="J110" s="489" t="s">
        <v>1649</v>
      </c>
      <c r="K110" s="489"/>
      <c r="L110" s="460" t="s">
        <v>1699</v>
      </c>
      <c r="M110" s="489" t="s">
        <v>1665</v>
      </c>
      <c r="N110" s="298">
        <v>60</v>
      </c>
      <c r="O110" s="301">
        <v>225</v>
      </c>
      <c r="P110" s="302">
        <f>+Tabla1[[#This Row],[Precio Unitario]]*Tabla1[[#This Row],[Cantidad de Insumos]]</f>
        <v>13500</v>
      </c>
      <c r="Q110" s="491">
        <v>231101</v>
      </c>
      <c r="R110" s="300" t="s">
        <v>928</v>
      </c>
      <c r="S110" s="156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2:46" ht="51" x14ac:dyDescent="0.25">
      <c r="B111" s="472" t="e">
        <f>IF(Tabla1[[#This Row],[Código_Actividad]]="","",CONCATENATE(Tabla1[[#This Row],[POA]],".",Tabla1[[#This Row],[SRS]],".",Tabla1[[#This Row],[AREA]],".",Tabla1[[#This Row],[TIPO]]))</f>
        <v>#REF!</v>
      </c>
      <c r="C111" s="472" t="e">
        <f>IF(Tabla1[[#This Row],[Código_Actividad]]="","",'Formulario PPGR1'!#REF!)</f>
        <v>#REF!</v>
      </c>
      <c r="D111" s="472" t="e">
        <f>IF(Tabla1[[#This Row],[Código_Actividad]]="","",'Formulario PPGR1'!#REF!)</f>
        <v>#REF!</v>
      </c>
      <c r="E111" s="472" t="e">
        <f>IF(Tabla1[[#This Row],[Código_Actividad]]="","",'Formulario PPGR1'!#REF!)</f>
        <v>#REF!</v>
      </c>
      <c r="F111" s="472" t="e">
        <f>IF(Tabla1[[#This Row],[Código_Actividad]]="","",'Formulario PPGR1'!#REF!)</f>
        <v>#REF!</v>
      </c>
      <c r="G111" s="298" t="s">
        <v>1514</v>
      </c>
      <c r="H111" s="460" t="s">
        <v>1548</v>
      </c>
      <c r="I111" s="486">
        <f>IFERROR(VLOOKUP(Tabla1[[#This Row],[Código_Actividad]],Tabla2[[Código]:[Total de Acciones ]],15,FALSE),"")</f>
        <v>3</v>
      </c>
      <c r="J111" s="300" t="s">
        <v>1556</v>
      </c>
      <c r="K111" s="473" t="s">
        <v>1663</v>
      </c>
      <c r="L111" s="488" t="s">
        <v>1698</v>
      </c>
      <c r="M111" s="473" t="s">
        <v>1665</v>
      </c>
      <c r="N111" s="298">
        <v>60</v>
      </c>
      <c r="O111" s="302">
        <v>350</v>
      </c>
      <c r="P111" s="302">
        <f>+Tabla1[[#This Row],[Precio Unitario]]*Tabla1[[#This Row],[Cantidad de Insumos]]</f>
        <v>21000</v>
      </c>
      <c r="Q111" s="491">
        <v>231101</v>
      </c>
      <c r="R111" s="300" t="s">
        <v>928</v>
      </c>
      <c r="S111" s="156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2:46" ht="38.25" x14ac:dyDescent="0.25">
      <c r="B112" s="356" t="e">
        <f>IF(Tabla1[[#This Row],[Código_Actividad]]="","",CONCATENATE(Tabla1[[#This Row],[POA]],".",Tabla1[[#This Row],[SRS]],".",Tabla1[[#This Row],[AREA]],".",Tabla1[[#This Row],[TIPO]]))</f>
        <v>#REF!</v>
      </c>
      <c r="C112" s="356" t="e">
        <f>IF(Tabla1[[#This Row],[Código_Actividad]]="","",'Formulario PPGR1'!#REF!)</f>
        <v>#REF!</v>
      </c>
      <c r="D112" s="356" t="e">
        <f>IF(Tabla1[[#This Row],[Código_Actividad]]="","",'Formulario PPGR1'!#REF!)</f>
        <v>#REF!</v>
      </c>
      <c r="E112" s="356" t="e">
        <f>IF(Tabla1[[#This Row],[Código_Actividad]]="","",'Formulario PPGR1'!#REF!)</f>
        <v>#REF!</v>
      </c>
      <c r="F112" s="356" t="e">
        <f>IF(Tabla1[[#This Row],[Código_Actividad]]="","",'Formulario PPGR1'!#REF!)</f>
        <v>#REF!</v>
      </c>
      <c r="G112" s="298" t="s">
        <v>1515</v>
      </c>
      <c r="H112" s="458" t="str">
        <f>IFERROR(VLOOKUP(Tabla1[[#This Row],[Código_Actividad]],'Formulario PPGR2'!$I$11:$J$1048576,2,FALSE),"")</f>
        <v>Socializacion de las superviciones realizadas por las Areas y Division de Abastecimiento a los CEAS.</v>
      </c>
      <c r="I112" s="299">
        <f>IFERROR(VLOOKUP(Tabla1[[#This Row],[Código_Actividad]],Tabla2[[Código]:[Total de Acciones ]],15,FALSE),"")</f>
        <v>2</v>
      </c>
      <c r="J112" s="489" t="s">
        <v>1649</v>
      </c>
      <c r="K112" s="489"/>
      <c r="L112" s="460" t="s">
        <v>1699</v>
      </c>
      <c r="M112" s="489" t="s">
        <v>1665</v>
      </c>
      <c r="N112" s="357">
        <v>40</v>
      </c>
      <c r="O112" s="301">
        <v>225</v>
      </c>
      <c r="P112" s="302">
        <f>+Tabla1[[#This Row],[Precio Unitario]]*Tabla1[[#This Row],[Cantidad de Insumos]]</f>
        <v>9000</v>
      </c>
      <c r="Q112" s="492">
        <v>231101</v>
      </c>
      <c r="R112" s="300" t="s">
        <v>928</v>
      </c>
      <c r="S112" s="156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2:46" ht="38.25" x14ac:dyDescent="0.25">
      <c r="B113" s="356" t="e">
        <f>IF(Tabla1[[#This Row],[Código_Actividad]]="","",CONCATENATE(Tabla1[[#This Row],[POA]],".",Tabla1[[#This Row],[SRS]],".",Tabla1[[#This Row],[AREA]],".",Tabla1[[#This Row],[TIPO]]))</f>
        <v>#REF!</v>
      </c>
      <c r="C113" s="356" t="e">
        <f>IF(Tabla1[[#This Row],[Código_Actividad]]="","",'Formulario PPGR1'!#REF!)</f>
        <v>#REF!</v>
      </c>
      <c r="D113" s="356" t="e">
        <f>IF(Tabla1[[#This Row],[Código_Actividad]]="","",'Formulario PPGR1'!#REF!)</f>
        <v>#REF!</v>
      </c>
      <c r="E113" s="356" t="e">
        <f>IF(Tabla1[[#This Row],[Código_Actividad]]="","",'Formulario PPGR1'!#REF!)</f>
        <v>#REF!</v>
      </c>
      <c r="F113" s="356" t="e">
        <f>IF(Tabla1[[#This Row],[Código_Actividad]]="","",'Formulario PPGR1'!#REF!)</f>
        <v>#REF!</v>
      </c>
      <c r="G113" s="298" t="s">
        <v>1516</v>
      </c>
      <c r="H113" s="458" t="str">
        <f>IFERROR(VLOOKUP(Tabla1[[#This Row],[Código_Actividad]],'Formulario PPGR2'!$I$11:$J$1048576,2,FALSE),"")</f>
        <v>Actualizacion a las Encargadas de las Farmacias de los CEASen le llenado del SUGEMI de programas.</v>
      </c>
      <c r="I113" s="299">
        <f>IFERROR(VLOOKUP(Tabla1[[#This Row],[Código_Actividad]],Tabla2[[Código]:[Total de Acciones ]],15,FALSE),"")</f>
        <v>2</v>
      </c>
      <c r="J113" s="489" t="s">
        <v>1649</v>
      </c>
      <c r="K113" s="489"/>
      <c r="L113" s="460" t="s">
        <v>1699</v>
      </c>
      <c r="M113" s="489" t="s">
        <v>1665</v>
      </c>
      <c r="N113" s="357">
        <v>20</v>
      </c>
      <c r="O113" s="301">
        <v>225</v>
      </c>
      <c r="P113" s="302">
        <f>+Tabla1[[#This Row],[Precio Unitario]]*Tabla1[[#This Row],[Cantidad de Insumos]]</f>
        <v>4500</v>
      </c>
      <c r="Q113" s="492">
        <v>231101</v>
      </c>
      <c r="R113" s="300" t="s">
        <v>928</v>
      </c>
      <c r="S113" s="156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2:46" ht="38.25" x14ac:dyDescent="0.25">
      <c r="B114" s="356" t="e">
        <f>IF(Tabla1[[#This Row],[Código_Actividad]]="","",CONCATENATE(Tabla1[[#This Row],[POA]],".",Tabla1[[#This Row],[SRS]],".",Tabla1[[#This Row],[AREA]],".",Tabla1[[#This Row],[TIPO]]))</f>
        <v>#REF!</v>
      </c>
      <c r="C114" s="356" t="e">
        <f>IF(Tabla1[[#This Row],[Código_Actividad]]="","",'Formulario PPGR1'!#REF!)</f>
        <v>#REF!</v>
      </c>
      <c r="D114" s="356" t="e">
        <f>IF(Tabla1[[#This Row],[Código_Actividad]]="","",'Formulario PPGR1'!#REF!)</f>
        <v>#REF!</v>
      </c>
      <c r="E114" s="356" t="e">
        <f>IF(Tabla1[[#This Row],[Código_Actividad]]="","",'Formulario PPGR1'!#REF!)</f>
        <v>#REF!</v>
      </c>
      <c r="F114" s="356" t="e">
        <f>IF(Tabla1[[#This Row],[Código_Actividad]]="","",'Formulario PPGR1'!#REF!)</f>
        <v>#REF!</v>
      </c>
      <c r="G114" s="357" t="s">
        <v>1516</v>
      </c>
      <c r="H114" s="458" t="s">
        <v>1549</v>
      </c>
      <c r="I114" s="299">
        <f>IFERROR(VLOOKUP(Tabla1[[#This Row],[Código_Actividad]],Tabla2[[Código]:[Total de Acciones ]],15,FALSE),"")</f>
        <v>2</v>
      </c>
      <c r="J114" s="489" t="s">
        <v>1556</v>
      </c>
      <c r="K114" s="489" t="s">
        <v>1663</v>
      </c>
      <c r="L114" s="460" t="s">
        <v>1698</v>
      </c>
      <c r="M114" s="489" t="s">
        <v>1665</v>
      </c>
      <c r="N114" s="357">
        <v>20</v>
      </c>
      <c r="O114" s="301">
        <v>350</v>
      </c>
      <c r="P114" s="302">
        <f>+Tabla1[[#This Row],[Precio Unitario]]*Tabla1[[#This Row],[Cantidad de Insumos]]</f>
        <v>7000</v>
      </c>
      <c r="Q114" s="492">
        <v>231101</v>
      </c>
      <c r="R114" s="300" t="s">
        <v>928</v>
      </c>
      <c r="S114" s="156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2:46" ht="57.75" customHeight="1" x14ac:dyDescent="0.25">
      <c r="B115" s="356" t="e">
        <f>IF(Tabla1[[#This Row],[Código_Actividad]]="","",CONCATENATE(Tabla1[[#This Row],[POA]],".",Tabla1[[#This Row],[SRS]],".",Tabla1[[#This Row],[AREA]],".",Tabla1[[#This Row],[TIPO]]))</f>
        <v>#REF!</v>
      </c>
      <c r="C115" s="356" t="e">
        <f>IF(Tabla1[[#This Row],[Código_Actividad]]="","",'Formulario PPGR1'!#REF!)</f>
        <v>#REF!</v>
      </c>
      <c r="D115" s="356" t="e">
        <f>IF(Tabla1[[#This Row],[Código_Actividad]]="","",'Formulario PPGR1'!#REF!)</f>
        <v>#REF!</v>
      </c>
      <c r="E115" s="356" t="e">
        <f>IF(Tabla1[[#This Row],[Código_Actividad]]="","",'Formulario PPGR1'!#REF!)</f>
        <v>#REF!</v>
      </c>
      <c r="F115" s="356" t="e">
        <f>IF(Tabla1[[#This Row],[Código_Actividad]]="","",'Formulario PPGR1'!#REF!)</f>
        <v>#REF!</v>
      </c>
      <c r="G115" s="357" t="s">
        <v>1574</v>
      </c>
      <c r="H115" s="462" t="str">
        <f>IFERROR(VLOOKUP(Tabla1[[#This Row],[Código_Actividad]],'Formulario PPGR2'!$I$11:$J$1048576,2,FALSE),"")</f>
        <v>Actualización del Inventario SRS/GAS/PN</v>
      </c>
      <c r="I115" s="299">
        <f>IFERROR(VLOOKUP(Tabla1[[#This Row],[Código_Actividad]],Tabla2[[Código]:[Total de Acciones ]],15,FALSE),"")</f>
        <v>2</v>
      </c>
      <c r="J115" s="300" t="s">
        <v>1552</v>
      </c>
      <c r="K115" s="300"/>
      <c r="L115" s="300" t="s">
        <v>1553</v>
      </c>
      <c r="M115" s="300" t="s">
        <v>1554</v>
      </c>
      <c r="N115" s="357">
        <v>200</v>
      </c>
      <c r="O115" s="301">
        <v>188.5</v>
      </c>
      <c r="P115" s="302">
        <f>+Tabla1[[#This Row],[Precio Unitario]]*Tabla1[[#This Row],[Cantidad de Insumos]]</f>
        <v>37700</v>
      </c>
      <c r="Q115" s="492">
        <v>237102</v>
      </c>
      <c r="R115" s="300" t="s">
        <v>928</v>
      </c>
      <c r="S115" s="156"/>
    </row>
    <row r="116" spans="2:46" ht="43.5" customHeight="1" x14ac:dyDescent="0.25">
      <c r="B116" s="356" t="e">
        <f>IF(Tabla1[[#This Row],[Código_Actividad]]="","",CONCATENATE(Tabla1[[#This Row],[POA]],".",Tabla1[[#This Row],[SRS]],".",Tabla1[[#This Row],[AREA]],".",Tabla1[[#This Row],[TIPO]]))</f>
        <v>#REF!</v>
      </c>
      <c r="C116" s="356" t="e">
        <f>IF(Tabla1[[#This Row],[Código_Actividad]]="","",'Formulario PPGR1'!#REF!)</f>
        <v>#REF!</v>
      </c>
      <c r="D116" s="356" t="e">
        <f>IF(Tabla1[[#This Row],[Código_Actividad]]="","",'Formulario PPGR1'!#REF!)</f>
        <v>#REF!</v>
      </c>
      <c r="E116" s="356" t="e">
        <f>IF(Tabla1[[#This Row],[Código_Actividad]]="","",'Formulario PPGR1'!#REF!)</f>
        <v>#REF!</v>
      </c>
      <c r="F116" s="356" t="e">
        <f>IF(Tabla1[[#This Row],[Código_Actividad]]="","",'Formulario PPGR1'!#REF!)</f>
        <v>#REF!</v>
      </c>
      <c r="G116" s="357" t="s">
        <v>1575</v>
      </c>
      <c r="H116" s="458" t="str">
        <f>IFERROR(VLOOKUP(Tabla1[[#This Row],[Código_Actividad]],'Formulario PPGR2'!$I$11:$J$1048576,2,FALSE),"")</f>
        <v>Elaboración del plan de mantenimiento preventivo de equipos e infraestructura</v>
      </c>
      <c r="I116" s="299">
        <f>IFERROR(VLOOKUP(Tabla1[[#This Row],[Código_Actividad]],Tabla2[[Código]:[Total de Acciones ]],15,FALSE),"")</f>
        <v>1</v>
      </c>
      <c r="J116" s="300" t="s">
        <v>1643</v>
      </c>
      <c r="K116" s="300"/>
      <c r="L116" s="300" t="s">
        <v>1642</v>
      </c>
      <c r="M116" s="300" t="s">
        <v>593</v>
      </c>
      <c r="N116" s="357">
        <v>20</v>
      </c>
      <c r="O116" s="301">
        <v>220</v>
      </c>
      <c r="P116" s="302">
        <f>+Tabla1[[#This Row],[Precio Unitario]]*Tabla1[[#This Row],[Cantidad de Insumos]]</f>
        <v>4400</v>
      </c>
      <c r="Q116" s="492">
        <v>222201</v>
      </c>
      <c r="R116" s="300" t="s">
        <v>928</v>
      </c>
      <c r="S116" s="156"/>
    </row>
    <row r="117" spans="2:46" ht="17.25" customHeight="1" x14ac:dyDescent="0.25">
      <c r="B117" s="356" t="e">
        <f>IF(Tabla1[[#This Row],[Código_Actividad]]="","",CONCATENATE(Tabla1[[#This Row],[POA]],".",Tabla1[[#This Row],[SRS]],".",Tabla1[[#This Row],[AREA]],".",Tabla1[[#This Row],[TIPO]]))</f>
        <v>#REF!</v>
      </c>
      <c r="C117" s="356" t="e">
        <f>IF(Tabla1[[#This Row],[Código_Actividad]]="","",'Formulario PPGR1'!#REF!)</f>
        <v>#REF!</v>
      </c>
      <c r="D117" s="356" t="e">
        <f>IF(Tabla1[[#This Row],[Código_Actividad]]="","",'Formulario PPGR1'!#REF!)</f>
        <v>#REF!</v>
      </c>
      <c r="E117" s="356" t="e">
        <f>IF(Tabla1[[#This Row],[Código_Actividad]]="","",'Formulario PPGR1'!#REF!)</f>
        <v>#REF!</v>
      </c>
      <c r="F117" s="356" t="e">
        <f>IF(Tabla1[[#This Row],[Código_Actividad]]="","",'Formulario PPGR1'!#REF!)</f>
        <v>#REF!</v>
      </c>
      <c r="G117" s="357" t="s">
        <v>1576</v>
      </c>
      <c r="H117" s="458" t="str">
        <f>IFERROR(VLOOKUP(Tabla1[[#This Row],[Código_Actividad]],'Formulario PPGR2'!$I$11:$J$1048576,2,FALSE),"")</f>
        <v>Descargo equipo chatarra</v>
      </c>
      <c r="I117" s="299">
        <f>IFERROR(VLOOKUP(Tabla1[[#This Row],[Código_Actividad]],Tabla2[[Código]:[Total de Acciones ]],15,FALSE),"")</f>
        <v>1</v>
      </c>
      <c r="J117" s="300" t="s">
        <v>1552</v>
      </c>
      <c r="K117" s="300"/>
      <c r="L117" s="300" t="s">
        <v>1553</v>
      </c>
      <c r="M117" s="300" t="s">
        <v>1554</v>
      </c>
      <c r="N117" s="357">
        <v>100</v>
      </c>
      <c r="O117" s="301">
        <v>188.5</v>
      </c>
      <c r="P117" s="302">
        <f>+Tabla1[[#This Row],[Precio Unitario]]*Tabla1[[#This Row],[Cantidad de Insumos]]</f>
        <v>18850</v>
      </c>
      <c r="Q117" s="492">
        <v>237102</v>
      </c>
      <c r="R117" s="300" t="s">
        <v>928</v>
      </c>
      <c r="S117" s="156"/>
    </row>
    <row r="118" spans="2:46" ht="25.5" x14ac:dyDescent="0.25">
      <c r="B118" s="356" t="e">
        <f>IF(Tabla1[[#This Row],[Código_Actividad]]="","",CONCATENATE(Tabla1[[#This Row],[POA]],".",Tabla1[[#This Row],[SRS]],".",Tabla1[[#This Row],[AREA]],".",Tabla1[[#This Row],[TIPO]]))</f>
        <v>#REF!</v>
      </c>
      <c r="C118" s="356" t="e">
        <f>IF(Tabla1[[#This Row],[Código_Actividad]]="","",'Formulario PPGR1'!#REF!)</f>
        <v>#REF!</v>
      </c>
      <c r="D118" s="356" t="e">
        <f>IF(Tabla1[[#This Row],[Código_Actividad]]="","",'Formulario PPGR1'!#REF!)</f>
        <v>#REF!</v>
      </c>
      <c r="E118" s="356" t="e">
        <f>IF(Tabla1[[#This Row],[Código_Actividad]]="","",'Formulario PPGR1'!#REF!)</f>
        <v>#REF!</v>
      </c>
      <c r="F118" s="356" t="e">
        <f>IF(Tabla1[[#This Row],[Código_Actividad]]="","",'Formulario PPGR1'!#REF!)</f>
        <v>#REF!</v>
      </c>
      <c r="G118" s="357" t="s">
        <v>1346</v>
      </c>
      <c r="H118" s="458" t="str">
        <f>IFERROR(VLOOKUP(Tabla1[[#This Row],[Código_Actividad]],'Formulario PPGR2'!$I$11:$J$1048576,2,FALSE),"")</f>
        <v>Elaboración del Plan de Mejora de las NOBACI</v>
      </c>
      <c r="I118" s="299">
        <f>IFERROR(VLOOKUP(Tabla1[[#This Row],[Código_Actividad]],Tabla2[[Código]:[Total de Acciones ]],15,FALSE),"")</f>
        <v>1</v>
      </c>
      <c r="J118" s="489" t="s">
        <v>1649</v>
      </c>
      <c r="K118" s="489"/>
      <c r="L118" s="460" t="s">
        <v>1648</v>
      </c>
      <c r="M118" s="489" t="s">
        <v>1665</v>
      </c>
      <c r="N118" s="357">
        <v>15</v>
      </c>
      <c r="O118" s="301">
        <v>225</v>
      </c>
      <c r="P118" s="302">
        <f>+Tabla1[[#This Row],[Precio Unitario]]*Tabla1[[#This Row],[Cantidad de Insumos]]</f>
        <v>3375</v>
      </c>
      <c r="Q118" s="492">
        <v>231101</v>
      </c>
      <c r="R118" s="300" t="s">
        <v>928</v>
      </c>
      <c r="S118" s="156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2:46" ht="25.5" x14ac:dyDescent="0.25">
      <c r="B119" s="356" t="e">
        <f>IF(Tabla1[[#This Row],[Código_Actividad]]="","",CONCATENATE(Tabla1[[#This Row],[POA]],".",Tabla1[[#This Row],[SRS]],".",Tabla1[[#This Row],[AREA]],".",Tabla1[[#This Row],[TIPO]]))</f>
        <v>#REF!</v>
      </c>
      <c r="C119" s="356" t="e">
        <f>IF(Tabla1[[#This Row],[Código_Actividad]]="","",'Formulario PPGR1'!#REF!)</f>
        <v>#REF!</v>
      </c>
      <c r="D119" s="356" t="e">
        <f>IF(Tabla1[[#This Row],[Código_Actividad]]="","",'Formulario PPGR1'!#REF!)</f>
        <v>#REF!</v>
      </c>
      <c r="E119" s="356" t="e">
        <f>IF(Tabla1[[#This Row],[Código_Actividad]]="","",'Formulario PPGR1'!#REF!)</f>
        <v>#REF!</v>
      </c>
      <c r="F119" s="356" t="e">
        <f>IF(Tabla1[[#This Row],[Código_Actividad]]="","",'Formulario PPGR1'!#REF!)</f>
        <v>#REF!</v>
      </c>
      <c r="G119" s="357" t="s">
        <v>1523</v>
      </c>
      <c r="H119" s="458" t="str">
        <f>IFERROR(VLOOKUP(Tabla1[[#This Row],[Código_Actividad]],'Formulario PPGR2'!$I$11:$J$1048576,2,FALSE),"")</f>
        <v>Seguimiento a los comites Administrativos y Compras de los EESS</v>
      </c>
      <c r="I119" s="299">
        <f>IFERROR(VLOOKUP(Tabla1[[#This Row],[Código_Actividad]],Tabla2[[Código]:[Total de Acciones ]],15,FALSE),"")</f>
        <v>5</v>
      </c>
      <c r="J119" s="489" t="s">
        <v>1552</v>
      </c>
      <c r="K119" s="489"/>
      <c r="L119" s="460" t="s">
        <v>1553</v>
      </c>
      <c r="M119" s="489" t="s">
        <v>1554</v>
      </c>
      <c r="N119" s="357">
        <v>50</v>
      </c>
      <c r="O119" s="301">
        <v>188.5</v>
      </c>
      <c r="P119" s="302">
        <f>+Tabla1[[#This Row],[Precio Unitario]]*Tabla1[[#This Row],[Cantidad de Insumos]]</f>
        <v>9425</v>
      </c>
      <c r="Q119" s="492">
        <v>237102</v>
      </c>
      <c r="R119" s="300" t="s">
        <v>928</v>
      </c>
      <c r="S119" s="156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2:46" ht="38.25" x14ac:dyDescent="0.25">
      <c r="B120" s="356" t="e">
        <f>IF(Tabla1[[#This Row],[Código_Actividad]]="","",CONCATENATE(Tabla1[[#This Row],[POA]],".",Tabla1[[#This Row],[SRS]],".",Tabla1[[#This Row],[AREA]],".",Tabla1[[#This Row],[TIPO]]))</f>
        <v>#REF!</v>
      </c>
      <c r="C120" s="356" t="e">
        <f>IF(Tabla1[[#This Row],[Código_Actividad]]="","",'Formulario PPGR1'!#REF!)</f>
        <v>#REF!</v>
      </c>
      <c r="D120" s="356" t="e">
        <f>IF(Tabla1[[#This Row],[Código_Actividad]]="","",'Formulario PPGR1'!#REF!)</f>
        <v>#REF!</v>
      </c>
      <c r="E120" s="356" t="e">
        <f>IF(Tabla1[[#This Row],[Código_Actividad]]="","",'Formulario PPGR1'!#REF!)</f>
        <v>#REF!</v>
      </c>
      <c r="F120" s="356" t="e">
        <f>IF(Tabla1[[#This Row],[Código_Actividad]]="","",'Formulario PPGR1'!#REF!)</f>
        <v>#REF!</v>
      </c>
      <c r="G120" s="357" t="s">
        <v>1366</v>
      </c>
      <c r="H120" s="458" t="str">
        <f>IFERROR(VLOOKUP(Tabla1[[#This Row],[Código_Actividad]],'Formulario PPGR2'!$I$11:$J$1048576,2,FALSE),"")</f>
        <v>Visitas de auditoria y acompañamiento al area administrativa y Financiero de los CEAS</v>
      </c>
      <c r="I120" s="358">
        <f>IFERROR(VLOOKUP(Tabla1[[#This Row],[Código_Actividad]],Tabla2[[Código]:[Total de Acciones ]],15,FALSE),"")</f>
        <v>17</v>
      </c>
      <c r="J120" s="300" t="s">
        <v>1649</v>
      </c>
      <c r="K120" s="300"/>
      <c r="L120" s="460" t="s">
        <v>1699</v>
      </c>
      <c r="M120" s="300" t="s">
        <v>1665</v>
      </c>
      <c r="N120" s="357">
        <v>30</v>
      </c>
      <c r="O120" s="301">
        <v>225</v>
      </c>
      <c r="P120" s="302">
        <f>+Tabla1[[#This Row],[Precio Unitario]]*Tabla1[[#This Row],[Cantidad de Insumos]]</f>
        <v>6750</v>
      </c>
      <c r="Q120" s="492">
        <v>231101</v>
      </c>
      <c r="R120" s="300" t="s">
        <v>928</v>
      </c>
      <c r="S120" s="156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2:46" ht="63.75" x14ac:dyDescent="0.25">
      <c r="B121" s="472" t="e">
        <v>#REF!</v>
      </c>
      <c r="C121" s="472" t="e">
        <v>#REF!</v>
      </c>
      <c r="D121" s="472" t="e">
        <v>#REF!</v>
      </c>
      <c r="E121" s="472" t="e">
        <v>#REF!</v>
      </c>
      <c r="F121" s="472" t="e">
        <v>#REF!</v>
      </c>
      <c r="G121" s="298" t="s">
        <v>1366</v>
      </c>
      <c r="H121" s="460" t="s">
        <v>1551</v>
      </c>
      <c r="I121" s="486">
        <f>IFERROR(VLOOKUP(Tabla1[[#This Row],[Código_Actividad]],Tabla2[[Código]:[Total de Acciones ]],15,FALSE),"")</f>
        <v>17</v>
      </c>
      <c r="J121" s="300" t="s">
        <v>1556</v>
      </c>
      <c r="K121" s="300" t="s">
        <v>1663</v>
      </c>
      <c r="L121" s="460" t="s">
        <v>1698</v>
      </c>
      <c r="M121" s="300" t="s">
        <v>1665</v>
      </c>
      <c r="N121" s="298">
        <v>30</v>
      </c>
      <c r="O121" s="302">
        <v>350</v>
      </c>
      <c r="P121" s="302">
        <f>+Tabla1[[#This Row],[Precio Unitario]]*Tabla1[[#This Row],[Cantidad de Insumos]]</f>
        <v>10500</v>
      </c>
      <c r="Q121" s="491">
        <v>231101</v>
      </c>
      <c r="R121" s="300" t="s">
        <v>928</v>
      </c>
      <c r="S121" s="156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2:46" ht="25.5" x14ac:dyDescent="0.25">
      <c r="B122" s="356" t="e">
        <f>IF(Tabla1[[#This Row],[Código_Actividad]]="","",CONCATENATE(Tabla1[[#This Row],[POA]],".",Tabla1[[#This Row],[SRS]],".",Tabla1[[#This Row],[AREA]],".",Tabla1[[#This Row],[TIPO]]))</f>
        <v>#REF!</v>
      </c>
      <c r="C122" s="356" t="e">
        <f>IF(Tabla1[[#This Row],[Código_Actividad]]="","",'Formulario PPGR1'!#REF!)</f>
        <v>#REF!</v>
      </c>
      <c r="D122" s="356" t="e">
        <f>IF(Tabla1[[#This Row],[Código_Actividad]]="","",'Formulario PPGR1'!#REF!)</f>
        <v>#REF!</v>
      </c>
      <c r="E122" s="356" t="e">
        <f>IF(Tabla1[[#This Row],[Código_Actividad]]="","",'Formulario PPGR1'!#REF!)</f>
        <v>#REF!</v>
      </c>
      <c r="F122" s="356" t="e">
        <f>IF(Tabla1[[#This Row],[Código_Actividad]]="","",'Formulario PPGR1'!#REF!)</f>
        <v>#REF!</v>
      </c>
      <c r="G122" s="357" t="s">
        <v>1517</v>
      </c>
      <c r="H122" s="458" t="str">
        <f>IFERROR(VLOOKUP(Tabla1[[#This Row],[Código_Actividad]],'Formulario PPGR2'!$I$11:$J$1048576,2,FALSE),"")</f>
        <v>Seguimiento a la negociacion de acuerdos con ARS privadas.</v>
      </c>
      <c r="I122" s="358">
        <f>IFERROR(VLOOKUP(Tabla1[[#This Row],[Código_Actividad]],Tabla2[[Código]:[Total de Acciones ]],15,FALSE),"")</f>
        <v>3</v>
      </c>
      <c r="J122" s="494" t="s">
        <v>1552</v>
      </c>
      <c r="K122" s="495"/>
      <c r="L122" s="496" t="s">
        <v>1553</v>
      </c>
      <c r="M122" s="495" t="s">
        <v>1554</v>
      </c>
      <c r="N122" s="357">
        <v>150</v>
      </c>
      <c r="O122" s="301">
        <v>188.5</v>
      </c>
      <c r="P122" s="302">
        <f>+Tabla1[[#This Row],[Precio Unitario]]*Tabla1[[#This Row],[Cantidad de Insumos]]</f>
        <v>28275</v>
      </c>
      <c r="Q122" s="492">
        <v>237102</v>
      </c>
      <c r="R122" s="300" t="s">
        <v>928</v>
      </c>
      <c r="S122" s="156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2:46" ht="39.75" customHeight="1" x14ac:dyDescent="0.25">
      <c r="B123" s="356" t="e">
        <f>IF(Tabla1[[#This Row],[Código_Actividad]]="","",CONCATENATE(Tabla1[[#This Row],[POA]],".",Tabla1[[#This Row],[SRS]],".",Tabla1[[#This Row],[AREA]],".",Tabla1[[#This Row],[TIPO]]))</f>
        <v>#REF!</v>
      </c>
      <c r="C123" s="356" t="e">
        <f>IF(Tabla1[[#This Row],[Código_Actividad]]="","",'Formulario PPGR1'!#REF!)</f>
        <v>#REF!</v>
      </c>
      <c r="D123" s="356" t="e">
        <f>IF(Tabla1[[#This Row],[Código_Actividad]]="","",'Formulario PPGR1'!#REF!)</f>
        <v>#REF!</v>
      </c>
      <c r="E123" s="356" t="e">
        <f>IF(Tabla1[[#This Row],[Código_Actividad]]="","",'Formulario PPGR1'!#REF!)</f>
        <v>#REF!</v>
      </c>
      <c r="F123" s="356" t="e">
        <f>IF(Tabla1[[#This Row],[Código_Actividad]]="","",'Formulario PPGR1'!#REF!)</f>
        <v>#REF!</v>
      </c>
      <c r="G123" s="357" t="s">
        <v>1521</v>
      </c>
      <c r="H123" s="460" t="s">
        <v>1719</v>
      </c>
      <c r="I123" s="358">
        <f>IFERROR(VLOOKUP(Tabla1[[#This Row],[Código_Actividad]],Tabla2[[Código]:[Total de Acciones ]],15,FALSE),"")</f>
        <v>1</v>
      </c>
      <c r="J123" s="300" t="s">
        <v>1649</v>
      </c>
      <c r="K123" s="300"/>
      <c r="L123" s="460" t="s">
        <v>1648</v>
      </c>
      <c r="M123" s="300" t="s">
        <v>1665</v>
      </c>
      <c r="N123" s="357">
        <v>50</v>
      </c>
      <c r="O123" s="301">
        <v>225</v>
      </c>
      <c r="P123" s="302">
        <f>+Tabla1[[#This Row],[Precio Unitario]]*Tabla1[[#This Row],[Cantidad de Insumos]]</f>
        <v>11250</v>
      </c>
      <c r="Q123" s="492">
        <v>231101</v>
      </c>
      <c r="R123" s="300" t="s">
        <v>928</v>
      </c>
      <c r="S123" s="156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2:46" ht="39.75" customHeight="1" x14ac:dyDescent="0.25">
      <c r="B124" s="472" t="e">
        <f>IF(Tabla1[[#This Row],[Código_Actividad]]="","",CONCATENATE(Tabla1[[#This Row],[POA]],".",Tabla1[[#This Row],[SRS]],".",Tabla1[[#This Row],[AREA]],".",Tabla1[[#This Row],[TIPO]]))</f>
        <v>#REF!</v>
      </c>
      <c r="C124" s="472" t="e">
        <f>IF(Tabla1[[#This Row],[Código_Actividad]]="","",'Formulario PPGR1'!#REF!)</f>
        <v>#REF!</v>
      </c>
      <c r="D124" s="472" t="e">
        <f>IF(Tabla1[[#This Row],[Código_Actividad]]="","",'Formulario PPGR1'!#REF!)</f>
        <v>#REF!</v>
      </c>
      <c r="E124" s="472" t="e">
        <f>IF(Tabla1[[#This Row],[Código_Actividad]]="","",'Formulario PPGR1'!#REF!)</f>
        <v>#REF!</v>
      </c>
      <c r="F124" s="472" t="e">
        <f>IF(Tabla1[[#This Row],[Código_Actividad]]="","",'Formulario PPGR1'!#REF!)</f>
        <v>#REF!</v>
      </c>
      <c r="G124" s="298" t="s">
        <v>1521</v>
      </c>
      <c r="H124" s="460" t="s">
        <v>1573</v>
      </c>
      <c r="I124" s="486"/>
      <c r="J124" s="300" t="s">
        <v>1556</v>
      </c>
      <c r="K124" s="473" t="s">
        <v>1663</v>
      </c>
      <c r="L124" s="488" t="s">
        <v>1558</v>
      </c>
      <c r="M124" s="473" t="s">
        <v>1665</v>
      </c>
      <c r="N124" s="298">
        <v>50</v>
      </c>
      <c r="O124" s="302">
        <v>350</v>
      </c>
      <c r="P124" s="302">
        <f>+Tabla1[[#This Row],[Precio Unitario]]*Tabla1[[#This Row],[Cantidad de Insumos]]</f>
        <v>17500</v>
      </c>
      <c r="Q124" s="491">
        <v>231101</v>
      </c>
      <c r="R124" s="300" t="s">
        <v>928</v>
      </c>
      <c r="S124" s="156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2:46" ht="25.5" x14ac:dyDescent="0.25">
      <c r="B125" s="356" t="e">
        <f>IF(Tabla1[[#This Row],[Código_Actividad]]="","",CONCATENATE(Tabla1[[#This Row],[POA]],".",Tabla1[[#This Row],[SRS]],".",Tabla1[[#This Row],[AREA]],".",Tabla1[[#This Row],[TIPO]]))</f>
        <v>#REF!</v>
      </c>
      <c r="C125" s="356" t="e">
        <f>IF(Tabla1[[#This Row],[Código_Actividad]]="","",'Formulario PPGR1'!#REF!)</f>
        <v>#REF!</v>
      </c>
      <c r="D125" s="356" t="e">
        <f>IF(Tabla1[[#This Row],[Código_Actividad]]="","",'Formulario PPGR1'!#REF!)</f>
        <v>#REF!</v>
      </c>
      <c r="E125" s="356" t="e">
        <f>IF(Tabla1[[#This Row],[Código_Actividad]]="","",'Formulario PPGR1'!#REF!)</f>
        <v>#REF!</v>
      </c>
      <c r="F125" s="356" t="e">
        <f>IF(Tabla1[[#This Row],[Código_Actividad]]="","",'Formulario PPGR1'!#REF!)</f>
        <v>#REF!</v>
      </c>
      <c r="G125" s="357" t="s">
        <v>1718</v>
      </c>
      <c r="H125" s="458" t="str">
        <f>IFERROR(VLOOKUP(Tabla1[[#This Row],[Código_Actividad]],'Formulario PPGR2'!$I$11:$J$1048576,2,FALSE),"")</f>
        <v>Supervisión de los servicios de hostelería hospitalaria</v>
      </c>
      <c r="I125" s="358">
        <f>IFERROR(VLOOKUP(Tabla1[[#This Row],[Código_Actividad]],Tabla2[[Código]:[Total de Acciones ]],15,FALSE),"")</f>
        <v>5</v>
      </c>
      <c r="J125" s="300" t="s">
        <v>1552</v>
      </c>
      <c r="K125" s="300"/>
      <c r="L125" s="460" t="s">
        <v>1553</v>
      </c>
      <c r="M125" s="300" t="s">
        <v>1554</v>
      </c>
      <c r="N125" s="357">
        <v>50</v>
      </c>
      <c r="O125" s="301">
        <v>188.5</v>
      </c>
      <c r="P125" s="302">
        <f>+Tabla1[[#This Row],[Precio Unitario]]*Tabla1[[#This Row],[Cantidad de Insumos]]</f>
        <v>9425</v>
      </c>
      <c r="Q125" s="492">
        <v>237102</v>
      </c>
      <c r="R125" s="300" t="s">
        <v>928</v>
      </c>
      <c r="S125" s="156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2:46" s="115" customFormat="1" x14ac:dyDescent="0.25">
      <c r="B126" s="472" t="str">
        <f>IF(Tabla1[[#This Row],[Código_Actividad]]="","",CONCATENATE(Tabla1[[#This Row],[POA]],".",Tabla1[[#This Row],[SRS]],".",Tabla1[[#This Row],[AREA]],".",Tabla1[[#This Row],[TIPO]]))</f>
        <v/>
      </c>
      <c r="C126" s="472" t="str">
        <f>IF(Tabla1[[#This Row],[Código_Actividad]]="","",'Formulario PPGR1'!#REF!)</f>
        <v/>
      </c>
      <c r="D126" s="472" t="str">
        <f>IF(Tabla1[[#This Row],[Código_Actividad]]="","",'Formulario PPGR1'!#REF!)</f>
        <v/>
      </c>
      <c r="E126" s="472" t="str">
        <f>IF(Tabla1[[#This Row],[Código_Actividad]]="","",'Formulario PPGR1'!#REF!)</f>
        <v/>
      </c>
      <c r="F126" s="472" t="str">
        <f>IF(Tabla1[[#This Row],[Código_Actividad]]="","",'Formulario PPGR1'!#REF!)</f>
        <v/>
      </c>
      <c r="G126" s="485"/>
      <c r="H126" s="497" t="str">
        <f>IFERROR(VLOOKUP(Tabla1[[#This Row],[Código_Actividad]],'Formulario PPGR2'!$I$11:$J$1048576,2,FALSE),"")</f>
        <v/>
      </c>
      <c r="I126" s="498" t="str">
        <f>IFERROR(VLOOKUP(Tabla1[[#This Row],[Código_Actividad]],Tabla2[[Código]:[Total de Acciones ]],15,FALSE),"")</f>
        <v/>
      </c>
      <c r="J126" s="494"/>
      <c r="K126" s="495" t="str">
        <f>IFERROR(VLOOKUP($J126,LSIns!$B$5:$C$45,2,FALSE),"")</f>
        <v/>
      </c>
      <c r="L126" s="496"/>
      <c r="M126" s="495" t="str">
        <f>IFERROR(VLOOKUP($L126,#REF!,2,FALSE),"")</f>
        <v/>
      </c>
      <c r="N126" s="485"/>
      <c r="O126" s="499"/>
      <c r="P126" s="499"/>
      <c r="Q126" s="500"/>
      <c r="R126" s="494"/>
    </row>
    <row r="127" spans="2:46" s="115" customFormat="1" x14ac:dyDescent="0.25">
      <c r="G127" s="1"/>
      <c r="H127" s="1"/>
      <c r="I127" s="1"/>
      <c r="J127" s="1"/>
      <c r="K127" s="265"/>
      <c r="L127" s="1"/>
      <c r="M127" s="1"/>
      <c r="N127" s="1"/>
      <c r="O127" s="267"/>
      <c r="P127" s="1"/>
      <c r="Q127" s="1"/>
      <c r="R127" s="1"/>
    </row>
    <row r="128" spans="2:46" s="115" customFormat="1" x14ac:dyDescent="0.25">
      <c r="G128" s="1"/>
      <c r="H128" s="1"/>
      <c r="I128" s="1"/>
      <c r="J128" s="1"/>
      <c r="K128" s="265"/>
      <c r="L128" s="1"/>
      <c r="M128" s="1"/>
      <c r="N128" s="1"/>
      <c r="O128" s="267"/>
      <c r="P128" s="1"/>
      <c r="Q128" s="1"/>
      <c r="R128" s="1"/>
    </row>
    <row r="129" spans="7:18" s="115" customFormat="1" x14ac:dyDescent="0.25">
      <c r="G129" s="1"/>
      <c r="H129" s="1"/>
      <c r="I129" s="1"/>
      <c r="J129" s="1"/>
      <c r="K129" s="265"/>
      <c r="L129" s="1"/>
      <c r="M129" s="1"/>
      <c r="N129" s="1"/>
      <c r="O129" s="267"/>
      <c r="P129" s="1"/>
      <c r="Q129" s="1"/>
      <c r="R129" s="1"/>
    </row>
    <row r="130" spans="7:18" s="115" customFormat="1" x14ac:dyDescent="0.25">
      <c r="G130" s="1"/>
      <c r="H130" s="1"/>
      <c r="I130" s="1"/>
      <c r="J130" s="1"/>
      <c r="K130" s="265"/>
      <c r="L130" s="1"/>
      <c r="M130" s="1"/>
      <c r="N130" s="1"/>
      <c r="O130" s="267"/>
      <c r="P130" s="1"/>
      <c r="Q130" s="1"/>
      <c r="R130" s="1"/>
    </row>
    <row r="131" spans="7:18" s="115" customFormat="1" x14ac:dyDescent="0.25">
      <c r="G131" s="1"/>
      <c r="H131" s="1"/>
      <c r="I131" s="1"/>
      <c r="J131" s="1"/>
      <c r="K131" s="265"/>
      <c r="L131" s="1"/>
      <c r="M131" s="1"/>
      <c r="N131" s="1"/>
      <c r="O131" s="267"/>
      <c r="P131" s="1"/>
      <c r="Q131" s="1"/>
      <c r="R131" s="1"/>
    </row>
    <row r="132" spans="7:18" s="115" customFormat="1" x14ac:dyDescent="0.25">
      <c r="G132" s="1"/>
      <c r="H132" s="1"/>
      <c r="I132" s="1"/>
      <c r="J132" s="1"/>
      <c r="K132" s="265"/>
      <c r="L132" s="1"/>
      <c r="M132" s="1"/>
      <c r="N132" s="1"/>
      <c r="O132" s="267"/>
      <c r="P132" s="1"/>
      <c r="Q132" s="1"/>
      <c r="R132" s="1"/>
    </row>
    <row r="133" spans="7:18" s="115" customFormat="1" x14ac:dyDescent="0.25">
      <c r="G133" s="1"/>
      <c r="H133" s="1"/>
      <c r="I133" s="1"/>
      <c r="J133" s="1"/>
      <c r="K133" s="265"/>
      <c r="L133" s="1"/>
      <c r="M133" s="1"/>
      <c r="N133" s="1"/>
      <c r="O133" s="267"/>
      <c r="P133" s="1"/>
      <c r="Q133" s="1"/>
      <c r="R133" s="1"/>
    </row>
    <row r="134" spans="7:18" s="115" customFormat="1" x14ac:dyDescent="0.25">
      <c r="G134" s="1"/>
      <c r="H134" s="1"/>
      <c r="I134" s="1"/>
      <c r="J134" s="1"/>
      <c r="K134" s="265"/>
      <c r="L134" s="1"/>
      <c r="M134" s="1"/>
      <c r="N134" s="1"/>
      <c r="O134" s="267"/>
      <c r="P134" s="1"/>
      <c r="Q134" s="1"/>
      <c r="R134" s="1"/>
    </row>
    <row r="135" spans="7:18" s="115" customFormat="1" x14ac:dyDescent="0.25">
      <c r="G135" s="1"/>
      <c r="H135" s="1"/>
      <c r="I135" s="1"/>
      <c r="J135" s="1"/>
      <c r="K135" s="265"/>
      <c r="L135" s="1"/>
      <c r="M135" s="1"/>
      <c r="N135" s="1"/>
      <c r="O135" s="267"/>
      <c r="P135" s="1"/>
      <c r="Q135" s="1"/>
      <c r="R135" s="1"/>
    </row>
    <row r="136" spans="7:18" s="115" customFormat="1" x14ac:dyDescent="0.25">
      <c r="G136" s="1"/>
      <c r="H136" s="1"/>
      <c r="I136" s="1"/>
      <c r="J136" s="1"/>
      <c r="K136" s="265"/>
      <c r="L136" s="1"/>
      <c r="M136" s="1"/>
      <c r="N136" s="1"/>
      <c r="O136" s="267"/>
      <c r="P136" s="1"/>
      <c r="Q136" s="1"/>
      <c r="R136" s="1"/>
    </row>
    <row r="137" spans="7:18" s="115" customFormat="1" x14ac:dyDescent="0.25">
      <c r="G137" s="1"/>
      <c r="H137" s="1"/>
      <c r="I137" s="1"/>
      <c r="J137" s="1"/>
      <c r="K137" s="265"/>
      <c r="L137" s="1"/>
      <c r="M137" s="1"/>
      <c r="N137" s="1"/>
      <c r="O137" s="267"/>
      <c r="P137" s="1"/>
      <c r="Q137" s="1"/>
      <c r="R137" s="1"/>
    </row>
    <row r="138" spans="7:18" s="115" customFormat="1" x14ac:dyDescent="0.25">
      <c r="G138" s="1"/>
      <c r="H138" s="1"/>
      <c r="I138" s="1"/>
      <c r="J138" s="1"/>
      <c r="K138" s="265"/>
      <c r="L138" s="1"/>
      <c r="M138" s="1"/>
      <c r="N138" s="1"/>
      <c r="O138" s="267"/>
      <c r="P138" s="1"/>
      <c r="Q138" s="1"/>
      <c r="R138" s="1"/>
    </row>
    <row r="139" spans="7:18" s="115" customFormat="1" x14ac:dyDescent="0.25">
      <c r="G139" s="1"/>
      <c r="H139" s="1"/>
      <c r="I139" s="1"/>
      <c r="J139" s="1"/>
      <c r="K139" s="265"/>
      <c r="L139" s="1"/>
      <c r="M139" s="1"/>
      <c r="N139" s="1"/>
      <c r="O139" s="267"/>
      <c r="P139" s="1"/>
      <c r="Q139" s="1"/>
      <c r="R139" s="1"/>
    </row>
    <row r="140" spans="7:18" s="115" customFormat="1" x14ac:dyDescent="0.25">
      <c r="G140" s="1"/>
      <c r="H140" s="1"/>
      <c r="I140" s="1"/>
      <c r="J140" s="1"/>
      <c r="K140" s="265"/>
      <c r="L140" s="1"/>
      <c r="M140" s="1"/>
      <c r="N140" s="1"/>
      <c r="O140" s="267"/>
      <c r="P140" s="1"/>
      <c r="Q140" s="1"/>
      <c r="R140" s="1"/>
    </row>
    <row r="141" spans="7:18" s="115" customFormat="1" x14ac:dyDescent="0.25">
      <c r="G141" s="1"/>
      <c r="H141" s="1"/>
      <c r="I141" s="1"/>
      <c r="J141" s="1"/>
      <c r="K141" s="265"/>
      <c r="L141" s="1"/>
      <c r="M141" s="1"/>
      <c r="N141" s="1"/>
      <c r="O141" s="267"/>
      <c r="P141" s="1"/>
      <c r="Q141" s="1"/>
      <c r="R141" s="1"/>
    </row>
    <row r="142" spans="7:18" s="115" customFormat="1" x14ac:dyDescent="0.25">
      <c r="G142" s="1"/>
      <c r="H142" s="1"/>
      <c r="I142" s="1"/>
      <c r="J142" s="1"/>
      <c r="K142" s="265"/>
      <c r="L142" s="1"/>
      <c r="M142" s="1"/>
      <c r="N142" s="1"/>
      <c r="O142" s="267"/>
      <c r="P142" s="1"/>
      <c r="Q142" s="1"/>
      <c r="R142" s="1"/>
    </row>
    <row r="143" spans="7:18" s="115" customFormat="1" x14ac:dyDescent="0.25">
      <c r="G143" s="1"/>
      <c r="H143" s="1"/>
      <c r="I143" s="1"/>
      <c r="J143" s="1"/>
      <c r="K143" s="265"/>
      <c r="L143" s="1"/>
      <c r="M143" s="1"/>
      <c r="N143" s="1"/>
      <c r="O143" s="267"/>
      <c r="P143" s="1"/>
      <c r="Q143" s="1"/>
      <c r="R143" s="1"/>
    </row>
    <row r="144" spans="7:18" s="115" customFormat="1" x14ac:dyDescent="0.25">
      <c r="G144" s="1"/>
      <c r="H144" s="1"/>
      <c r="I144" s="1"/>
      <c r="J144" s="1"/>
      <c r="K144" s="265"/>
      <c r="L144" s="1"/>
      <c r="M144" s="1"/>
      <c r="N144" s="1"/>
      <c r="O144" s="267"/>
      <c r="P144" s="1"/>
      <c r="Q144" s="1"/>
      <c r="R144" s="1"/>
    </row>
    <row r="145" spans="7:18" s="115" customFormat="1" x14ac:dyDescent="0.25">
      <c r="G145" s="1"/>
      <c r="H145" s="1"/>
      <c r="I145" s="1"/>
      <c r="J145" s="1"/>
      <c r="K145" s="265"/>
      <c r="L145" s="1"/>
      <c r="M145" s="1"/>
      <c r="N145" s="1"/>
      <c r="O145" s="267"/>
      <c r="P145" s="1"/>
      <c r="Q145" s="1"/>
      <c r="R145" s="1"/>
    </row>
    <row r="146" spans="7:18" s="115" customFormat="1" x14ac:dyDescent="0.25">
      <c r="G146" s="1"/>
      <c r="H146" s="1"/>
      <c r="I146" s="1"/>
      <c r="J146" s="1"/>
      <c r="K146" s="265"/>
      <c r="L146" s="1"/>
      <c r="M146" s="1"/>
      <c r="N146" s="1"/>
      <c r="O146" s="267"/>
      <c r="P146" s="1"/>
      <c r="Q146" s="1"/>
      <c r="R146" s="1"/>
    </row>
    <row r="147" spans="7:18" s="115" customFormat="1" x14ac:dyDescent="0.25">
      <c r="G147" s="1"/>
      <c r="H147" s="1"/>
      <c r="I147" s="1"/>
      <c r="J147" s="1"/>
      <c r="K147" s="265"/>
      <c r="L147" s="1"/>
      <c r="M147" s="1"/>
      <c r="N147" s="1"/>
      <c r="O147" s="267"/>
      <c r="P147" s="1"/>
      <c r="Q147" s="1"/>
      <c r="R147" s="1"/>
    </row>
    <row r="148" spans="7:18" s="115" customFormat="1" x14ac:dyDescent="0.25">
      <c r="G148" s="1"/>
      <c r="H148" s="1"/>
      <c r="I148" s="1"/>
      <c r="J148" s="1"/>
      <c r="K148" s="265"/>
      <c r="L148" s="1"/>
      <c r="M148" s="1"/>
      <c r="N148" s="1"/>
      <c r="O148" s="267"/>
      <c r="P148" s="1"/>
      <c r="Q148" s="1"/>
      <c r="R148" s="1"/>
    </row>
    <row r="149" spans="7:18" s="115" customFormat="1" x14ac:dyDescent="0.25">
      <c r="G149" s="1"/>
      <c r="H149" s="1"/>
      <c r="I149" s="1"/>
      <c r="J149" s="1"/>
      <c r="K149" s="265"/>
      <c r="L149" s="1"/>
      <c r="M149" s="1"/>
      <c r="N149" s="1"/>
      <c r="O149" s="267"/>
      <c r="P149" s="1"/>
      <c r="Q149" s="1"/>
      <c r="R149" s="1"/>
    </row>
    <row r="150" spans="7:18" s="115" customFormat="1" x14ac:dyDescent="0.25">
      <c r="G150" s="1"/>
      <c r="H150" s="1"/>
      <c r="I150" s="1"/>
      <c r="J150" s="1"/>
      <c r="K150" s="265"/>
      <c r="L150" s="1"/>
      <c r="M150" s="1"/>
      <c r="N150" s="1"/>
      <c r="O150" s="267"/>
      <c r="P150" s="1"/>
      <c r="Q150" s="1"/>
      <c r="R150" s="1"/>
    </row>
    <row r="151" spans="7:18" s="115" customFormat="1" x14ac:dyDescent="0.25">
      <c r="G151" s="1"/>
      <c r="H151" s="1"/>
      <c r="I151" s="1"/>
      <c r="J151" s="1"/>
      <c r="K151" s="265"/>
      <c r="L151" s="1"/>
      <c r="M151" s="1"/>
      <c r="N151" s="1"/>
      <c r="O151" s="267"/>
      <c r="P151" s="1"/>
      <c r="Q151" s="1"/>
      <c r="R151" s="1"/>
    </row>
    <row r="152" spans="7:18" s="115" customFormat="1" x14ac:dyDescent="0.25">
      <c r="G152" s="1"/>
      <c r="H152" s="1"/>
      <c r="I152" s="1"/>
      <c r="J152" s="1"/>
      <c r="K152" s="265"/>
      <c r="L152" s="1"/>
      <c r="M152" s="1"/>
      <c r="N152" s="1"/>
      <c r="O152" s="267"/>
      <c r="P152" s="1"/>
      <c r="Q152" s="1"/>
      <c r="R152" s="1"/>
    </row>
    <row r="153" spans="7:18" s="115" customFormat="1" x14ac:dyDescent="0.25">
      <c r="G153" s="1"/>
      <c r="H153" s="1"/>
      <c r="I153" s="1"/>
      <c r="J153" s="1"/>
      <c r="K153" s="265"/>
      <c r="L153" s="1"/>
      <c r="M153" s="1"/>
      <c r="N153" s="1"/>
      <c r="O153" s="267"/>
      <c r="P153" s="1"/>
      <c r="Q153" s="1"/>
      <c r="R153" s="1"/>
    </row>
    <row r="154" spans="7:18" s="115" customFormat="1" x14ac:dyDescent="0.25">
      <c r="G154" s="1"/>
      <c r="H154" s="1"/>
      <c r="I154" s="1"/>
      <c r="J154" s="1"/>
      <c r="K154" s="265"/>
      <c r="L154" s="1"/>
      <c r="M154" s="1"/>
      <c r="N154" s="1"/>
      <c r="O154" s="267"/>
      <c r="P154" s="1"/>
      <c r="Q154" s="1"/>
      <c r="R154" s="1"/>
    </row>
    <row r="155" spans="7:18" s="115" customFormat="1" x14ac:dyDescent="0.25">
      <c r="G155" s="1"/>
      <c r="H155" s="1"/>
      <c r="I155" s="1"/>
      <c r="J155" s="1"/>
      <c r="K155" s="265"/>
      <c r="L155" s="1"/>
      <c r="M155" s="1"/>
      <c r="N155" s="1"/>
      <c r="O155" s="267"/>
      <c r="P155" s="1"/>
      <c r="Q155" s="1"/>
      <c r="R155" s="1"/>
    </row>
    <row r="156" spans="7:18" s="115" customFormat="1" x14ac:dyDescent="0.25">
      <c r="G156" s="1"/>
      <c r="H156" s="1"/>
      <c r="I156" s="1"/>
      <c r="J156" s="1"/>
      <c r="K156" s="265"/>
      <c r="L156" s="1"/>
      <c r="M156" s="1"/>
      <c r="N156" s="1"/>
      <c r="O156" s="267"/>
      <c r="P156" s="1"/>
      <c r="Q156" s="1"/>
      <c r="R156" s="1"/>
    </row>
    <row r="157" spans="7:18" s="115" customFormat="1" x14ac:dyDescent="0.25">
      <c r="G157" s="1"/>
      <c r="H157" s="1"/>
      <c r="I157" s="1"/>
      <c r="J157" s="1"/>
      <c r="K157" s="265"/>
      <c r="L157" s="1"/>
      <c r="M157" s="1"/>
      <c r="N157" s="1"/>
      <c r="O157" s="267"/>
      <c r="P157" s="1"/>
      <c r="Q157" s="1"/>
      <c r="R157" s="1"/>
    </row>
    <row r="158" spans="7:18" s="115" customFormat="1" x14ac:dyDescent="0.25">
      <c r="G158" s="1"/>
      <c r="H158" s="1"/>
      <c r="I158" s="1"/>
      <c r="J158" s="1"/>
      <c r="K158" s="265"/>
      <c r="L158" s="1"/>
      <c r="M158" s="1"/>
      <c r="N158" s="1"/>
      <c r="O158" s="267"/>
      <c r="P158" s="1"/>
      <c r="Q158" s="1"/>
      <c r="R158" s="1"/>
    </row>
    <row r="159" spans="7:18" s="115" customFormat="1" x14ac:dyDescent="0.25">
      <c r="G159" s="1"/>
      <c r="H159" s="1"/>
      <c r="I159" s="1"/>
      <c r="J159" s="1"/>
      <c r="K159" s="265"/>
      <c r="L159" s="1"/>
      <c r="M159" s="1"/>
      <c r="N159" s="1"/>
      <c r="O159" s="267"/>
      <c r="P159" s="1"/>
      <c r="Q159" s="1"/>
      <c r="R159" s="1"/>
    </row>
    <row r="160" spans="7:18" s="115" customFormat="1" x14ac:dyDescent="0.25">
      <c r="G160" s="1"/>
      <c r="H160" s="1"/>
      <c r="I160" s="1"/>
      <c r="J160" s="1"/>
      <c r="K160" s="265"/>
      <c r="L160" s="1"/>
      <c r="M160" s="1"/>
      <c r="N160" s="1"/>
      <c r="O160" s="267"/>
      <c r="P160" s="1"/>
      <c r="Q160" s="1"/>
      <c r="R160" s="1"/>
    </row>
    <row r="161" spans="7:18" s="115" customFormat="1" x14ac:dyDescent="0.25">
      <c r="G161" s="1"/>
      <c r="H161" s="1"/>
      <c r="I161" s="1"/>
      <c r="J161" s="1"/>
      <c r="K161" s="265"/>
      <c r="L161" s="1"/>
      <c r="M161" s="1"/>
      <c r="N161" s="1"/>
      <c r="O161" s="267"/>
      <c r="P161" s="1"/>
      <c r="Q161" s="1"/>
      <c r="R161" s="1"/>
    </row>
    <row r="162" spans="7:18" s="115" customFormat="1" x14ac:dyDescent="0.25">
      <c r="G162" s="1"/>
      <c r="H162" s="1"/>
      <c r="I162" s="1"/>
      <c r="J162" s="1"/>
      <c r="K162" s="265"/>
      <c r="L162" s="1"/>
      <c r="M162" s="1"/>
      <c r="N162" s="1"/>
      <c r="O162" s="267"/>
      <c r="P162" s="1"/>
      <c r="Q162" s="1"/>
      <c r="R162" s="1"/>
    </row>
    <row r="163" spans="7:18" s="115" customFormat="1" x14ac:dyDescent="0.25">
      <c r="G163" s="1"/>
      <c r="H163" s="1"/>
      <c r="I163" s="1"/>
      <c r="J163" s="1"/>
      <c r="K163" s="265"/>
      <c r="L163" s="1"/>
      <c r="M163" s="1"/>
      <c r="N163" s="1"/>
      <c r="O163" s="267"/>
      <c r="P163" s="1"/>
      <c r="Q163" s="1"/>
      <c r="R163" s="1"/>
    </row>
    <row r="164" spans="7:18" s="115" customFormat="1" x14ac:dyDescent="0.25">
      <c r="G164" s="1"/>
      <c r="H164" s="1"/>
      <c r="I164" s="1"/>
      <c r="J164" s="1"/>
      <c r="K164" s="265"/>
      <c r="L164" s="1"/>
      <c r="M164" s="1"/>
      <c r="N164" s="1"/>
      <c r="O164" s="267"/>
      <c r="P164" s="1"/>
      <c r="Q164" s="1"/>
      <c r="R164" s="1"/>
    </row>
    <row r="165" spans="7:18" s="115" customFormat="1" x14ac:dyDescent="0.25">
      <c r="G165" s="1"/>
      <c r="H165" s="1"/>
      <c r="I165" s="1"/>
      <c r="J165" s="1"/>
      <c r="K165" s="265"/>
      <c r="L165" s="1"/>
      <c r="M165" s="1"/>
      <c r="N165" s="1"/>
      <c r="O165" s="267"/>
      <c r="P165" s="1"/>
      <c r="Q165" s="1"/>
      <c r="R165" s="1"/>
    </row>
    <row r="166" spans="7:18" s="115" customFormat="1" x14ac:dyDescent="0.25">
      <c r="G166" s="1"/>
      <c r="H166" s="1"/>
      <c r="I166" s="1"/>
      <c r="J166" s="1"/>
      <c r="K166" s="265"/>
      <c r="L166" s="1"/>
      <c r="M166" s="1"/>
      <c r="N166" s="1"/>
      <c r="O166" s="267"/>
      <c r="P166" s="1"/>
      <c r="Q166" s="1"/>
      <c r="R166" s="1"/>
    </row>
    <row r="167" spans="7:18" s="115" customFormat="1" x14ac:dyDescent="0.25">
      <c r="G167" s="1"/>
      <c r="H167" s="1"/>
      <c r="I167" s="1"/>
      <c r="J167" s="1"/>
      <c r="K167" s="265"/>
      <c r="L167" s="1"/>
      <c r="M167" s="1"/>
      <c r="N167" s="1"/>
      <c r="O167" s="267"/>
      <c r="P167" s="1"/>
      <c r="Q167" s="1"/>
      <c r="R167" s="1"/>
    </row>
    <row r="168" spans="7:18" s="115" customFormat="1" x14ac:dyDescent="0.25">
      <c r="G168" s="1"/>
      <c r="H168" s="1"/>
      <c r="I168" s="1"/>
      <c r="J168" s="1"/>
      <c r="K168" s="265"/>
      <c r="L168" s="1"/>
      <c r="M168" s="1"/>
      <c r="N168" s="1"/>
      <c r="O168" s="267"/>
      <c r="P168" s="1"/>
      <c r="Q168" s="1"/>
      <c r="R168" s="1"/>
    </row>
    <row r="169" spans="7:18" s="115" customFormat="1" x14ac:dyDescent="0.25">
      <c r="G169" s="1"/>
      <c r="H169" s="1"/>
      <c r="I169" s="1"/>
      <c r="J169" s="1"/>
      <c r="K169" s="265"/>
      <c r="L169" s="1"/>
      <c r="M169" s="1"/>
      <c r="N169" s="1"/>
      <c r="O169" s="267"/>
      <c r="P169" s="1"/>
      <c r="Q169" s="1"/>
      <c r="R169" s="1"/>
    </row>
    <row r="170" spans="7:18" s="115" customFormat="1" x14ac:dyDescent="0.25">
      <c r="G170" s="1"/>
      <c r="H170" s="1"/>
      <c r="I170" s="1"/>
      <c r="J170" s="1"/>
      <c r="K170" s="265"/>
      <c r="L170" s="1"/>
      <c r="M170" s="1"/>
      <c r="N170" s="1"/>
      <c r="O170" s="267"/>
      <c r="P170" s="1"/>
      <c r="Q170" s="1"/>
      <c r="R170" s="1"/>
    </row>
    <row r="171" spans="7:18" s="115" customFormat="1" x14ac:dyDescent="0.25">
      <c r="G171" s="1"/>
      <c r="H171" s="1"/>
      <c r="I171" s="1"/>
      <c r="J171" s="1"/>
      <c r="K171" s="265"/>
      <c r="L171" s="1"/>
      <c r="M171" s="1"/>
      <c r="N171" s="1"/>
      <c r="O171" s="267"/>
      <c r="P171" s="1"/>
      <c r="Q171" s="1"/>
      <c r="R171" s="1"/>
    </row>
    <row r="172" spans="7:18" s="115" customFormat="1" x14ac:dyDescent="0.25">
      <c r="G172" s="1"/>
      <c r="H172" s="1"/>
      <c r="I172" s="1"/>
      <c r="J172" s="1"/>
      <c r="K172" s="265"/>
      <c r="L172" s="1"/>
      <c r="M172" s="1"/>
      <c r="N172" s="1"/>
      <c r="O172" s="267"/>
      <c r="P172" s="1"/>
      <c r="Q172" s="1"/>
      <c r="R172" s="1"/>
    </row>
    <row r="173" spans="7:18" s="115" customFormat="1" x14ac:dyDescent="0.25">
      <c r="G173" s="1"/>
      <c r="H173" s="1"/>
      <c r="I173" s="1"/>
      <c r="J173" s="1"/>
      <c r="K173" s="265"/>
      <c r="L173" s="1"/>
      <c r="M173" s="1"/>
      <c r="N173" s="1"/>
      <c r="O173" s="267"/>
      <c r="P173" s="1"/>
      <c r="Q173" s="1"/>
      <c r="R173" s="1"/>
    </row>
    <row r="174" spans="7:18" s="115" customFormat="1" x14ac:dyDescent="0.25">
      <c r="G174" s="1"/>
      <c r="H174" s="1"/>
      <c r="I174" s="1"/>
      <c r="J174" s="1"/>
      <c r="K174" s="265"/>
      <c r="L174" s="1"/>
      <c r="M174" s="1"/>
      <c r="N174" s="1"/>
      <c r="O174" s="267"/>
      <c r="P174" s="1"/>
      <c r="Q174" s="1"/>
      <c r="R174" s="1"/>
    </row>
    <row r="175" spans="7:18" s="115" customFormat="1" x14ac:dyDescent="0.25">
      <c r="G175" s="1"/>
      <c r="H175" s="1"/>
      <c r="I175" s="1"/>
      <c r="J175" s="1"/>
      <c r="K175" s="265"/>
      <c r="L175" s="1"/>
      <c r="M175" s="1"/>
      <c r="N175" s="1"/>
      <c r="O175" s="267"/>
      <c r="P175" s="1"/>
      <c r="Q175" s="1"/>
      <c r="R175" s="1"/>
    </row>
    <row r="176" spans="7:18" s="115" customFormat="1" x14ac:dyDescent="0.25">
      <c r="G176" s="1"/>
      <c r="H176" s="1"/>
      <c r="I176" s="1"/>
      <c r="J176" s="1"/>
      <c r="K176" s="265"/>
      <c r="L176" s="1"/>
      <c r="M176" s="1"/>
      <c r="N176" s="1"/>
      <c r="O176" s="267"/>
      <c r="P176" s="1"/>
      <c r="Q176" s="1"/>
      <c r="R176" s="1"/>
    </row>
    <row r="177" spans="7:18" s="115" customFormat="1" x14ac:dyDescent="0.25">
      <c r="G177" s="1"/>
      <c r="H177" s="1"/>
      <c r="I177" s="1"/>
      <c r="J177" s="1"/>
      <c r="K177" s="265"/>
      <c r="L177" s="1"/>
      <c r="M177" s="1"/>
      <c r="N177" s="1"/>
      <c r="O177" s="267"/>
      <c r="P177" s="1"/>
      <c r="Q177" s="1"/>
      <c r="R177" s="1"/>
    </row>
    <row r="178" spans="7:18" s="115" customFormat="1" x14ac:dyDescent="0.25">
      <c r="G178" s="1"/>
      <c r="H178" s="1"/>
      <c r="I178" s="1"/>
      <c r="J178" s="1"/>
      <c r="K178" s="265"/>
      <c r="L178" s="1"/>
      <c r="M178" s="1"/>
      <c r="N178" s="1"/>
      <c r="O178" s="267"/>
      <c r="P178" s="1"/>
      <c r="Q178" s="1"/>
      <c r="R178" s="1"/>
    </row>
    <row r="179" spans="7:18" s="115" customFormat="1" x14ac:dyDescent="0.25">
      <c r="G179" s="1"/>
      <c r="H179" s="1"/>
      <c r="I179" s="1"/>
      <c r="J179" s="1"/>
      <c r="K179" s="265"/>
      <c r="L179" s="1"/>
      <c r="M179" s="1"/>
      <c r="N179" s="1"/>
      <c r="O179" s="267"/>
      <c r="P179" s="1"/>
      <c r="Q179" s="1"/>
      <c r="R179" s="1"/>
    </row>
    <row r="180" spans="7:18" s="115" customFormat="1" x14ac:dyDescent="0.25">
      <c r="G180" s="1"/>
      <c r="H180" s="1"/>
      <c r="I180" s="1"/>
      <c r="J180" s="1"/>
      <c r="K180" s="265"/>
      <c r="L180" s="1"/>
      <c r="M180" s="1"/>
      <c r="N180" s="1"/>
      <c r="O180" s="267"/>
      <c r="P180" s="1"/>
      <c r="Q180" s="1"/>
      <c r="R180" s="1"/>
    </row>
    <row r="181" spans="7:18" s="115" customFormat="1" x14ac:dyDescent="0.25">
      <c r="G181" s="1"/>
      <c r="H181" s="1"/>
      <c r="I181" s="1"/>
      <c r="J181" s="1"/>
      <c r="K181" s="265"/>
      <c r="L181" s="1"/>
      <c r="M181" s="1"/>
      <c r="N181" s="1"/>
      <c r="O181" s="267"/>
      <c r="P181" s="1"/>
      <c r="Q181" s="1"/>
      <c r="R181" s="1"/>
    </row>
    <row r="182" spans="7:18" s="115" customFormat="1" x14ac:dyDescent="0.25">
      <c r="G182" s="1"/>
      <c r="H182" s="1"/>
      <c r="I182" s="1"/>
      <c r="J182" s="1"/>
      <c r="K182" s="265"/>
      <c r="L182" s="1"/>
      <c r="M182" s="1"/>
      <c r="N182" s="1"/>
      <c r="O182" s="267"/>
      <c r="P182" s="1"/>
      <c r="Q182" s="1"/>
      <c r="R182" s="1"/>
    </row>
    <row r="183" spans="7:18" s="115" customFormat="1" x14ac:dyDescent="0.25">
      <c r="G183" s="1"/>
      <c r="H183" s="1"/>
      <c r="I183" s="1"/>
      <c r="J183" s="1"/>
      <c r="K183" s="265"/>
      <c r="L183" s="1"/>
      <c r="M183" s="1"/>
      <c r="N183" s="1"/>
      <c r="O183" s="267"/>
      <c r="P183" s="1"/>
      <c r="Q183" s="1"/>
      <c r="R183" s="1"/>
    </row>
    <row r="184" spans="7:18" s="115" customFormat="1" x14ac:dyDescent="0.25">
      <c r="G184" s="1"/>
      <c r="H184" s="1"/>
      <c r="I184" s="1"/>
      <c r="J184" s="1"/>
      <c r="K184" s="265"/>
      <c r="L184" s="1"/>
      <c r="M184" s="1"/>
      <c r="N184" s="1"/>
      <c r="O184" s="267"/>
      <c r="P184" s="1"/>
      <c r="Q184" s="1"/>
      <c r="R184" s="1"/>
    </row>
    <row r="185" spans="7:18" s="115" customFormat="1" x14ac:dyDescent="0.25">
      <c r="G185" s="1"/>
      <c r="H185" s="1"/>
      <c r="I185" s="1"/>
      <c r="J185" s="1"/>
      <c r="K185" s="265"/>
      <c r="L185" s="1"/>
      <c r="M185" s="1"/>
      <c r="N185" s="1"/>
      <c r="O185" s="267"/>
      <c r="P185" s="1"/>
      <c r="Q185" s="1"/>
      <c r="R185" s="1"/>
    </row>
    <row r="186" spans="7:18" s="115" customFormat="1" x14ac:dyDescent="0.25">
      <c r="G186" s="1"/>
      <c r="H186" s="1"/>
      <c r="I186" s="1"/>
      <c r="J186" s="1"/>
      <c r="K186" s="265"/>
      <c r="L186" s="1"/>
      <c r="M186" s="1"/>
      <c r="N186" s="1"/>
      <c r="O186" s="267"/>
      <c r="P186" s="1"/>
      <c r="Q186" s="1"/>
      <c r="R186" s="1"/>
    </row>
    <row r="187" spans="7:18" s="115" customFormat="1" x14ac:dyDescent="0.25">
      <c r="G187" s="1"/>
      <c r="H187" s="1"/>
      <c r="I187" s="1"/>
      <c r="J187" s="1"/>
      <c r="K187" s="265"/>
      <c r="L187" s="1"/>
      <c r="M187" s="1"/>
      <c r="N187" s="1"/>
      <c r="O187" s="267"/>
      <c r="P187" s="1"/>
      <c r="Q187" s="1"/>
      <c r="R187" s="1"/>
    </row>
    <row r="188" spans="7:18" s="115" customFormat="1" x14ac:dyDescent="0.25">
      <c r="G188" s="1"/>
      <c r="H188" s="1"/>
      <c r="I188" s="1"/>
      <c r="J188" s="1"/>
      <c r="K188" s="265"/>
      <c r="L188" s="1"/>
      <c r="M188" s="1"/>
      <c r="N188" s="1"/>
      <c r="O188" s="267"/>
      <c r="P188" s="1"/>
      <c r="Q188" s="1"/>
      <c r="R188" s="1"/>
    </row>
    <row r="189" spans="7:18" s="115" customFormat="1" x14ac:dyDescent="0.25">
      <c r="G189" s="1"/>
      <c r="H189" s="1"/>
      <c r="I189" s="1"/>
      <c r="J189" s="1"/>
      <c r="K189" s="265"/>
      <c r="L189" s="1"/>
      <c r="M189" s="1"/>
      <c r="N189" s="1"/>
      <c r="O189" s="267"/>
      <c r="P189" s="1"/>
      <c r="Q189" s="1"/>
      <c r="R189" s="1"/>
    </row>
    <row r="190" spans="7:18" s="115" customFormat="1" x14ac:dyDescent="0.25">
      <c r="G190" s="1"/>
      <c r="H190" s="1"/>
      <c r="I190" s="1"/>
      <c r="J190" s="1"/>
      <c r="K190" s="265"/>
      <c r="L190" s="1"/>
      <c r="M190" s="1"/>
      <c r="N190" s="1"/>
      <c r="O190" s="267"/>
      <c r="P190" s="1"/>
      <c r="Q190" s="1"/>
      <c r="R190" s="1"/>
    </row>
    <row r="191" spans="7:18" s="115" customFormat="1" x14ac:dyDescent="0.25">
      <c r="G191" s="1"/>
      <c r="H191" s="1"/>
      <c r="I191" s="1"/>
      <c r="J191" s="1"/>
      <c r="K191" s="265"/>
      <c r="L191" s="1"/>
      <c r="M191" s="1"/>
      <c r="N191" s="1"/>
      <c r="O191" s="267"/>
      <c r="P191" s="1"/>
      <c r="Q191" s="1"/>
      <c r="R191" s="1"/>
    </row>
    <row r="192" spans="7:18" s="115" customFormat="1" x14ac:dyDescent="0.25">
      <c r="G192" s="1"/>
      <c r="H192" s="1"/>
      <c r="I192" s="1"/>
      <c r="J192" s="1"/>
      <c r="K192" s="265"/>
      <c r="L192" s="1"/>
      <c r="M192" s="1"/>
      <c r="N192" s="1"/>
      <c r="O192" s="267"/>
      <c r="P192" s="1"/>
      <c r="Q192" s="1"/>
      <c r="R192" s="1"/>
    </row>
    <row r="193" spans="7:18" s="115" customFormat="1" x14ac:dyDescent="0.25">
      <c r="G193" s="1"/>
      <c r="H193" s="1"/>
      <c r="I193" s="1"/>
      <c r="J193" s="1"/>
      <c r="K193" s="265"/>
      <c r="L193" s="1"/>
      <c r="M193" s="1"/>
      <c r="N193" s="1"/>
      <c r="O193" s="267"/>
      <c r="P193" s="1"/>
      <c r="Q193" s="1"/>
      <c r="R193" s="1"/>
    </row>
    <row r="194" spans="7:18" s="115" customFormat="1" x14ac:dyDescent="0.25">
      <c r="G194" s="1"/>
      <c r="H194" s="1"/>
      <c r="I194" s="1"/>
      <c r="J194" s="1"/>
      <c r="K194" s="265"/>
      <c r="L194" s="1"/>
      <c r="M194" s="1"/>
      <c r="N194" s="1"/>
      <c r="O194" s="267"/>
      <c r="P194" s="1"/>
      <c r="Q194" s="1"/>
      <c r="R194" s="1"/>
    </row>
    <row r="195" spans="7:18" s="115" customFormat="1" x14ac:dyDescent="0.25">
      <c r="G195" s="1"/>
      <c r="H195" s="1"/>
      <c r="I195" s="1"/>
      <c r="J195" s="1"/>
      <c r="K195" s="265"/>
      <c r="L195" s="1"/>
      <c r="M195" s="1"/>
      <c r="N195" s="1"/>
      <c r="O195" s="267"/>
      <c r="P195" s="1"/>
      <c r="Q195" s="1"/>
      <c r="R195" s="1"/>
    </row>
    <row r="196" spans="7:18" s="115" customFormat="1" x14ac:dyDescent="0.25">
      <c r="G196" s="1"/>
      <c r="H196" s="1"/>
      <c r="I196" s="1"/>
      <c r="J196" s="1"/>
      <c r="K196" s="265"/>
      <c r="L196" s="1"/>
      <c r="M196" s="1"/>
      <c r="N196" s="1"/>
      <c r="O196" s="267"/>
      <c r="P196" s="1"/>
      <c r="Q196" s="1"/>
      <c r="R196" s="1"/>
    </row>
    <row r="197" spans="7:18" s="115" customFormat="1" x14ac:dyDescent="0.25">
      <c r="G197" s="1"/>
      <c r="H197" s="1"/>
      <c r="I197" s="1"/>
      <c r="J197" s="1"/>
      <c r="K197" s="265"/>
      <c r="L197" s="1"/>
      <c r="M197" s="1"/>
      <c r="N197" s="1"/>
      <c r="O197" s="267"/>
      <c r="P197" s="1"/>
      <c r="Q197" s="1"/>
      <c r="R197" s="1"/>
    </row>
    <row r="198" spans="7:18" s="115" customFormat="1" x14ac:dyDescent="0.25">
      <c r="G198" s="1"/>
      <c r="H198" s="1"/>
      <c r="I198" s="1"/>
      <c r="J198" s="1"/>
      <c r="K198" s="265"/>
      <c r="L198" s="1"/>
      <c r="M198" s="1"/>
      <c r="N198" s="1"/>
      <c r="O198" s="267"/>
      <c r="P198" s="1"/>
      <c r="Q198" s="1"/>
      <c r="R198" s="1"/>
    </row>
    <row r="199" spans="7:18" s="115" customFormat="1" x14ac:dyDescent="0.25">
      <c r="G199" s="1"/>
      <c r="H199" s="1"/>
      <c r="I199" s="1"/>
      <c r="J199" s="1"/>
      <c r="K199" s="265"/>
      <c r="L199" s="1"/>
      <c r="M199" s="1"/>
      <c r="N199" s="1"/>
      <c r="O199" s="267"/>
      <c r="P199" s="1"/>
      <c r="Q199" s="1"/>
      <c r="R199" s="1"/>
    </row>
    <row r="200" spans="7:18" s="115" customFormat="1" x14ac:dyDescent="0.25">
      <c r="G200" s="1"/>
      <c r="H200" s="1"/>
      <c r="I200" s="1"/>
      <c r="J200" s="1"/>
      <c r="K200" s="265"/>
      <c r="L200" s="1"/>
      <c r="M200" s="1"/>
      <c r="N200" s="1"/>
      <c r="O200" s="267"/>
      <c r="P200" s="1"/>
      <c r="Q200" s="1"/>
      <c r="R200" s="1"/>
    </row>
    <row r="201" spans="7:18" s="115" customFormat="1" x14ac:dyDescent="0.25">
      <c r="G201" s="1"/>
      <c r="H201" s="1"/>
      <c r="I201" s="1"/>
      <c r="J201" s="1"/>
      <c r="K201" s="265"/>
      <c r="L201" s="1"/>
      <c r="M201" s="1"/>
      <c r="N201" s="1"/>
      <c r="O201" s="267"/>
      <c r="P201" s="1"/>
      <c r="Q201" s="1"/>
      <c r="R201" s="1"/>
    </row>
    <row r="202" spans="7:18" s="115" customFormat="1" x14ac:dyDescent="0.25">
      <c r="G202" s="1"/>
      <c r="H202" s="1"/>
      <c r="I202" s="1"/>
      <c r="J202" s="1"/>
      <c r="K202" s="265"/>
      <c r="L202" s="1"/>
      <c r="M202" s="1"/>
      <c r="N202" s="1"/>
      <c r="O202" s="267"/>
      <c r="P202" s="1"/>
      <c r="Q202" s="1"/>
      <c r="R202" s="1"/>
    </row>
    <row r="203" spans="7:18" s="115" customFormat="1" x14ac:dyDescent="0.25">
      <c r="G203" s="1"/>
      <c r="H203" s="1"/>
      <c r="I203" s="1"/>
      <c r="J203" s="1"/>
      <c r="K203" s="265"/>
      <c r="L203" s="1"/>
      <c r="M203" s="1"/>
      <c r="N203" s="1"/>
      <c r="O203" s="267"/>
      <c r="P203" s="1"/>
      <c r="Q203" s="1"/>
      <c r="R203" s="1"/>
    </row>
    <row r="204" spans="7:18" s="115" customFormat="1" x14ac:dyDescent="0.25">
      <c r="G204" s="1"/>
      <c r="H204" s="1"/>
      <c r="I204" s="1"/>
      <c r="J204" s="1"/>
      <c r="K204" s="265"/>
      <c r="L204" s="1"/>
      <c r="M204" s="1"/>
      <c r="N204" s="1"/>
      <c r="O204" s="267"/>
      <c r="P204" s="1"/>
      <c r="Q204" s="1"/>
      <c r="R204" s="1"/>
    </row>
    <row r="205" spans="7:18" s="115" customFormat="1" x14ac:dyDescent="0.25">
      <c r="G205" s="1"/>
      <c r="H205" s="1"/>
      <c r="I205" s="1"/>
      <c r="J205" s="1"/>
      <c r="K205" s="265"/>
      <c r="L205" s="1"/>
      <c r="M205" s="1"/>
      <c r="N205" s="1"/>
      <c r="O205" s="267"/>
      <c r="P205" s="1"/>
      <c r="Q205" s="1"/>
      <c r="R205" s="1"/>
    </row>
    <row r="206" spans="7:18" s="115" customFormat="1" x14ac:dyDescent="0.25">
      <c r="G206" s="1"/>
      <c r="H206" s="1"/>
      <c r="I206" s="1"/>
      <c r="J206" s="1"/>
      <c r="K206" s="265"/>
      <c r="L206" s="1"/>
      <c r="M206" s="1"/>
      <c r="N206" s="1"/>
      <c r="O206" s="267"/>
      <c r="P206" s="1"/>
      <c r="Q206" s="1"/>
      <c r="R206" s="1"/>
    </row>
    <row r="207" spans="7:18" s="115" customFormat="1" x14ac:dyDescent="0.25">
      <c r="G207" s="1"/>
      <c r="H207" s="1"/>
      <c r="I207" s="1"/>
      <c r="J207" s="1"/>
      <c r="K207" s="265"/>
      <c r="L207" s="1"/>
      <c r="M207" s="1"/>
      <c r="N207" s="1"/>
      <c r="O207" s="267"/>
      <c r="P207" s="1"/>
      <c r="Q207" s="1"/>
      <c r="R207" s="1"/>
    </row>
    <row r="208" spans="7:18" s="115" customFormat="1" x14ac:dyDescent="0.25">
      <c r="G208" s="1"/>
      <c r="H208" s="1"/>
      <c r="I208" s="1"/>
      <c r="J208" s="1"/>
      <c r="K208" s="265"/>
      <c r="L208" s="1"/>
      <c r="M208" s="1"/>
      <c r="N208" s="1"/>
      <c r="O208" s="267"/>
      <c r="P208" s="1"/>
      <c r="Q208" s="1"/>
      <c r="R208" s="1"/>
    </row>
    <row r="209" spans="7:18" s="115" customFormat="1" x14ac:dyDescent="0.25">
      <c r="G209" s="1"/>
      <c r="H209" s="1"/>
      <c r="I209" s="1"/>
      <c r="J209" s="1"/>
      <c r="K209" s="265"/>
      <c r="L209" s="1"/>
      <c r="M209" s="1"/>
      <c r="N209" s="1"/>
      <c r="O209" s="267"/>
      <c r="P209" s="1"/>
      <c r="Q209" s="1"/>
      <c r="R209" s="1"/>
    </row>
    <row r="210" spans="7:18" s="115" customFormat="1" x14ac:dyDescent="0.25">
      <c r="G210" s="1"/>
      <c r="H210" s="1"/>
      <c r="I210" s="1"/>
      <c r="J210" s="1"/>
      <c r="K210" s="265"/>
      <c r="L210" s="1"/>
      <c r="M210" s="1"/>
      <c r="N210" s="1"/>
      <c r="O210" s="267"/>
      <c r="P210" s="1"/>
      <c r="Q210" s="1"/>
      <c r="R210" s="1"/>
    </row>
    <row r="211" spans="7:18" s="115" customFormat="1" x14ac:dyDescent="0.25">
      <c r="G211" s="1"/>
      <c r="H211" s="1"/>
      <c r="I211" s="1"/>
      <c r="J211" s="1"/>
      <c r="K211" s="265"/>
      <c r="L211" s="1"/>
      <c r="M211" s="1"/>
      <c r="N211" s="1"/>
      <c r="O211" s="267"/>
      <c r="P211" s="1"/>
      <c r="Q211" s="1"/>
      <c r="R211" s="1"/>
    </row>
    <row r="212" spans="7:18" s="115" customFormat="1" x14ac:dyDescent="0.25">
      <c r="G212" s="1"/>
      <c r="H212" s="1"/>
      <c r="I212" s="1"/>
      <c r="J212" s="1"/>
      <c r="K212" s="265"/>
      <c r="L212" s="1"/>
      <c r="M212" s="1"/>
      <c r="N212" s="1"/>
      <c r="O212" s="267"/>
      <c r="P212" s="1"/>
      <c r="Q212" s="1"/>
      <c r="R212" s="1"/>
    </row>
    <row r="213" spans="7:18" s="115" customFormat="1" x14ac:dyDescent="0.25">
      <c r="G213" s="1"/>
      <c r="H213" s="1"/>
      <c r="I213" s="1"/>
      <c r="J213" s="1"/>
      <c r="K213" s="265"/>
      <c r="L213" s="1"/>
      <c r="M213" s="1"/>
      <c r="N213" s="1"/>
      <c r="O213" s="267"/>
      <c r="P213" s="1"/>
      <c r="Q213" s="1"/>
      <c r="R213" s="1"/>
    </row>
    <row r="214" spans="7:18" s="115" customFormat="1" x14ac:dyDescent="0.25">
      <c r="G214" s="1"/>
      <c r="H214" s="1"/>
      <c r="I214" s="1"/>
      <c r="J214" s="1"/>
      <c r="K214" s="265"/>
      <c r="L214" s="1"/>
      <c r="M214" s="1"/>
      <c r="N214" s="1"/>
      <c r="O214" s="267"/>
      <c r="P214" s="1"/>
      <c r="Q214" s="1"/>
      <c r="R214" s="1"/>
    </row>
    <row r="215" spans="7:18" s="115" customFormat="1" x14ac:dyDescent="0.25">
      <c r="G215" s="1"/>
      <c r="H215" s="1"/>
      <c r="I215" s="1"/>
      <c r="J215" s="1"/>
      <c r="K215" s="265"/>
      <c r="L215" s="1"/>
      <c r="M215" s="1"/>
      <c r="N215" s="1"/>
      <c r="O215" s="267"/>
      <c r="P215" s="1"/>
      <c r="Q215" s="1"/>
      <c r="R215" s="1"/>
    </row>
    <row r="216" spans="7:18" s="115" customFormat="1" x14ac:dyDescent="0.25">
      <c r="G216" s="1"/>
      <c r="H216" s="1"/>
      <c r="I216" s="1"/>
      <c r="J216" s="1"/>
      <c r="K216" s="265"/>
      <c r="L216" s="1"/>
      <c r="M216" s="1"/>
      <c r="N216" s="1"/>
      <c r="O216" s="267"/>
      <c r="P216" s="1"/>
      <c r="Q216" s="1"/>
      <c r="R216" s="1"/>
    </row>
    <row r="217" spans="7:18" s="115" customFormat="1" x14ac:dyDescent="0.25">
      <c r="G217" s="1"/>
      <c r="H217" s="1"/>
      <c r="I217" s="1"/>
      <c r="J217" s="1"/>
      <c r="K217" s="265"/>
      <c r="L217" s="1"/>
      <c r="M217" s="1"/>
      <c r="N217" s="1"/>
      <c r="O217" s="267"/>
      <c r="P217" s="1"/>
      <c r="Q217" s="1"/>
      <c r="R217" s="1"/>
    </row>
    <row r="218" spans="7:18" s="115" customFormat="1" x14ac:dyDescent="0.25">
      <c r="G218" s="1"/>
      <c r="H218" s="1"/>
      <c r="I218" s="1"/>
      <c r="J218" s="1"/>
      <c r="K218" s="265"/>
      <c r="L218" s="1"/>
      <c r="M218" s="1"/>
      <c r="N218" s="1"/>
      <c r="O218" s="267"/>
      <c r="P218" s="1"/>
      <c r="Q218" s="1"/>
      <c r="R218" s="1"/>
    </row>
    <row r="219" spans="7:18" s="115" customFormat="1" x14ac:dyDescent="0.25">
      <c r="G219" s="1"/>
      <c r="H219" s="1"/>
      <c r="I219" s="1"/>
      <c r="J219" s="1"/>
      <c r="K219" s="265"/>
      <c r="L219" s="1"/>
      <c r="M219" s="1"/>
      <c r="N219" s="1"/>
      <c r="O219" s="267"/>
      <c r="P219" s="1"/>
      <c r="Q219" s="1"/>
      <c r="R219" s="1"/>
    </row>
    <row r="220" spans="7:18" s="115" customFormat="1" x14ac:dyDescent="0.25">
      <c r="G220" s="1"/>
      <c r="H220" s="1"/>
      <c r="I220" s="1"/>
      <c r="J220" s="1"/>
      <c r="K220" s="265"/>
      <c r="L220" s="1"/>
      <c r="M220" s="1"/>
      <c r="N220" s="1"/>
      <c r="O220" s="267"/>
      <c r="P220" s="1"/>
      <c r="Q220" s="1"/>
      <c r="R220" s="1"/>
    </row>
    <row r="221" spans="7:18" s="115" customFormat="1" x14ac:dyDescent="0.25">
      <c r="G221" s="1"/>
      <c r="H221" s="1"/>
      <c r="I221" s="1"/>
      <c r="J221" s="1"/>
      <c r="K221" s="265"/>
      <c r="L221" s="1"/>
      <c r="M221" s="1"/>
      <c r="N221" s="1"/>
      <c r="O221" s="267"/>
      <c r="P221" s="1"/>
      <c r="Q221" s="1"/>
      <c r="R221" s="1"/>
    </row>
    <row r="222" spans="7:18" s="115" customFormat="1" x14ac:dyDescent="0.25">
      <c r="G222" s="1"/>
      <c r="H222" s="1"/>
      <c r="I222" s="1"/>
      <c r="J222" s="1"/>
      <c r="K222" s="265"/>
      <c r="L222" s="1"/>
      <c r="M222" s="1"/>
      <c r="N222" s="1"/>
      <c r="O222" s="267"/>
      <c r="P222" s="1"/>
      <c r="Q222" s="1"/>
      <c r="R222" s="1"/>
    </row>
    <row r="223" spans="7:18" s="115" customFormat="1" x14ac:dyDescent="0.25">
      <c r="G223" s="1"/>
      <c r="H223" s="1"/>
      <c r="I223" s="1"/>
      <c r="J223" s="1"/>
      <c r="K223" s="265"/>
      <c r="L223" s="1"/>
      <c r="M223" s="1"/>
      <c r="N223" s="1"/>
      <c r="O223" s="267"/>
      <c r="P223" s="1"/>
      <c r="Q223" s="1"/>
      <c r="R223" s="1"/>
    </row>
    <row r="224" spans="7:18" s="115" customFormat="1" x14ac:dyDescent="0.25">
      <c r="G224" s="1"/>
      <c r="H224" s="1"/>
      <c r="I224" s="1"/>
      <c r="J224" s="1"/>
      <c r="K224" s="265"/>
      <c r="L224" s="1"/>
      <c r="M224" s="1"/>
      <c r="N224" s="1"/>
      <c r="O224" s="267"/>
      <c r="P224" s="1"/>
      <c r="Q224" s="1"/>
      <c r="R224" s="1"/>
    </row>
    <row r="225" spans="7:18" s="115" customFormat="1" x14ac:dyDescent="0.25">
      <c r="G225" s="1"/>
      <c r="H225" s="1"/>
      <c r="I225" s="1"/>
      <c r="J225" s="1"/>
      <c r="K225" s="265"/>
      <c r="L225" s="1"/>
      <c r="M225" s="1"/>
      <c r="N225" s="1"/>
      <c r="O225" s="267"/>
      <c r="P225" s="1"/>
      <c r="Q225" s="1"/>
      <c r="R225" s="1"/>
    </row>
    <row r="226" spans="7:18" s="115" customFormat="1" x14ac:dyDescent="0.25">
      <c r="G226" s="1"/>
      <c r="H226" s="1"/>
      <c r="I226" s="1"/>
      <c r="J226" s="1"/>
      <c r="K226" s="265"/>
      <c r="L226" s="1"/>
      <c r="M226" s="1"/>
      <c r="N226" s="1"/>
      <c r="O226" s="267"/>
      <c r="P226" s="1"/>
      <c r="Q226" s="1"/>
      <c r="R226" s="1"/>
    </row>
    <row r="227" spans="7:18" s="115" customFormat="1" x14ac:dyDescent="0.25">
      <c r="G227" s="1"/>
      <c r="H227" s="1"/>
      <c r="I227" s="1"/>
      <c r="J227" s="1"/>
      <c r="K227" s="265"/>
      <c r="L227" s="1"/>
      <c r="M227" s="1"/>
      <c r="N227" s="1"/>
      <c r="O227" s="267"/>
      <c r="P227" s="1"/>
      <c r="Q227" s="1"/>
      <c r="R227" s="1"/>
    </row>
    <row r="228" spans="7:18" s="115" customFormat="1" x14ac:dyDescent="0.25">
      <c r="G228" s="1"/>
      <c r="H228" s="1"/>
      <c r="I228" s="1"/>
      <c r="J228" s="1"/>
      <c r="K228" s="265"/>
      <c r="L228" s="1"/>
      <c r="M228" s="1"/>
      <c r="N228" s="1"/>
      <c r="O228" s="267"/>
      <c r="P228" s="1"/>
      <c r="Q228" s="1"/>
      <c r="R228" s="1"/>
    </row>
    <row r="229" spans="7:18" s="115" customFormat="1" x14ac:dyDescent="0.25">
      <c r="G229" s="1"/>
      <c r="H229" s="1"/>
      <c r="I229" s="1"/>
      <c r="J229" s="1"/>
      <c r="K229" s="265"/>
      <c r="L229" s="1"/>
      <c r="M229" s="1"/>
      <c r="N229" s="1"/>
      <c r="O229" s="267"/>
      <c r="P229" s="1"/>
      <c r="Q229" s="1"/>
      <c r="R229" s="1"/>
    </row>
    <row r="230" spans="7:18" s="115" customFormat="1" x14ac:dyDescent="0.25">
      <c r="G230" s="1"/>
      <c r="H230" s="1"/>
      <c r="I230" s="1"/>
      <c r="J230" s="1"/>
      <c r="K230" s="265"/>
      <c r="L230" s="1"/>
      <c r="M230" s="1"/>
      <c r="N230" s="1"/>
      <c r="O230" s="267"/>
      <c r="P230" s="1"/>
      <c r="Q230" s="1"/>
      <c r="R230" s="1"/>
    </row>
    <row r="231" spans="7:18" s="115" customFormat="1" x14ac:dyDescent="0.25">
      <c r="G231" s="1"/>
      <c r="H231" s="1"/>
      <c r="I231" s="1"/>
      <c r="J231" s="1"/>
      <c r="K231" s="265"/>
      <c r="L231" s="1"/>
      <c r="M231" s="1"/>
      <c r="N231" s="1"/>
      <c r="O231" s="267"/>
      <c r="P231" s="1"/>
      <c r="Q231" s="1"/>
      <c r="R231" s="1"/>
    </row>
    <row r="232" spans="7:18" s="115" customFormat="1" x14ac:dyDescent="0.25">
      <c r="G232" s="1"/>
      <c r="H232" s="1"/>
      <c r="I232" s="1"/>
      <c r="J232" s="1"/>
      <c r="K232" s="265"/>
      <c r="L232" s="1"/>
      <c r="M232" s="1"/>
      <c r="N232" s="1"/>
      <c r="O232" s="267"/>
      <c r="P232" s="1"/>
      <c r="Q232" s="1"/>
      <c r="R232" s="1"/>
    </row>
    <row r="233" spans="7:18" s="115" customFormat="1" x14ac:dyDescent="0.25">
      <c r="G233" s="1"/>
      <c r="H233" s="1"/>
      <c r="I233" s="1"/>
      <c r="J233" s="1"/>
      <c r="K233" s="265"/>
      <c r="L233" s="1"/>
      <c r="M233" s="1"/>
      <c r="N233" s="1"/>
      <c r="O233" s="267"/>
      <c r="P233" s="1"/>
      <c r="Q233" s="1"/>
      <c r="R233" s="1"/>
    </row>
    <row r="234" spans="7:18" s="115" customFormat="1" x14ac:dyDescent="0.25">
      <c r="G234" s="1"/>
      <c r="H234" s="1"/>
      <c r="I234" s="1"/>
      <c r="J234" s="1"/>
      <c r="K234" s="265"/>
      <c r="L234" s="1"/>
      <c r="M234" s="1"/>
      <c r="N234" s="1"/>
      <c r="O234" s="267"/>
      <c r="P234" s="1"/>
      <c r="Q234" s="1"/>
      <c r="R234" s="1"/>
    </row>
    <row r="235" spans="7:18" s="115" customFormat="1" x14ac:dyDescent="0.25">
      <c r="G235" s="1"/>
      <c r="H235" s="1"/>
      <c r="I235" s="1"/>
      <c r="J235" s="1"/>
      <c r="K235" s="265"/>
      <c r="L235" s="1"/>
      <c r="M235" s="1"/>
      <c r="N235" s="1"/>
      <c r="O235" s="267"/>
      <c r="P235" s="1"/>
      <c r="Q235" s="1"/>
      <c r="R235" s="1"/>
    </row>
    <row r="236" spans="7:18" s="115" customFormat="1" x14ac:dyDescent="0.25">
      <c r="G236" s="1"/>
      <c r="H236" s="1"/>
      <c r="I236" s="1"/>
      <c r="J236" s="1"/>
      <c r="K236" s="265"/>
      <c r="L236" s="1"/>
      <c r="M236" s="1"/>
      <c r="N236" s="1"/>
      <c r="O236" s="267"/>
      <c r="P236" s="1"/>
      <c r="Q236" s="1"/>
      <c r="R236" s="1"/>
    </row>
    <row r="237" spans="7:18" s="115" customFormat="1" x14ac:dyDescent="0.25">
      <c r="G237" s="1"/>
      <c r="H237" s="1"/>
      <c r="I237" s="1"/>
      <c r="J237" s="1"/>
      <c r="K237" s="265"/>
      <c r="L237" s="1"/>
      <c r="M237" s="1"/>
      <c r="N237" s="1"/>
      <c r="O237" s="267"/>
      <c r="P237" s="1"/>
      <c r="Q237" s="1"/>
      <c r="R237" s="1"/>
    </row>
    <row r="238" spans="7:18" s="115" customFormat="1" x14ac:dyDescent="0.25">
      <c r="G238" s="1"/>
      <c r="H238" s="1"/>
      <c r="I238" s="1"/>
      <c r="J238" s="1"/>
      <c r="K238" s="265"/>
      <c r="L238" s="1"/>
      <c r="M238" s="1"/>
      <c r="N238" s="1"/>
      <c r="O238" s="267"/>
      <c r="P238" s="1"/>
      <c r="Q238" s="1"/>
      <c r="R238" s="1"/>
    </row>
    <row r="239" spans="7:18" s="115" customFormat="1" x14ac:dyDescent="0.25">
      <c r="G239" s="1"/>
      <c r="H239" s="1"/>
      <c r="I239" s="1"/>
      <c r="J239" s="1"/>
      <c r="K239" s="265"/>
      <c r="L239" s="1"/>
      <c r="M239" s="1"/>
      <c r="N239" s="1"/>
      <c r="O239" s="267"/>
      <c r="P239" s="1"/>
      <c r="Q239" s="1"/>
      <c r="R239" s="1"/>
    </row>
    <row r="240" spans="7:18" s="115" customFormat="1" x14ac:dyDescent="0.25">
      <c r="G240" s="1"/>
      <c r="H240" s="1"/>
      <c r="I240" s="1"/>
      <c r="J240" s="1"/>
      <c r="K240" s="265"/>
      <c r="L240" s="1"/>
      <c r="M240" s="1"/>
      <c r="N240" s="1"/>
      <c r="O240" s="267"/>
      <c r="P240" s="1"/>
      <c r="Q240" s="1"/>
      <c r="R240" s="1"/>
    </row>
    <row r="241" spans="7:18" s="115" customFormat="1" x14ac:dyDescent="0.25">
      <c r="G241" s="1"/>
      <c r="H241" s="1"/>
      <c r="I241" s="1"/>
      <c r="J241" s="1"/>
      <c r="K241" s="265"/>
      <c r="L241" s="1"/>
      <c r="M241" s="1"/>
      <c r="N241" s="1"/>
      <c r="O241" s="267"/>
      <c r="P241" s="1"/>
      <c r="Q241" s="1"/>
      <c r="R241" s="1"/>
    </row>
    <row r="242" spans="7:18" s="115" customFormat="1" x14ac:dyDescent="0.25">
      <c r="G242" s="1"/>
      <c r="H242" s="1"/>
      <c r="I242" s="1"/>
      <c r="J242" s="1"/>
      <c r="K242" s="265"/>
      <c r="L242" s="1"/>
      <c r="M242" s="1"/>
      <c r="N242" s="1"/>
      <c r="O242" s="267"/>
      <c r="P242" s="1"/>
      <c r="Q242" s="1"/>
      <c r="R242" s="1"/>
    </row>
    <row r="243" spans="7:18" s="115" customFormat="1" x14ac:dyDescent="0.25">
      <c r="G243" s="1"/>
      <c r="H243" s="1"/>
      <c r="I243" s="1"/>
      <c r="J243" s="1"/>
      <c r="K243" s="265"/>
      <c r="L243" s="1"/>
      <c r="M243" s="1"/>
      <c r="N243" s="1"/>
      <c r="O243" s="267"/>
      <c r="P243" s="1"/>
      <c r="Q243" s="1"/>
      <c r="R243" s="1"/>
    </row>
    <row r="244" spans="7:18" s="115" customFormat="1" x14ac:dyDescent="0.25">
      <c r="G244" s="1"/>
      <c r="H244" s="1"/>
      <c r="I244" s="1"/>
      <c r="J244" s="1"/>
      <c r="K244" s="265"/>
      <c r="L244" s="1"/>
      <c r="M244" s="1"/>
      <c r="N244" s="1"/>
      <c r="O244" s="267"/>
      <c r="P244" s="1"/>
      <c r="Q244" s="1"/>
      <c r="R244" s="1"/>
    </row>
    <row r="245" spans="7:18" s="115" customFormat="1" x14ac:dyDescent="0.25">
      <c r="G245" s="1"/>
      <c r="H245" s="1"/>
      <c r="I245" s="1"/>
      <c r="J245" s="1"/>
      <c r="K245" s="265"/>
      <c r="L245" s="1"/>
      <c r="M245" s="1"/>
      <c r="N245" s="1"/>
      <c r="O245" s="267"/>
      <c r="P245" s="1"/>
      <c r="Q245" s="1"/>
      <c r="R245" s="1"/>
    </row>
    <row r="246" spans="7:18" s="115" customFormat="1" x14ac:dyDescent="0.25">
      <c r="G246" s="1"/>
      <c r="H246" s="1"/>
      <c r="I246" s="1"/>
      <c r="J246" s="1"/>
      <c r="K246" s="265"/>
      <c r="L246" s="1"/>
      <c r="M246" s="1"/>
      <c r="N246" s="1"/>
      <c r="O246" s="267"/>
      <c r="P246" s="1"/>
      <c r="Q246" s="1"/>
      <c r="R246" s="1"/>
    </row>
    <row r="247" spans="7:18" s="115" customFormat="1" x14ac:dyDescent="0.25">
      <c r="G247" s="1"/>
      <c r="H247" s="1"/>
      <c r="I247" s="1"/>
      <c r="J247" s="1"/>
      <c r="K247" s="265"/>
      <c r="L247" s="1"/>
      <c r="M247" s="1"/>
      <c r="N247" s="1"/>
      <c r="O247" s="267"/>
      <c r="P247" s="1"/>
      <c r="Q247" s="1"/>
      <c r="R247" s="1"/>
    </row>
    <row r="248" spans="7:18" s="115" customFormat="1" x14ac:dyDescent="0.25">
      <c r="G248" s="1"/>
      <c r="H248" s="1"/>
      <c r="I248" s="1"/>
      <c r="J248" s="1"/>
      <c r="K248" s="265"/>
      <c r="L248" s="1"/>
      <c r="M248" s="1"/>
      <c r="N248" s="1"/>
      <c r="O248" s="267"/>
      <c r="P248" s="1"/>
      <c r="Q248" s="1"/>
      <c r="R248" s="1"/>
    </row>
    <row r="249" spans="7:18" s="115" customFormat="1" x14ac:dyDescent="0.25">
      <c r="G249" s="1"/>
      <c r="H249" s="1"/>
      <c r="I249" s="1"/>
      <c r="J249" s="1"/>
      <c r="K249" s="265"/>
      <c r="L249" s="1"/>
      <c r="M249" s="1"/>
      <c r="N249" s="1"/>
      <c r="O249" s="267"/>
      <c r="P249" s="1"/>
      <c r="Q249" s="1"/>
      <c r="R249" s="1"/>
    </row>
    <row r="250" spans="7:18" s="115" customFormat="1" x14ac:dyDescent="0.25">
      <c r="G250" s="1"/>
      <c r="H250" s="1"/>
      <c r="I250" s="1"/>
      <c r="J250" s="1"/>
      <c r="K250" s="265"/>
      <c r="L250" s="1"/>
      <c r="M250" s="1"/>
      <c r="N250" s="1"/>
      <c r="O250" s="267"/>
      <c r="P250" s="1"/>
      <c r="Q250" s="1"/>
      <c r="R250" s="1"/>
    </row>
    <row r="251" spans="7:18" s="115" customFormat="1" x14ac:dyDescent="0.25">
      <c r="G251" s="1"/>
      <c r="H251" s="1"/>
      <c r="I251" s="1"/>
      <c r="J251" s="1"/>
      <c r="K251" s="265"/>
      <c r="L251" s="1"/>
      <c r="M251" s="1"/>
      <c r="N251" s="1"/>
      <c r="O251" s="267"/>
      <c r="P251" s="1"/>
      <c r="Q251" s="1"/>
      <c r="R251" s="1"/>
    </row>
    <row r="252" spans="7:18" s="115" customFormat="1" x14ac:dyDescent="0.25">
      <c r="G252" s="1"/>
      <c r="H252" s="1"/>
      <c r="I252" s="1"/>
      <c r="J252" s="1"/>
      <c r="K252" s="265"/>
      <c r="L252" s="1"/>
      <c r="M252" s="1"/>
      <c r="N252" s="1"/>
      <c r="O252" s="267"/>
      <c r="P252" s="1"/>
      <c r="Q252" s="1"/>
      <c r="R252" s="1"/>
    </row>
    <row r="253" spans="7:18" s="115" customFormat="1" x14ac:dyDescent="0.25">
      <c r="G253" s="1"/>
      <c r="H253" s="1"/>
      <c r="I253" s="1"/>
      <c r="J253" s="1"/>
      <c r="K253" s="265"/>
      <c r="L253" s="1"/>
      <c r="M253" s="1"/>
      <c r="N253" s="1"/>
      <c r="O253" s="267"/>
      <c r="P253" s="1"/>
      <c r="Q253" s="1"/>
      <c r="R253" s="1"/>
    </row>
    <row r="254" spans="7:18" s="115" customFormat="1" x14ac:dyDescent="0.25">
      <c r="G254" s="1"/>
      <c r="H254" s="1"/>
      <c r="I254" s="1"/>
      <c r="J254" s="1"/>
      <c r="K254" s="265"/>
      <c r="L254" s="1"/>
      <c r="M254" s="1"/>
      <c r="N254" s="1"/>
      <c r="O254" s="267"/>
      <c r="P254" s="1"/>
      <c r="Q254" s="1"/>
      <c r="R254" s="1"/>
    </row>
    <row r="255" spans="7:18" s="115" customFormat="1" x14ac:dyDescent="0.25">
      <c r="G255" s="1"/>
      <c r="H255" s="1"/>
      <c r="I255" s="1"/>
      <c r="J255" s="1"/>
      <c r="K255" s="265"/>
      <c r="L255" s="1"/>
      <c r="M255" s="1"/>
      <c r="N255" s="1"/>
      <c r="O255" s="267"/>
      <c r="P255" s="1"/>
      <c r="Q255" s="1"/>
      <c r="R255" s="1"/>
    </row>
    <row r="256" spans="7:18" s="115" customFormat="1" x14ac:dyDescent="0.25">
      <c r="G256" s="1"/>
      <c r="H256" s="1"/>
      <c r="I256" s="1"/>
      <c r="J256" s="1"/>
      <c r="K256" s="265"/>
      <c r="L256" s="1"/>
      <c r="M256" s="1"/>
      <c r="N256" s="1"/>
      <c r="O256" s="267"/>
      <c r="P256" s="1"/>
      <c r="Q256" s="1"/>
      <c r="R256" s="1"/>
    </row>
    <row r="257" spans="7:18" s="115" customFormat="1" x14ac:dyDescent="0.25">
      <c r="G257" s="1"/>
      <c r="H257" s="1"/>
      <c r="I257" s="1"/>
      <c r="J257" s="1"/>
      <c r="K257" s="265"/>
      <c r="L257" s="1"/>
      <c r="M257" s="1"/>
      <c r="N257" s="1"/>
      <c r="O257" s="267"/>
      <c r="P257" s="1"/>
      <c r="Q257" s="1"/>
      <c r="R257" s="1"/>
    </row>
    <row r="258" spans="7:18" s="115" customFormat="1" x14ac:dyDescent="0.25">
      <c r="G258" s="1"/>
      <c r="H258" s="1"/>
      <c r="I258" s="1"/>
      <c r="J258" s="1"/>
      <c r="K258" s="265"/>
      <c r="L258" s="1"/>
      <c r="M258" s="1"/>
      <c r="N258" s="1"/>
      <c r="O258" s="267"/>
      <c r="P258" s="1"/>
      <c r="Q258" s="1"/>
      <c r="R258" s="1"/>
    </row>
    <row r="259" spans="7:18" s="115" customFormat="1" x14ac:dyDescent="0.25">
      <c r="G259" s="1"/>
      <c r="H259" s="1"/>
      <c r="I259" s="1"/>
      <c r="J259" s="1"/>
      <c r="K259" s="265"/>
      <c r="L259" s="1"/>
      <c r="M259" s="1"/>
      <c r="N259" s="1"/>
      <c r="O259" s="267"/>
      <c r="P259" s="1"/>
      <c r="Q259" s="1"/>
      <c r="R259" s="1"/>
    </row>
    <row r="260" spans="7:18" s="115" customFormat="1" x14ac:dyDescent="0.25">
      <c r="G260" s="1"/>
      <c r="H260" s="1"/>
      <c r="I260" s="1"/>
      <c r="J260" s="1"/>
      <c r="K260" s="265"/>
      <c r="L260" s="1"/>
      <c r="M260" s="1"/>
      <c r="N260" s="1"/>
      <c r="O260" s="267"/>
      <c r="P260" s="1"/>
      <c r="Q260" s="1"/>
      <c r="R260" s="1"/>
    </row>
    <row r="261" spans="7:18" s="115" customFormat="1" x14ac:dyDescent="0.25">
      <c r="G261" s="1"/>
      <c r="H261" s="1"/>
      <c r="I261" s="1"/>
      <c r="J261" s="1"/>
      <c r="K261" s="265"/>
      <c r="L261" s="1"/>
      <c r="M261" s="1"/>
      <c r="N261" s="1"/>
      <c r="O261" s="267"/>
      <c r="P261" s="1"/>
      <c r="Q261" s="1"/>
      <c r="R261" s="1"/>
    </row>
    <row r="262" spans="7:18" s="115" customFormat="1" x14ac:dyDescent="0.25">
      <c r="G262" s="1"/>
      <c r="H262" s="1"/>
      <c r="I262" s="1"/>
      <c r="J262" s="1"/>
      <c r="K262" s="265"/>
      <c r="L262" s="1"/>
      <c r="M262" s="1"/>
      <c r="N262" s="1"/>
      <c r="O262" s="267"/>
      <c r="P262" s="1"/>
      <c r="Q262" s="1"/>
      <c r="R262" s="1"/>
    </row>
    <row r="263" spans="7:18" s="115" customFormat="1" x14ac:dyDescent="0.25">
      <c r="G263" s="1"/>
      <c r="H263" s="1"/>
      <c r="I263" s="1"/>
      <c r="J263" s="1"/>
      <c r="K263" s="265"/>
      <c r="L263" s="1"/>
      <c r="M263" s="1"/>
      <c r="N263" s="1"/>
      <c r="O263" s="267"/>
      <c r="P263" s="1"/>
      <c r="Q263" s="1"/>
      <c r="R263" s="1"/>
    </row>
    <row r="264" spans="7:18" s="115" customFormat="1" x14ac:dyDescent="0.25">
      <c r="G264" s="1"/>
      <c r="H264" s="1"/>
      <c r="I264" s="1"/>
      <c r="J264" s="1"/>
      <c r="K264" s="265"/>
      <c r="L264" s="1"/>
      <c r="M264" s="1"/>
      <c r="N264" s="1"/>
      <c r="O264" s="267"/>
      <c r="P264" s="1"/>
      <c r="Q264" s="1"/>
      <c r="R264" s="1"/>
    </row>
    <row r="265" spans="7:18" s="115" customFormat="1" x14ac:dyDescent="0.25">
      <c r="G265" s="1"/>
      <c r="H265" s="1"/>
      <c r="I265" s="1"/>
      <c r="J265" s="1"/>
      <c r="K265" s="265"/>
      <c r="L265" s="1"/>
      <c r="M265" s="1"/>
      <c r="N265" s="1"/>
      <c r="O265" s="267"/>
      <c r="P265" s="1"/>
      <c r="Q265" s="1"/>
      <c r="R265" s="1"/>
    </row>
    <row r="266" spans="7:18" s="115" customFormat="1" x14ac:dyDescent="0.25">
      <c r="G266" s="1"/>
      <c r="H266" s="1"/>
      <c r="I266" s="1"/>
      <c r="J266" s="1"/>
      <c r="K266" s="265"/>
      <c r="L266" s="1"/>
      <c r="M266" s="1"/>
      <c r="N266" s="1"/>
      <c r="O266" s="267"/>
      <c r="P266" s="1"/>
      <c r="Q266" s="1"/>
      <c r="R266" s="1"/>
    </row>
    <row r="267" spans="7:18" s="115" customFormat="1" x14ac:dyDescent="0.25">
      <c r="G267" s="1"/>
      <c r="H267" s="1"/>
      <c r="I267" s="1"/>
      <c r="J267" s="1"/>
      <c r="K267" s="265"/>
      <c r="L267" s="1"/>
      <c r="M267" s="1"/>
      <c r="N267" s="1"/>
      <c r="O267" s="267"/>
      <c r="P267" s="1"/>
      <c r="Q267" s="1"/>
      <c r="R267" s="1"/>
    </row>
    <row r="268" spans="7:18" s="115" customFormat="1" x14ac:dyDescent="0.25">
      <c r="G268" s="1"/>
      <c r="H268" s="1"/>
      <c r="I268" s="1"/>
      <c r="J268" s="1"/>
      <c r="K268" s="265"/>
      <c r="L268" s="1"/>
      <c r="M268" s="1"/>
      <c r="N268" s="1"/>
      <c r="O268" s="267"/>
      <c r="P268" s="1"/>
      <c r="Q268" s="1"/>
      <c r="R268" s="1"/>
    </row>
    <row r="269" spans="7:18" s="115" customFormat="1" x14ac:dyDescent="0.25">
      <c r="G269" s="1"/>
      <c r="H269" s="1"/>
      <c r="I269" s="1"/>
      <c r="J269" s="1"/>
      <c r="K269" s="265"/>
      <c r="L269" s="1"/>
      <c r="M269" s="1"/>
      <c r="N269" s="1"/>
      <c r="O269" s="267"/>
      <c r="P269" s="1"/>
      <c r="Q269" s="1"/>
      <c r="R269" s="1"/>
    </row>
    <row r="270" spans="7:18" s="115" customFormat="1" x14ac:dyDescent="0.25">
      <c r="G270" s="1"/>
      <c r="H270" s="1"/>
      <c r="I270" s="1"/>
      <c r="J270" s="1"/>
      <c r="K270" s="265"/>
      <c r="L270" s="1"/>
      <c r="M270" s="1"/>
      <c r="N270" s="1"/>
      <c r="O270" s="267"/>
      <c r="P270" s="1"/>
      <c r="Q270" s="1"/>
      <c r="R270" s="1"/>
    </row>
    <row r="271" spans="7:18" s="115" customFormat="1" x14ac:dyDescent="0.25">
      <c r="G271" s="1"/>
      <c r="H271" s="1"/>
      <c r="I271" s="1"/>
      <c r="J271" s="1"/>
      <c r="K271" s="265"/>
      <c r="L271" s="1"/>
      <c r="M271" s="1"/>
      <c r="N271" s="1"/>
      <c r="O271" s="267"/>
      <c r="P271" s="1"/>
      <c r="Q271" s="1"/>
      <c r="R271" s="1"/>
    </row>
    <row r="272" spans="7:18" s="115" customFormat="1" x14ac:dyDescent="0.25">
      <c r="G272" s="1"/>
      <c r="H272" s="1"/>
      <c r="I272" s="1"/>
      <c r="J272" s="1"/>
      <c r="K272" s="265"/>
      <c r="L272" s="1"/>
      <c r="M272" s="1"/>
      <c r="N272" s="1"/>
      <c r="O272" s="267"/>
      <c r="P272" s="1"/>
      <c r="Q272" s="1"/>
      <c r="R272" s="1"/>
    </row>
    <row r="273" spans="7:18" s="115" customFormat="1" x14ac:dyDescent="0.25">
      <c r="G273" s="1"/>
      <c r="H273" s="1"/>
      <c r="I273" s="1"/>
      <c r="J273" s="1"/>
      <c r="K273" s="265"/>
      <c r="L273" s="1"/>
      <c r="M273" s="1"/>
      <c r="N273" s="1"/>
      <c r="O273" s="267"/>
      <c r="P273" s="1"/>
      <c r="Q273" s="1"/>
      <c r="R273" s="1"/>
    </row>
    <row r="274" spans="7:18" s="115" customFormat="1" x14ac:dyDescent="0.25">
      <c r="G274" s="1"/>
      <c r="H274" s="1"/>
      <c r="I274" s="1"/>
      <c r="J274" s="1"/>
      <c r="K274" s="265"/>
      <c r="L274" s="1"/>
      <c r="M274" s="1"/>
      <c r="N274" s="1"/>
      <c r="O274" s="267"/>
      <c r="P274" s="1"/>
      <c r="Q274" s="1"/>
      <c r="R274" s="1"/>
    </row>
    <row r="275" spans="7:18" s="115" customFormat="1" x14ac:dyDescent="0.25">
      <c r="G275" s="1"/>
      <c r="H275" s="1"/>
      <c r="I275" s="1"/>
      <c r="J275" s="1"/>
      <c r="K275" s="265"/>
      <c r="L275" s="1"/>
      <c r="M275" s="1"/>
      <c r="N275" s="1"/>
      <c r="O275" s="267"/>
      <c r="P275" s="1"/>
      <c r="Q275" s="1"/>
      <c r="R275" s="1"/>
    </row>
    <row r="276" spans="7:18" s="115" customFormat="1" x14ac:dyDescent="0.25">
      <c r="G276" s="1"/>
      <c r="H276" s="1"/>
      <c r="I276" s="1"/>
      <c r="J276" s="1"/>
      <c r="K276" s="265"/>
      <c r="L276" s="1"/>
      <c r="M276" s="1"/>
      <c r="N276" s="1"/>
      <c r="O276" s="267"/>
      <c r="P276" s="1"/>
      <c r="Q276" s="1"/>
      <c r="R276" s="1"/>
    </row>
    <row r="277" spans="7:18" s="115" customFormat="1" x14ac:dyDescent="0.25">
      <c r="G277" s="1"/>
      <c r="H277" s="1"/>
      <c r="I277" s="1"/>
      <c r="J277" s="1"/>
      <c r="K277" s="265"/>
      <c r="L277" s="1"/>
      <c r="M277" s="1"/>
      <c r="N277" s="1"/>
      <c r="O277" s="267"/>
      <c r="P277" s="1"/>
      <c r="Q277" s="1"/>
      <c r="R277" s="1"/>
    </row>
    <row r="278" spans="7:18" s="115" customFormat="1" x14ac:dyDescent="0.25">
      <c r="G278" s="1"/>
      <c r="H278" s="1"/>
      <c r="I278" s="1"/>
      <c r="J278" s="1"/>
      <c r="K278" s="265"/>
      <c r="L278" s="1"/>
      <c r="M278" s="1"/>
      <c r="N278" s="1"/>
      <c r="O278" s="267"/>
      <c r="P278" s="1"/>
      <c r="Q278" s="1"/>
      <c r="R278" s="1"/>
    </row>
    <row r="279" spans="7:18" s="115" customFormat="1" x14ac:dyDescent="0.25">
      <c r="G279" s="1"/>
      <c r="H279" s="1"/>
      <c r="I279" s="1"/>
      <c r="J279" s="1"/>
      <c r="K279" s="265"/>
      <c r="L279" s="1"/>
      <c r="M279" s="1"/>
      <c r="N279" s="1"/>
      <c r="O279" s="267"/>
      <c r="P279" s="1"/>
      <c r="Q279" s="1"/>
      <c r="R279" s="1"/>
    </row>
    <row r="280" spans="7:18" s="115" customFormat="1" x14ac:dyDescent="0.25">
      <c r="G280" s="1"/>
      <c r="H280" s="1"/>
      <c r="I280" s="1"/>
      <c r="J280" s="1"/>
      <c r="K280" s="265"/>
      <c r="L280" s="1"/>
      <c r="M280" s="1"/>
      <c r="N280" s="1"/>
      <c r="O280" s="267"/>
      <c r="P280" s="1"/>
      <c r="Q280" s="1"/>
      <c r="R280" s="1"/>
    </row>
    <row r="281" spans="7:18" s="115" customFormat="1" x14ac:dyDescent="0.25">
      <c r="G281" s="1"/>
      <c r="H281" s="1"/>
      <c r="I281" s="1"/>
      <c r="J281" s="1"/>
      <c r="K281" s="265"/>
      <c r="L281" s="1"/>
      <c r="M281" s="1"/>
      <c r="N281" s="1"/>
      <c r="O281" s="267"/>
      <c r="P281" s="1"/>
      <c r="Q281" s="1"/>
      <c r="R281" s="1"/>
    </row>
    <row r="282" spans="7:18" s="115" customFormat="1" x14ac:dyDescent="0.25">
      <c r="G282" s="1"/>
      <c r="H282" s="1"/>
      <c r="I282" s="1"/>
      <c r="J282" s="1"/>
      <c r="K282" s="265"/>
      <c r="L282" s="1"/>
      <c r="M282" s="1"/>
      <c r="N282" s="1"/>
      <c r="O282" s="267"/>
      <c r="P282" s="1"/>
      <c r="Q282" s="1"/>
      <c r="R282" s="1"/>
    </row>
    <row r="283" spans="7:18" s="115" customFormat="1" x14ac:dyDescent="0.25">
      <c r="G283" s="1"/>
      <c r="H283" s="1"/>
      <c r="I283" s="1"/>
      <c r="J283" s="1"/>
      <c r="K283" s="265"/>
      <c r="L283" s="1"/>
      <c r="M283" s="1"/>
      <c r="N283" s="1"/>
      <c r="O283" s="267"/>
      <c r="P283" s="1"/>
      <c r="Q283" s="1"/>
      <c r="R283" s="1"/>
    </row>
    <row r="284" spans="7:18" s="115" customFormat="1" x14ac:dyDescent="0.25">
      <c r="G284" s="1"/>
      <c r="H284" s="1"/>
      <c r="I284" s="1"/>
      <c r="J284" s="1"/>
      <c r="K284" s="265"/>
      <c r="L284" s="1"/>
      <c r="M284" s="1"/>
      <c r="N284" s="1"/>
      <c r="O284" s="267"/>
      <c r="P284" s="1"/>
      <c r="Q284" s="1"/>
      <c r="R284" s="1"/>
    </row>
    <row r="285" spans="7:18" s="115" customFormat="1" x14ac:dyDescent="0.25">
      <c r="G285" s="1"/>
      <c r="H285" s="1"/>
      <c r="I285" s="1"/>
      <c r="J285" s="1"/>
      <c r="K285" s="265"/>
      <c r="L285" s="1"/>
      <c r="M285" s="1"/>
      <c r="N285" s="1"/>
      <c r="O285" s="267"/>
      <c r="P285" s="1"/>
      <c r="Q285" s="1"/>
      <c r="R285" s="1"/>
    </row>
    <row r="286" spans="7:18" s="115" customFormat="1" x14ac:dyDescent="0.25">
      <c r="G286" s="1"/>
      <c r="H286" s="1"/>
      <c r="I286" s="1"/>
      <c r="J286" s="1"/>
      <c r="K286" s="265"/>
      <c r="L286" s="1"/>
      <c r="M286" s="1"/>
      <c r="N286" s="1"/>
      <c r="O286" s="267"/>
      <c r="P286" s="1"/>
      <c r="Q286" s="1"/>
      <c r="R286" s="1"/>
    </row>
    <row r="287" spans="7:18" s="115" customFormat="1" x14ac:dyDescent="0.25">
      <c r="G287" s="1"/>
      <c r="H287" s="1"/>
      <c r="I287" s="1"/>
      <c r="J287" s="1"/>
      <c r="K287" s="265"/>
      <c r="L287" s="1"/>
      <c r="M287" s="1"/>
      <c r="N287" s="1"/>
      <c r="O287" s="267"/>
      <c r="P287" s="1"/>
      <c r="Q287" s="1"/>
      <c r="R287" s="1"/>
    </row>
    <row r="288" spans="7:18" s="115" customFormat="1" x14ac:dyDescent="0.25">
      <c r="G288" s="1"/>
      <c r="H288" s="1"/>
      <c r="I288" s="1"/>
      <c r="J288" s="1"/>
      <c r="K288" s="265"/>
      <c r="L288" s="1"/>
      <c r="M288" s="1"/>
      <c r="N288" s="1"/>
      <c r="O288" s="267"/>
      <c r="P288" s="1"/>
      <c r="Q288" s="1"/>
      <c r="R288" s="1"/>
    </row>
    <row r="289" spans="2:18" s="115" customFormat="1" x14ac:dyDescent="0.25">
      <c r="B289"/>
      <c r="C289"/>
      <c r="D289"/>
      <c r="E289"/>
      <c r="F289"/>
      <c r="G289" s="1"/>
      <c r="H289" s="1"/>
      <c r="I289" s="1"/>
      <c r="J289" s="1"/>
      <c r="K289" s="265"/>
      <c r="L289" s="1"/>
      <c r="M289" s="1"/>
      <c r="N289" s="1"/>
      <c r="O289" s="267"/>
      <c r="P289" s="1"/>
      <c r="Q289" s="1"/>
      <c r="R289" s="1"/>
    </row>
  </sheetData>
  <dataValidations count="2">
    <dataValidation type="list" allowBlank="1" showInputMessage="1" showErrorMessage="1" sqref="G9:G126" xr:uid="{00000000-0002-0000-0400-000000000000}">
      <formula1>CodigoActividad</formula1>
    </dataValidation>
    <dataValidation type="list" allowBlank="1" showInputMessage="1" showErrorMessage="1" sqref="R9:R126" xr:uid="{00000000-0002-0000-0400-000001000000}">
      <formula1>lsFuentesFinanciamiento</formula1>
    </dataValidation>
  </dataValidations>
  <pageMargins left="0.94488188976377963" right="0.15748031496062992" top="0.9055118110236221" bottom="0.74803149606299213" header="0.31496062992125984" footer="0.31496062992125984"/>
  <pageSetup scale="75" orientation="landscape" r:id="rId1"/>
  <ignoredErrors>
    <ignoredError sqref="I9" unlockedFormula="1"/>
  </ignoredErrors>
  <drawing r:id="rId2"/>
  <legacyDrawing r:id="rId3"/>
  <controls>
    <mc:AlternateContent xmlns:mc="http://schemas.openxmlformats.org/markup-compatibility/2006">
      <mc:Choice Requires="x14">
        <control shapeId="10449" r:id="rId4" name="CommandButton1">
          <controlPr defaultSize="0" autoLine="0" r:id="rId5">
            <anchor moveWithCells="1">
              <from>
                <xdr:col>6</xdr:col>
                <xdr:colOff>95250</xdr:colOff>
                <xdr:row>5</xdr:row>
                <xdr:rowOff>76200</xdr:rowOff>
              </from>
              <to>
                <xdr:col>7</xdr:col>
                <xdr:colOff>295275</xdr:colOff>
                <xdr:row>6</xdr:row>
                <xdr:rowOff>161925</xdr:rowOff>
              </to>
            </anchor>
          </controlPr>
        </control>
      </mc:Choice>
      <mc:Fallback>
        <control shapeId="10449" r:id="rId4" name="CommandButton1"/>
      </mc:Fallback>
    </mc:AlternateContent>
  </controls>
  <tableParts count="1"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B1:AD286"/>
  <sheetViews>
    <sheetView showGridLines="0" zoomScaleNormal="100" workbookViewId="0">
      <selection activeCell="W416" sqref="W416"/>
    </sheetView>
  </sheetViews>
  <sheetFormatPr baseColWidth="10" defaultRowHeight="15" x14ac:dyDescent="0.25"/>
  <cols>
    <col min="1" max="1" width="5" style="3" customWidth="1"/>
    <col min="2" max="6" width="5" style="3" hidden="1" customWidth="1"/>
    <col min="7" max="7" width="59.28515625" style="5" bestFit="1" customWidth="1"/>
    <col min="8" max="8" width="17.140625" style="5" customWidth="1"/>
    <col min="9" max="9" width="25.140625" style="5" customWidth="1"/>
    <col min="10" max="10" width="15" style="5" bestFit="1" customWidth="1"/>
    <col min="11" max="11" width="7.7109375" style="5" hidden="1" customWidth="1"/>
    <col min="12" max="12" width="20.5703125" style="5" bestFit="1" customWidth="1"/>
    <col min="13" max="13" width="17.5703125" style="5" customWidth="1"/>
    <col min="14" max="14" width="16.140625" style="5" customWidth="1"/>
    <col min="15" max="15" width="21" style="310" customWidth="1"/>
    <col min="16" max="16" width="23.28515625" style="5" customWidth="1"/>
    <col min="17" max="18" width="11.42578125" style="118"/>
    <col min="19" max="19" width="19.140625" style="118" bestFit="1" customWidth="1"/>
    <col min="20" max="20" width="24.140625" style="118" bestFit="1" customWidth="1"/>
    <col min="21" max="21" width="11.42578125" style="118"/>
    <col min="22" max="29" width="11.42578125" style="116"/>
    <col min="31" max="16384" width="11.42578125" style="3"/>
  </cols>
  <sheetData>
    <row r="1" spans="2:30" s="280" customFormat="1" ht="15" customHeight="1" x14ac:dyDescent="0.25">
      <c r="G1" s="277"/>
      <c r="H1" s="277"/>
      <c r="I1" s="277"/>
      <c r="J1" s="277"/>
      <c r="K1" s="277"/>
      <c r="L1" s="277"/>
      <c r="M1" s="277"/>
      <c r="N1" s="277"/>
      <c r="O1" s="307"/>
      <c r="P1" s="277"/>
      <c r="Q1" s="278"/>
      <c r="R1" s="278"/>
      <c r="S1" s="278"/>
      <c r="T1" s="278"/>
      <c r="U1" s="278"/>
      <c r="V1" s="279"/>
      <c r="W1" s="279"/>
      <c r="X1" s="279"/>
      <c r="Y1" s="279"/>
      <c r="Z1" s="279"/>
      <c r="AA1" s="279"/>
      <c r="AB1" s="279"/>
      <c r="AC1" s="279"/>
      <c r="AD1" s="157"/>
    </row>
    <row r="2" spans="2:30" s="157" customFormat="1" ht="15.75" x14ac:dyDescent="0.25">
      <c r="H2" s="274" t="str">
        <f>'Formulario PPGR1'!H2</f>
        <v>Servicio Nacional de Salud</v>
      </c>
      <c r="L2" s="158"/>
      <c r="M2" s="158"/>
      <c r="N2" s="158"/>
      <c r="O2" s="308"/>
      <c r="P2" s="158"/>
      <c r="Q2" s="158"/>
      <c r="R2" s="158"/>
      <c r="S2" s="158"/>
      <c r="T2" s="158"/>
      <c r="U2" s="158"/>
      <c r="V2" s="174"/>
      <c r="W2" s="170"/>
      <c r="X2" s="170"/>
      <c r="Y2" s="170"/>
      <c r="Z2" s="172"/>
    </row>
    <row r="3" spans="2:30" s="157" customFormat="1" x14ac:dyDescent="0.25">
      <c r="H3" s="275" t="str">
        <f>'Formulario PPGR1'!H3</f>
        <v>Dirección de Planificación y Desarrollo</v>
      </c>
      <c r="L3" s="158"/>
      <c r="M3" s="158"/>
      <c r="N3" s="158"/>
      <c r="O3" s="308"/>
      <c r="P3" s="158"/>
      <c r="Q3" s="158"/>
      <c r="R3" s="158"/>
      <c r="S3" s="158"/>
      <c r="T3" s="158"/>
      <c r="U3" s="158"/>
      <c r="V3" s="174"/>
      <c r="W3" s="170"/>
      <c r="X3" s="170"/>
      <c r="Y3" s="170"/>
      <c r="Z3" s="172"/>
    </row>
    <row r="4" spans="2:30" s="157" customFormat="1" x14ac:dyDescent="0.25">
      <c r="H4" s="276"/>
      <c r="L4" s="158"/>
      <c r="M4" s="158"/>
      <c r="N4" s="158"/>
      <c r="O4" s="308"/>
      <c r="P4" s="158"/>
      <c r="Q4" s="158"/>
      <c r="R4" s="158"/>
      <c r="S4" s="158"/>
      <c r="T4" s="158"/>
      <c r="U4" s="158"/>
      <c r="V4" s="174"/>
      <c r="W4" s="170"/>
      <c r="X4" s="170"/>
      <c r="Y4" s="170"/>
      <c r="Z4" s="172"/>
    </row>
    <row r="5" spans="2:30" s="157" customFormat="1" x14ac:dyDescent="0.25">
      <c r="H5" s="276" t="s">
        <v>1127</v>
      </c>
      <c r="L5" s="158"/>
      <c r="M5" s="158"/>
      <c r="N5" s="158"/>
      <c r="O5" s="308"/>
      <c r="P5" s="158"/>
      <c r="Q5" s="158"/>
      <c r="R5" s="158"/>
      <c r="S5" s="158"/>
      <c r="T5" s="158"/>
      <c r="U5" s="158"/>
      <c r="V5" s="174"/>
      <c r="W5" s="170"/>
      <c r="X5" s="170"/>
      <c r="Y5" s="170"/>
      <c r="Z5" s="172"/>
    </row>
    <row r="6" spans="2:30" s="280" customFormat="1" x14ac:dyDescent="0.25">
      <c r="G6" s="281"/>
      <c r="H6" s="162" t="str">
        <f>'Formulario PPGR1'!$N$3</f>
        <v>R7 - SRS Cibao Occidental</v>
      </c>
      <c r="J6" s="157"/>
      <c r="K6" s="157"/>
      <c r="L6" s="158"/>
      <c r="M6" s="158"/>
      <c r="N6" s="158"/>
      <c r="O6" s="308"/>
      <c r="P6" s="158"/>
      <c r="Q6" s="158"/>
      <c r="R6" s="158"/>
      <c r="S6" s="278"/>
      <c r="T6" s="278"/>
      <c r="U6" s="278"/>
      <c r="V6" s="279"/>
      <c r="W6" s="279"/>
      <c r="X6" s="279"/>
      <c r="Y6" s="279"/>
      <c r="Z6" s="279"/>
      <c r="AA6" s="279"/>
      <c r="AB6" s="279"/>
      <c r="AC6" s="279"/>
      <c r="AD6" s="157"/>
    </row>
    <row r="7" spans="2:30" s="280" customFormat="1" ht="18.75" customHeight="1" x14ac:dyDescent="0.25">
      <c r="G7" s="281"/>
      <c r="H7" s="281"/>
      <c r="I7" s="281"/>
      <c r="J7" s="157"/>
      <c r="K7" s="157"/>
      <c r="L7" s="158"/>
      <c r="M7" s="158"/>
      <c r="N7" s="158"/>
      <c r="O7" s="308"/>
      <c r="P7" s="158"/>
      <c r="Q7" s="158"/>
      <c r="R7" s="158"/>
      <c r="S7" s="278"/>
      <c r="T7" s="278"/>
      <c r="U7" s="278"/>
      <c r="V7" s="279"/>
      <c r="W7" s="279"/>
      <c r="X7" s="279"/>
      <c r="Y7" s="279"/>
      <c r="Z7" s="279"/>
      <c r="AA7" s="279"/>
      <c r="AB7" s="279"/>
      <c r="AC7" s="279"/>
      <c r="AD7" s="157"/>
    </row>
    <row r="8" spans="2:30" ht="25.5" x14ac:dyDescent="0.25">
      <c r="B8" s="331" t="s">
        <v>1196</v>
      </c>
      <c r="C8" s="332" t="s">
        <v>1193</v>
      </c>
      <c r="D8" s="332" t="s">
        <v>472</v>
      </c>
      <c r="E8" s="332" t="s">
        <v>1194</v>
      </c>
      <c r="F8" s="333" t="s">
        <v>1195</v>
      </c>
      <c r="G8" s="282" t="s">
        <v>930</v>
      </c>
      <c r="H8" s="282" t="s">
        <v>932</v>
      </c>
      <c r="I8" s="282" t="s">
        <v>467</v>
      </c>
      <c r="J8" s="282" t="s">
        <v>465</v>
      </c>
      <c r="K8" s="282" t="s">
        <v>1184</v>
      </c>
      <c r="L8" s="282" t="s">
        <v>466</v>
      </c>
      <c r="M8" s="284" t="s">
        <v>3</v>
      </c>
      <c r="N8" s="283" t="s">
        <v>68</v>
      </c>
      <c r="O8" s="309" t="s">
        <v>72</v>
      </c>
      <c r="P8" s="285" t="s">
        <v>67</v>
      </c>
    </row>
    <row r="9" spans="2:30" ht="25.5" x14ac:dyDescent="0.25">
      <c r="B9" s="306" t="e">
        <f>IF(Tabla4[[#This Row],[Tipo de Intervención]]="","",CONCATENATE(Tabla4[[#This Row],[POA]],".",Tabla4[[#This Row],[SRS]],".",Tabla4[[#This Row],[AREA]],".",Tabla4[[#This Row],[TIPO]]))</f>
        <v>#REF!</v>
      </c>
      <c r="C9" s="306" t="e">
        <f>IF(Tabla4[[#This Row],[Tipo de Intervención]]="","",'Formulario PPGR1'!#REF!)</f>
        <v>#REF!</v>
      </c>
      <c r="D9" s="306" t="e">
        <f>IF(Tabla4[[#This Row],[Tipo de Intervención]]="","",'Formulario PPGR1'!#REF!)</f>
        <v>#REF!</v>
      </c>
      <c r="E9" s="306" t="e">
        <f>IF(Tabla4[[#This Row],[Tipo de Intervención]]="","",'Formulario PPGR1'!#REF!)</f>
        <v>#REF!</v>
      </c>
      <c r="F9" s="306" t="e">
        <f>IF(Tabla4[[#This Row],[Tipo de Intervención]]="","",'Formulario PPGR1'!#REF!)</f>
        <v>#REF!</v>
      </c>
      <c r="G9" s="303" t="s">
        <v>943</v>
      </c>
      <c r="H9" s="304" t="s">
        <v>469</v>
      </c>
      <c r="I9" s="305" t="s">
        <v>1767</v>
      </c>
      <c r="J9" s="305" t="s">
        <v>1151</v>
      </c>
      <c r="K9" s="305" t="s">
        <v>965</v>
      </c>
      <c r="L9" s="306" t="s">
        <v>1123</v>
      </c>
      <c r="M9" s="306" t="s">
        <v>1768</v>
      </c>
      <c r="N9" s="306">
        <v>45000</v>
      </c>
      <c r="O9" s="311" t="s">
        <v>886</v>
      </c>
      <c r="P9" s="312" t="s">
        <v>928</v>
      </c>
    </row>
    <row r="10" spans="2:30" ht="25.5" x14ac:dyDescent="0.25">
      <c r="B10" s="306" t="e">
        <f>IF(Tabla4[[#This Row],[Tipo de Intervención]]="","",CONCATENATE(Tabla4[[#This Row],[POA]],".",Tabla4[[#This Row],[SRS]],".",Tabla4[[#This Row],[AREA]],".",Tabla4[[#This Row],[TIPO]]))</f>
        <v>#REF!</v>
      </c>
      <c r="C10" s="306" t="e">
        <f>IF(Tabla4[[#This Row],[Tipo de Intervención]]="","",'Formulario PPGR1'!#REF!)</f>
        <v>#REF!</v>
      </c>
      <c r="D10" s="306" t="e">
        <f>IF(Tabla4[[#This Row],[Tipo de Intervención]]="","",'Formulario PPGR1'!#REF!)</f>
        <v>#REF!</v>
      </c>
      <c r="E10" s="306" t="e">
        <f>IF(Tabla4[[#This Row],[Tipo de Intervención]]="","",'Formulario PPGR1'!#REF!)</f>
        <v>#REF!</v>
      </c>
      <c r="F10" s="306" t="e">
        <f>IF(Tabla4[[#This Row],[Tipo de Intervención]]="","",'Formulario PPGR1'!#REF!)</f>
        <v>#REF!</v>
      </c>
      <c r="G10" s="303" t="s">
        <v>943</v>
      </c>
      <c r="H10" s="304" t="s">
        <v>469</v>
      </c>
      <c r="I10" s="305" t="s">
        <v>1767</v>
      </c>
      <c r="J10" s="305" t="s">
        <v>1151</v>
      </c>
      <c r="K10" s="305" t="s">
        <v>965</v>
      </c>
      <c r="L10" s="306" t="s">
        <v>1123</v>
      </c>
      <c r="M10" s="306" t="s">
        <v>1768</v>
      </c>
      <c r="N10" s="306">
        <v>45000</v>
      </c>
      <c r="O10" s="311" t="s">
        <v>886</v>
      </c>
      <c r="P10" s="312" t="s">
        <v>928</v>
      </c>
    </row>
    <row r="11" spans="2:30" ht="25.5" x14ac:dyDescent="0.25">
      <c r="B11" s="451" t="e">
        <f>IF(Tabla4[[#This Row],[Tipo de Intervención]]="","",CONCATENATE(Tabla4[[#This Row],[POA]],".",Tabla4[[#This Row],[SRS]],".",Tabla4[[#This Row],[AREA]],".",Tabla4[[#This Row],[TIPO]]))</f>
        <v>#REF!</v>
      </c>
      <c r="C11" s="451" t="e">
        <f>IF(Tabla4[[#This Row],[Tipo de Intervención]]="","",'Formulario PPGR1'!#REF!)</f>
        <v>#REF!</v>
      </c>
      <c r="D11" s="451" t="e">
        <f>IF(Tabla4[[#This Row],[Tipo de Intervención]]="","",'Formulario PPGR1'!#REF!)</f>
        <v>#REF!</v>
      </c>
      <c r="E11" s="451" t="e">
        <f>IF(Tabla4[[#This Row],[Tipo de Intervención]]="","",'Formulario PPGR1'!#REF!)</f>
        <v>#REF!</v>
      </c>
      <c r="F11" s="451" t="e">
        <f>IF(Tabla4[[#This Row],[Tipo de Intervención]]="","",'Formulario PPGR1'!#REF!)</f>
        <v>#REF!</v>
      </c>
      <c r="G11" s="304" t="s">
        <v>943</v>
      </c>
      <c r="H11" s="304" t="s">
        <v>469</v>
      </c>
      <c r="I11" s="305" t="s">
        <v>1769</v>
      </c>
      <c r="J11" s="305" t="s">
        <v>1151</v>
      </c>
      <c r="K11" s="452" t="s">
        <v>965</v>
      </c>
      <c r="L11" s="306" t="s">
        <v>1122</v>
      </c>
      <c r="M11" s="306" t="s">
        <v>1768</v>
      </c>
      <c r="N11" s="306">
        <v>45000</v>
      </c>
      <c r="O11" s="313" t="s">
        <v>886</v>
      </c>
      <c r="P11" s="312" t="s">
        <v>928</v>
      </c>
    </row>
    <row r="12" spans="2:30" ht="25.5" x14ac:dyDescent="0.25">
      <c r="B12" s="451" t="e">
        <f>IF(Tabla4[[#This Row],[Tipo de Intervención]]="","",CONCATENATE(Tabla4[[#This Row],[POA]],".",Tabla4[[#This Row],[SRS]],".",Tabla4[[#This Row],[AREA]],".",Tabla4[[#This Row],[TIPO]]))</f>
        <v>#REF!</v>
      </c>
      <c r="C12" s="451" t="e">
        <f>IF(Tabla4[[#This Row],[Tipo de Intervención]]="","",'Formulario PPGR1'!#REF!)</f>
        <v>#REF!</v>
      </c>
      <c r="D12" s="451" t="e">
        <f>IF(Tabla4[[#This Row],[Tipo de Intervención]]="","",'Formulario PPGR1'!#REF!)</f>
        <v>#REF!</v>
      </c>
      <c r="E12" s="451" t="e">
        <f>IF(Tabla4[[#This Row],[Tipo de Intervención]]="","",'Formulario PPGR1'!#REF!)</f>
        <v>#REF!</v>
      </c>
      <c r="F12" s="451" t="e">
        <f>IF(Tabla4[[#This Row],[Tipo de Intervención]]="","",'Formulario PPGR1'!#REF!)</f>
        <v>#REF!</v>
      </c>
      <c r="G12" s="304" t="s">
        <v>943</v>
      </c>
      <c r="H12" s="304" t="s">
        <v>469</v>
      </c>
      <c r="I12" s="305" t="s">
        <v>1770</v>
      </c>
      <c r="J12" s="305" t="s">
        <v>1151</v>
      </c>
      <c r="K12" s="452" t="s">
        <v>965</v>
      </c>
      <c r="L12" s="306" t="s">
        <v>1123</v>
      </c>
      <c r="M12" s="306" t="s">
        <v>1768</v>
      </c>
      <c r="N12" s="306">
        <v>45000</v>
      </c>
      <c r="O12" s="313" t="s">
        <v>886</v>
      </c>
      <c r="P12" s="312" t="s">
        <v>928</v>
      </c>
    </row>
    <row r="13" spans="2:30" ht="25.5" x14ac:dyDescent="0.25">
      <c r="B13" s="451" t="e">
        <f>IF(Tabla4[[#This Row],[Tipo de Intervención]]="","",CONCATENATE(Tabla4[[#This Row],[POA]],".",Tabla4[[#This Row],[SRS]],".",Tabla4[[#This Row],[AREA]],".",Tabla4[[#This Row],[TIPO]]))</f>
        <v>#REF!</v>
      </c>
      <c r="C13" s="451" t="e">
        <f>IF(Tabla4[[#This Row],[Tipo de Intervención]]="","",'Formulario PPGR1'!#REF!)</f>
        <v>#REF!</v>
      </c>
      <c r="D13" s="451" t="e">
        <f>IF(Tabla4[[#This Row],[Tipo de Intervención]]="","",'Formulario PPGR1'!#REF!)</f>
        <v>#REF!</v>
      </c>
      <c r="E13" s="451" t="e">
        <f>IF(Tabla4[[#This Row],[Tipo de Intervención]]="","",'Formulario PPGR1'!#REF!)</f>
        <v>#REF!</v>
      </c>
      <c r="F13" s="451" t="e">
        <f>IF(Tabla4[[#This Row],[Tipo de Intervención]]="","",'Formulario PPGR1'!#REF!)</f>
        <v>#REF!</v>
      </c>
      <c r="G13" s="304" t="s">
        <v>943</v>
      </c>
      <c r="H13" s="304" t="s">
        <v>469</v>
      </c>
      <c r="I13" s="305" t="s">
        <v>1771</v>
      </c>
      <c r="J13" s="305" t="s">
        <v>1151</v>
      </c>
      <c r="K13" s="452" t="s">
        <v>965</v>
      </c>
      <c r="L13" s="306" t="s">
        <v>1123</v>
      </c>
      <c r="M13" s="306" t="s">
        <v>1768</v>
      </c>
      <c r="N13" s="306">
        <v>45000</v>
      </c>
      <c r="O13" s="313" t="s">
        <v>886</v>
      </c>
      <c r="P13" s="312" t="s">
        <v>928</v>
      </c>
    </row>
    <row r="14" spans="2:30" ht="25.5" x14ac:dyDescent="0.25">
      <c r="B14" s="451" t="e">
        <f>IF(Tabla4[[#This Row],[Tipo de Intervención]]="","",CONCATENATE(Tabla4[[#This Row],[POA]],".",Tabla4[[#This Row],[SRS]],".",Tabla4[[#This Row],[AREA]],".",Tabla4[[#This Row],[TIPO]]))</f>
        <v>#REF!</v>
      </c>
      <c r="C14" s="451" t="e">
        <f>IF(Tabla4[[#This Row],[Tipo de Intervención]]="","",'Formulario PPGR1'!#REF!)</f>
        <v>#REF!</v>
      </c>
      <c r="D14" s="451" t="e">
        <f>IF(Tabla4[[#This Row],[Tipo de Intervención]]="","",'Formulario PPGR1'!#REF!)</f>
        <v>#REF!</v>
      </c>
      <c r="E14" s="451" t="e">
        <f>IF(Tabla4[[#This Row],[Tipo de Intervención]]="","",'Formulario PPGR1'!#REF!)</f>
        <v>#REF!</v>
      </c>
      <c r="F14" s="451" t="e">
        <f>IF(Tabla4[[#This Row],[Tipo de Intervención]]="","",'Formulario PPGR1'!#REF!)</f>
        <v>#REF!</v>
      </c>
      <c r="G14" s="304" t="s">
        <v>943</v>
      </c>
      <c r="H14" s="304" t="s">
        <v>469</v>
      </c>
      <c r="I14" s="305" t="s">
        <v>1772</v>
      </c>
      <c r="J14" s="305" t="s">
        <v>1151</v>
      </c>
      <c r="K14" s="452" t="s">
        <v>965</v>
      </c>
      <c r="L14" s="306" t="s">
        <v>1123</v>
      </c>
      <c r="M14" s="306" t="s">
        <v>1768</v>
      </c>
      <c r="N14" s="306">
        <v>45000</v>
      </c>
      <c r="O14" s="313" t="s">
        <v>886</v>
      </c>
      <c r="P14" s="312" t="s">
        <v>928</v>
      </c>
    </row>
    <row r="15" spans="2:30" ht="25.5" x14ac:dyDescent="0.25">
      <c r="B15" s="451" t="e">
        <f>IF(Tabla4[[#This Row],[Tipo de Intervención]]="","",CONCATENATE(Tabla4[[#This Row],[POA]],".",Tabla4[[#This Row],[SRS]],".",Tabla4[[#This Row],[AREA]],".",Tabla4[[#This Row],[TIPO]]))</f>
        <v>#REF!</v>
      </c>
      <c r="C15" s="451" t="e">
        <f>IF(Tabla4[[#This Row],[Tipo de Intervención]]="","",'Formulario PPGR1'!#REF!)</f>
        <v>#REF!</v>
      </c>
      <c r="D15" s="451" t="e">
        <f>IF(Tabla4[[#This Row],[Tipo de Intervención]]="","",'Formulario PPGR1'!#REF!)</f>
        <v>#REF!</v>
      </c>
      <c r="E15" s="451" t="e">
        <f>IF(Tabla4[[#This Row],[Tipo de Intervención]]="","",'Formulario PPGR1'!#REF!)</f>
        <v>#REF!</v>
      </c>
      <c r="F15" s="451" t="e">
        <f>IF(Tabla4[[#This Row],[Tipo de Intervención]]="","",'Formulario PPGR1'!#REF!)</f>
        <v>#REF!</v>
      </c>
      <c r="G15" s="304" t="s">
        <v>943</v>
      </c>
      <c r="H15" s="304" t="s">
        <v>469</v>
      </c>
      <c r="I15" s="305" t="s">
        <v>1773</v>
      </c>
      <c r="J15" s="305" t="s">
        <v>1151</v>
      </c>
      <c r="K15" s="452" t="s">
        <v>965</v>
      </c>
      <c r="L15" s="306" t="s">
        <v>1123</v>
      </c>
      <c r="M15" s="306" t="s">
        <v>1768</v>
      </c>
      <c r="N15" s="306">
        <v>45000</v>
      </c>
      <c r="O15" s="313" t="s">
        <v>886</v>
      </c>
      <c r="P15" s="312" t="s">
        <v>928</v>
      </c>
    </row>
    <row r="16" spans="2:30" ht="25.5" x14ac:dyDescent="0.25">
      <c r="B16" s="451" t="e">
        <f>IF(Tabla4[[#This Row],[Tipo de Intervención]]="","",CONCATENATE(Tabla4[[#This Row],[POA]],".",Tabla4[[#This Row],[SRS]],".",Tabla4[[#This Row],[AREA]],".",Tabla4[[#This Row],[TIPO]]))</f>
        <v>#REF!</v>
      </c>
      <c r="C16" s="451" t="e">
        <f>IF(Tabla4[[#This Row],[Tipo de Intervención]]="","",'Formulario PPGR1'!#REF!)</f>
        <v>#REF!</v>
      </c>
      <c r="D16" s="451" t="e">
        <f>IF(Tabla4[[#This Row],[Tipo de Intervención]]="","",'Formulario PPGR1'!#REF!)</f>
        <v>#REF!</v>
      </c>
      <c r="E16" s="451" t="e">
        <f>IF(Tabla4[[#This Row],[Tipo de Intervención]]="","",'Formulario PPGR1'!#REF!)</f>
        <v>#REF!</v>
      </c>
      <c r="F16" s="451" t="e">
        <f>IF(Tabla4[[#This Row],[Tipo de Intervención]]="","",'Formulario PPGR1'!#REF!)</f>
        <v>#REF!</v>
      </c>
      <c r="G16" s="304" t="s">
        <v>943</v>
      </c>
      <c r="H16" s="304" t="s">
        <v>469</v>
      </c>
      <c r="I16" s="305" t="s">
        <v>1774</v>
      </c>
      <c r="J16" s="305" t="s">
        <v>1151</v>
      </c>
      <c r="K16" s="452" t="s">
        <v>965</v>
      </c>
      <c r="L16" s="306" t="s">
        <v>1123</v>
      </c>
      <c r="M16" s="306" t="s">
        <v>1768</v>
      </c>
      <c r="N16" s="306">
        <v>45000</v>
      </c>
      <c r="O16" s="313" t="s">
        <v>886</v>
      </c>
      <c r="P16" s="312" t="s">
        <v>928</v>
      </c>
    </row>
    <row r="17" spans="2:16" ht="25.5" x14ac:dyDescent="0.25">
      <c r="B17" s="451" t="e">
        <f>IF(Tabla4[[#This Row],[Tipo de Intervención]]="","",CONCATENATE(Tabla4[[#This Row],[POA]],".",Tabla4[[#This Row],[SRS]],".",Tabla4[[#This Row],[AREA]],".",Tabla4[[#This Row],[TIPO]]))</f>
        <v>#REF!</v>
      </c>
      <c r="C17" s="451" t="e">
        <f>IF(Tabla4[[#This Row],[Tipo de Intervención]]="","",'Formulario PPGR1'!#REF!)</f>
        <v>#REF!</v>
      </c>
      <c r="D17" s="451" t="e">
        <f>IF(Tabla4[[#This Row],[Tipo de Intervención]]="","",'Formulario PPGR1'!#REF!)</f>
        <v>#REF!</v>
      </c>
      <c r="E17" s="451" t="e">
        <f>IF(Tabla4[[#This Row],[Tipo de Intervención]]="","",'Formulario PPGR1'!#REF!)</f>
        <v>#REF!</v>
      </c>
      <c r="F17" s="451" t="e">
        <f>IF(Tabla4[[#This Row],[Tipo de Intervención]]="","",'Formulario PPGR1'!#REF!)</f>
        <v>#REF!</v>
      </c>
      <c r="G17" s="304" t="s">
        <v>943</v>
      </c>
      <c r="H17" s="304" t="s">
        <v>469</v>
      </c>
      <c r="I17" s="305" t="s">
        <v>1775</v>
      </c>
      <c r="J17" s="305" t="s">
        <v>1151</v>
      </c>
      <c r="K17" s="452" t="s">
        <v>965</v>
      </c>
      <c r="L17" s="306" t="s">
        <v>1123</v>
      </c>
      <c r="M17" s="306" t="s">
        <v>1768</v>
      </c>
      <c r="N17" s="306">
        <v>45000</v>
      </c>
      <c r="O17" s="313" t="s">
        <v>886</v>
      </c>
      <c r="P17" s="312" t="s">
        <v>928</v>
      </c>
    </row>
    <row r="18" spans="2:16" ht="25.5" x14ac:dyDescent="0.25">
      <c r="B18" s="451" t="e">
        <f>IF(Tabla4[[#This Row],[Tipo de Intervención]]="","",CONCATENATE(Tabla4[[#This Row],[POA]],".",Tabla4[[#This Row],[SRS]],".",Tabla4[[#This Row],[AREA]],".",Tabla4[[#This Row],[TIPO]]))</f>
        <v>#REF!</v>
      </c>
      <c r="C18" s="451" t="e">
        <f>IF(Tabla4[[#This Row],[Tipo de Intervención]]="","",'Formulario PPGR1'!#REF!)</f>
        <v>#REF!</v>
      </c>
      <c r="D18" s="451" t="e">
        <f>IF(Tabla4[[#This Row],[Tipo de Intervención]]="","",'Formulario PPGR1'!#REF!)</f>
        <v>#REF!</v>
      </c>
      <c r="E18" s="451" t="e">
        <f>IF(Tabla4[[#This Row],[Tipo de Intervención]]="","",'Formulario PPGR1'!#REF!)</f>
        <v>#REF!</v>
      </c>
      <c r="F18" s="451" t="e">
        <f>IF(Tabla4[[#This Row],[Tipo de Intervención]]="","",'Formulario PPGR1'!#REF!)</f>
        <v>#REF!</v>
      </c>
      <c r="G18" s="304" t="s">
        <v>943</v>
      </c>
      <c r="H18" s="304" t="s">
        <v>469</v>
      </c>
      <c r="I18" s="305" t="s">
        <v>1776</v>
      </c>
      <c r="J18" s="305" t="s">
        <v>1151</v>
      </c>
      <c r="K18" s="452" t="s">
        <v>965</v>
      </c>
      <c r="L18" s="306" t="s">
        <v>1123</v>
      </c>
      <c r="M18" s="306" t="s">
        <v>1768</v>
      </c>
      <c r="N18" s="306">
        <v>45000</v>
      </c>
      <c r="O18" s="313" t="s">
        <v>886</v>
      </c>
      <c r="P18" s="312" t="s">
        <v>928</v>
      </c>
    </row>
    <row r="19" spans="2:16" ht="25.5" x14ac:dyDescent="0.25">
      <c r="B19" s="451" t="e">
        <f>IF(Tabla4[[#This Row],[Tipo de Intervención]]="","",CONCATENATE(Tabla4[[#This Row],[POA]],".",Tabla4[[#This Row],[SRS]],".",Tabla4[[#This Row],[AREA]],".",Tabla4[[#This Row],[TIPO]]))</f>
        <v>#REF!</v>
      </c>
      <c r="C19" s="451" t="e">
        <f>IF(Tabla4[[#This Row],[Tipo de Intervención]]="","",'Formulario PPGR1'!#REF!)</f>
        <v>#REF!</v>
      </c>
      <c r="D19" s="451" t="e">
        <f>IF(Tabla4[[#This Row],[Tipo de Intervención]]="","",'Formulario PPGR1'!#REF!)</f>
        <v>#REF!</v>
      </c>
      <c r="E19" s="451" t="e">
        <f>IF(Tabla4[[#This Row],[Tipo de Intervención]]="","",'Formulario PPGR1'!#REF!)</f>
        <v>#REF!</v>
      </c>
      <c r="F19" s="451" t="e">
        <f>IF(Tabla4[[#This Row],[Tipo de Intervención]]="","",'Formulario PPGR1'!#REF!)</f>
        <v>#REF!</v>
      </c>
      <c r="G19" s="304" t="s">
        <v>943</v>
      </c>
      <c r="H19" s="304" t="s">
        <v>469</v>
      </c>
      <c r="I19" s="305" t="s">
        <v>1777</v>
      </c>
      <c r="J19" s="305" t="s">
        <v>1151</v>
      </c>
      <c r="K19" s="452" t="s">
        <v>965</v>
      </c>
      <c r="L19" s="306" t="s">
        <v>1121</v>
      </c>
      <c r="M19" s="306" t="s">
        <v>1768</v>
      </c>
      <c r="N19" s="306">
        <v>45000</v>
      </c>
      <c r="O19" s="313" t="s">
        <v>886</v>
      </c>
      <c r="P19" s="312" t="s">
        <v>928</v>
      </c>
    </row>
    <row r="20" spans="2:16" ht="25.5" x14ac:dyDescent="0.25">
      <c r="B20" s="451" t="e">
        <f>IF(Tabla4[[#This Row],[Tipo de Intervención]]="","",CONCATENATE(Tabla4[[#This Row],[POA]],".",Tabla4[[#This Row],[SRS]],".",Tabla4[[#This Row],[AREA]],".",Tabla4[[#This Row],[TIPO]]))</f>
        <v>#REF!</v>
      </c>
      <c r="C20" s="451" t="e">
        <f>IF(Tabla4[[#This Row],[Tipo de Intervención]]="","",'Formulario PPGR1'!#REF!)</f>
        <v>#REF!</v>
      </c>
      <c r="D20" s="451" t="e">
        <f>IF(Tabla4[[#This Row],[Tipo de Intervención]]="","",'Formulario PPGR1'!#REF!)</f>
        <v>#REF!</v>
      </c>
      <c r="E20" s="451" t="e">
        <f>IF(Tabla4[[#This Row],[Tipo de Intervención]]="","",'Formulario PPGR1'!#REF!)</f>
        <v>#REF!</v>
      </c>
      <c r="F20" s="451" t="e">
        <f>IF(Tabla4[[#This Row],[Tipo de Intervención]]="","",'Formulario PPGR1'!#REF!)</f>
        <v>#REF!</v>
      </c>
      <c r="G20" s="304" t="s">
        <v>943</v>
      </c>
      <c r="H20" s="304" t="s">
        <v>469</v>
      </c>
      <c r="I20" s="305" t="s">
        <v>1778</v>
      </c>
      <c r="J20" s="305" t="s">
        <v>1151</v>
      </c>
      <c r="K20" s="452" t="s">
        <v>965</v>
      </c>
      <c r="L20" s="306" t="s">
        <v>1121</v>
      </c>
      <c r="M20" s="306" t="s">
        <v>1768</v>
      </c>
      <c r="N20" s="306">
        <v>45000</v>
      </c>
      <c r="O20" s="313" t="s">
        <v>886</v>
      </c>
      <c r="P20" s="312" t="s">
        <v>928</v>
      </c>
    </row>
    <row r="21" spans="2:16" ht="25.5" x14ac:dyDescent="0.25">
      <c r="B21" s="451" t="e">
        <f>IF(Tabla4[[#This Row],[Tipo de Intervención]]="","",CONCATENATE(Tabla4[[#This Row],[POA]],".",Tabla4[[#This Row],[SRS]],".",Tabla4[[#This Row],[AREA]],".",Tabla4[[#This Row],[TIPO]]))</f>
        <v>#REF!</v>
      </c>
      <c r="C21" s="451" t="e">
        <f>IF(Tabla4[[#This Row],[Tipo de Intervención]]="","",'Formulario PPGR1'!#REF!)</f>
        <v>#REF!</v>
      </c>
      <c r="D21" s="451" t="e">
        <f>IF(Tabla4[[#This Row],[Tipo de Intervención]]="","",'Formulario PPGR1'!#REF!)</f>
        <v>#REF!</v>
      </c>
      <c r="E21" s="451" t="e">
        <f>IF(Tabla4[[#This Row],[Tipo de Intervención]]="","",'Formulario PPGR1'!#REF!)</f>
        <v>#REF!</v>
      </c>
      <c r="F21" s="451" t="e">
        <f>IF(Tabla4[[#This Row],[Tipo de Intervención]]="","",'Formulario PPGR1'!#REF!)</f>
        <v>#REF!</v>
      </c>
      <c r="G21" s="304" t="s">
        <v>943</v>
      </c>
      <c r="H21" s="304" t="s">
        <v>469</v>
      </c>
      <c r="I21" s="305" t="s">
        <v>1779</v>
      </c>
      <c r="J21" s="305" t="s">
        <v>1151</v>
      </c>
      <c r="K21" s="452" t="s">
        <v>965</v>
      </c>
      <c r="L21" s="306" t="s">
        <v>1121</v>
      </c>
      <c r="M21" s="306" t="s">
        <v>1768</v>
      </c>
      <c r="N21" s="306">
        <v>45000</v>
      </c>
      <c r="O21" s="313" t="s">
        <v>886</v>
      </c>
      <c r="P21" s="312" t="s">
        <v>928</v>
      </c>
    </row>
    <row r="22" spans="2:16" ht="25.5" x14ac:dyDescent="0.25">
      <c r="B22" s="451" t="e">
        <f>IF(Tabla4[[#This Row],[Tipo de Intervención]]="","",CONCATENATE(Tabla4[[#This Row],[POA]],".",Tabla4[[#This Row],[SRS]],".",Tabla4[[#This Row],[AREA]],".",Tabla4[[#This Row],[TIPO]]))</f>
        <v>#REF!</v>
      </c>
      <c r="C22" s="451" t="e">
        <f>IF(Tabla4[[#This Row],[Tipo de Intervención]]="","",'Formulario PPGR1'!#REF!)</f>
        <v>#REF!</v>
      </c>
      <c r="D22" s="451" t="e">
        <f>IF(Tabla4[[#This Row],[Tipo de Intervención]]="","",'Formulario PPGR1'!#REF!)</f>
        <v>#REF!</v>
      </c>
      <c r="E22" s="451" t="e">
        <f>IF(Tabla4[[#This Row],[Tipo de Intervención]]="","",'Formulario PPGR1'!#REF!)</f>
        <v>#REF!</v>
      </c>
      <c r="F22" s="451" t="e">
        <f>IF(Tabla4[[#This Row],[Tipo de Intervención]]="","",'Formulario PPGR1'!#REF!)</f>
        <v>#REF!</v>
      </c>
      <c r="G22" s="304" t="s">
        <v>943</v>
      </c>
      <c r="H22" s="304" t="s">
        <v>469</v>
      </c>
      <c r="I22" s="305" t="s">
        <v>1780</v>
      </c>
      <c r="J22" s="305" t="s">
        <v>1151</v>
      </c>
      <c r="K22" s="452" t="s">
        <v>965</v>
      </c>
      <c r="L22" s="306" t="s">
        <v>1121</v>
      </c>
      <c r="M22" s="306" t="s">
        <v>1768</v>
      </c>
      <c r="N22" s="306">
        <v>45000</v>
      </c>
      <c r="O22" s="313" t="s">
        <v>886</v>
      </c>
      <c r="P22" s="312" t="s">
        <v>928</v>
      </c>
    </row>
    <row r="23" spans="2:16" ht="25.5" x14ac:dyDescent="0.25">
      <c r="B23" s="451" t="e">
        <f>IF(Tabla4[[#This Row],[Tipo de Intervención]]="","",CONCATENATE(Tabla4[[#This Row],[POA]],".",Tabla4[[#This Row],[SRS]],".",Tabla4[[#This Row],[AREA]],".",Tabla4[[#This Row],[TIPO]]))</f>
        <v>#REF!</v>
      </c>
      <c r="C23" s="451" t="e">
        <f>IF(Tabla4[[#This Row],[Tipo de Intervención]]="","",'Formulario PPGR1'!#REF!)</f>
        <v>#REF!</v>
      </c>
      <c r="D23" s="451" t="e">
        <f>IF(Tabla4[[#This Row],[Tipo de Intervención]]="","",'Formulario PPGR1'!#REF!)</f>
        <v>#REF!</v>
      </c>
      <c r="E23" s="451" t="e">
        <f>IF(Tabla4[[#This Row],[Tipo de Intervención]]="","",'Formulario PPGR1'!#REF!)</f>
        <v>#REF!</v>
      </c>
      <c r="F23" s="451" t="e">
        <f>IF(Tabla4[[#This Row],[Tipo de Intervención]]="","",'Formulario PPGR1'!#REF!)</f>
        <v>#REF!</v>
      </c>
      <c r="G23" s="304" t="s">
        <v>943</v>
      </c>
      <c r="H23" s="304" t="s">
        <v>469</v>
      </c>
      <c r="I23" s="305" t="s">
        <v>1781</v>
      </c>
      <c r="J23" s="305" t="s">
        <v>1151</v>
      </c>
      <c r="K23" s="452" t="s">
        <v>965</v>
      </c>
      <c r="L23" s="306" t="s">
        <v>1121</v>
      </c>
      <c r="M23" s="306" t="s">
        <v>1768</v>
      </c>
      <c r="N23" s="306">
        <v>45000</v>
      </c>
      <c r="O23" s="313" t="s">
        <v>886</v>
      </c>
      <c r="P23" s="312" t="s">
        <v>928</v>
      </c>
    </row>
    <row r="24" spans="2:16" ht="25.5" x14ac:dyDescent="0.25">
      <c r="B24" s="451" t="e">
        <f>IF(Tabla4[[#This Row],[Tipo de Intervención]]="","",CONCATENATE(Tabla4[[#This Row],[POA]],".",Tabla4[[#This Row],[SRS]],".",Tabla4[[#This Row],[AREA]],".",Tabla4[[#This Row],[TIPO]]))</f>
        <v>#REF!</v>
      </c>
      <c r="C24" s="451" t="e">
        <f>IF(Tabla4[[#This Row],[Tipo de Intervención]]="","",'Formulario PPGR1'!#REF!)</f>
        <v>#REF!</v>
      </c>
      <c r="D24" s="451" t="e">
        <f>IF(Tabla4[[#This Row],[Tipo de Intervención]]="","",'Formulario PPGR1'!#REF!)</f>
        <v>#REF!</v>
      </c>
      <c r="E24" s="451" t="e">
        <f>IF(Tabla4[[#This Row],[Tipo de Intervención]]="","",'Formulario PPGR1'!#REF!)</f>
        <v>#REF!</v>
      </c>
      <c r="F24" s="451" t="e">
        <f>IF(Tabla4[[#This Row],[Tipo de Intervención]]="","",'Formulario PPGR1'!#REF!)</f>
        <v>#REF!</v>
      </c>
      <c r="G24" s="304" t="s">
        <v>943</v>
      </c>
      <c r="H24" s="304" t="s">
        <v>469</v>
      </c>
      <c r="I24" s="305" t="s">
        <v>1782</v>
      </c>
      <c r="J24" s="305" t="s">
        <v>1151</v>
      </c>
      <c r="K24" s="452" t="s">
        <v>965</v>
      </c>
      <c r="L24" s="306" t="s">
        <v>1121</v>
      </c>
      <c r="M24" s="306" t="s">
        <v>1768</v>
      </c>
      <c r="N24" s="306">
        <v>45000</v>
      </c>
      <c r="O24" s="313" t="s">
        <v>886</v>
      </c>
      <c r="P24" s="312" t="s">
        <v>928</v>
      </c>
    </row>
    <row r="25" spans="2:16" ht="25.5" x14ac:dyDescent="0.25">
      <c r="B25" s="451" t="e">
        <f>IF(Tabla4[[#This Row],[Tipo de Intervención]]="","",CONCATENATE(Tabla4[[#This Row],[POA]],".",Tabla4[[#This Row],[SRS]],".",Tabla4[[#This Row],[AREA]],".",Tabla4[[#This Row],[TIPO]]))</f>
        <v>#REF!</v>
      </c>
      <c r="C25" s="451" t="e">
        <f>IF(Tabla4[[#This Row],[Tipo de Intervención]]="","",'Formulario PPGR1'!#REF!)</f>
        <v>#REF!</v>
      </c>
      <c r="D25" s="451" t="e">
        <f>IF(Tabla4[[#This Row],[Tipo de Intervención]]="","",'Formulario PPGR1'!#REF!)</f>
        <v>#REF!</v>
      </c>
      <c r="E25" s="451" t="e">
        <f>IF(Tabla4[[#This Row],[Tipo de Intervención]]="","",'Formulario PPGR1'!#REF!)</f>
        <v>#REF!</v>
      </c>
      <c r="F25" s="451" t="e">
        <f>IF(Tabla4[[#This Row],[Tipo de Intervención]]="","",'Formulario PPGR1'!#REF!)</f>
        <v>#REF!</v>
      </c>
      <c r="G25" s="304" t="s">
        <v>943</v>
      </c>
      <c r="H25" s="304" t="s">
        <v>469</v>
      </c>
      <c r="I25" s="305" t="s">
        <v>1783</v>
      </c>
      <c r="J25" s="305" t="s">
        <v>1151</v>
      </c>
      <c r="K25" s="452" t="s">
        <v>965</v>
      </c>
      <c r="L25" s="306" t="s">
        <v>1121</v>
      </c>
      <c r="M25" s="306" t="s">
        <v>1768</v>
      </c>
      <c r="N25" s="306">
        <v>45000</v>
      </c>
      <c r="O25" s="313" t="s">
        <v>886</v>
      </c>
      <c r="P25" s="312" t="s">
        <v>928</v>
      </c>
    </row>
    <row r="26" spans="2:16" ht="25.5" x14ac:dyDescent="0.25">
      <c r="B26" s="451" t="e">
        <f>IF(Tabla4[[#This Row],[Tipo de Intervención]]="","",CONCATENATE(Tabla4[[#This Row],[POA]],".",Tabla4[[#This Row],[SRS]],".",Tabla4[[#This Row],[AREA]],".",Tabla4[[#This Row],[TIPO]]))</f>
        <v>#REF!</v>
      </c>
      <c r="C26" s="451" t="e">
        <f>IF(Tabla4[[#This Row],[Tipo de Intervención]]="","",'Formulario PPGR1'!#REF!)</f>
        <v>#REF!</v>
      </c>
      <c r="D26" s="451" t="e">
        <f>IF(Tabla4[[#This Row],[Tipo de Intervención]]="","",'Formulario PPGR1'!#REF!)</f>
        <v>#REF!</v>
      </c>
      <c r="E26" s="451" t="e">
        <f>IF(Tabla4[[#This Row],[Tipo de Intervención]]="","",'Formulario PPGR1'!#REF!)</f>
        <v>#REF!</v>
      </c>
      <c r="F26" s="451" t="e">
        <f>IF(Tabla4[[#This Row],[Tipo de Intervención]]="","",'Formulario PPGR1'!#REF!)</f>
        <v>#REF!</v>
      </c>
      <c r="G26" s="304" t="s">
        <v>943</v>
      </c>
      <c r="H26" s="304" t="s">
        <v>469</v>
      </c>
      <c r="I26" s="305" t="s">
        <v>1784</v>
      </c>
      <c r="J26" s="305" t="s">
        <v>1151</v>
      </c>
      <c r="K26" s="452" t="s">
        <v>965</v>
      </c>
      <c r="L26" s="306" t="s">
        <v>1121</v>
      </c>
      <c r="M26" s="306" t="s">
        <v>1768</v>
      </c>
      <c r="N26" s="306">
        <v>45000</v>
      </c>
      <c r="O26" s="313" t="s">
        <v>886</v>
      </c>
      <c r="P26" s="312" t="s">
        <v>928</v>
      </c>
    </row>
    <row r="27" spans="2:16" ht="25.5" x14ac:dyDescent="0.25">
      <c r="B27" s="451" t="e">
        <f>IF(Tabla4[[#This Row],[Tipo de Intervención]]="","",CONCATENATE(Tabla4[[#This Row],[POA]],".",Tabla4[[#This Row],[SRS]],".",Tabla4[[#This Row],[AREA]],".",Tabla4[[#This Row],[TIPO]]))</f>
        <v>#REF!</v>
      </c>
      <c r="C27" s="451" t="e">
        <f>IF(Tabla4[[#This Row],[Tipo de Intervención]]="","",'Formulario PPGR1'!#REF!)</f>
        <v>#REF!</v>
      </c>
      <c r="D27" s="451" t="e">
        <f>IF(Tabla4[[#This Row],[Tipo de Intervención]]="","",'Formulario PPGR1'!#REF!)</f>
        <v>#REF!</v>
      </c>
      <c r="E27" s="451" t="e">
        <f>IF(Tabla4[[#This Row],[Tipo de Intervención]]="","",'Formulario PPGR1'!#REF!)</f>
        <v>#REF!</v>
      </c>
      <c r="F27" s="451" t="e">
        <f>IF(Tabla4[[#This Row],[Tipo de Intervención]]="","",'Formulario PPGR1'!#REF!)</f>
        <v>#REF!</v>
      </c>
      <c r="G27" s="304" t="s">
        <v>943</v>
      </c>
      <c r="H27" s="304" t="s">
        <v>469</v>
      </c>
      <c r="I27" s="305" t="s">
        <v>1785</v>
      </c>
      <c r="J27" s="305" t="s">
        <v>1151</v>
      </c>
      <c r="K27" s="452" t="s">
        <v>965</v>
      </c>
      <c r="L27" s="306" t="s">
        <v>1121</v>
      </c>
      <c r="M27" s="306" t="s">
        <v>1768</v>
      </c>
      <c r="N27" s="306">
        <v>45000</v>
      </c>
      <c r="O27" s="313" t="s">
        <v>886</v>
      </c>
      <c r="P27" s="312" t="s">
        <v>928</v>
      </c>
    </row>
    <row r="28" spans="2:16" ht="25.5" x14ac:dyDescent="0.25">
      <c r="B28" s="451" t="e">
        <f>IF(Tabla4[[#This Row],[Tipo de Intervención]]="","",CONCATENATE(Tabla4[[#This Row],[POA]],".",Tabla4[[#This Row],[SRS]],".",Tabla4[[#This Row],[AREA]],".",Tabla4[[#This Row],[TIPO]]))</f>
        <v>#REF!</v>
      </c>
      <c r="C28" s="451" t="e">
        <f>IF(Tabla4[[#This Row],[Tipo de Intervención]]="","",'Formulario PPGR1'!#REF!)</f>
        <v>#REF!</v>
      </c>
      <c r="D28" s="451" t="e">
        <f>IF(Tabla4[[#This Row],[Tipo de Intervención]]="","",'Formulario PPGR1'!#REF!)</f>
        <v>#REF!</v>
      </c>
      <c r="E28" s="451" t="e">
        <f>IF(Tabla4[[#This Row],[Tipo de Intervención]]="","",'Formulario PPGR1'!#REF!)</f>
        <v>#REF!</v>
      </c>
      <c r="F28" s="451" t="e">
        <f>IF(Tabla4[[#This Row],[Tipo de Intervención]]="","",'Formulario PPGR1'!#REF!)</f>
        <v>#REF!</v>
      </c>
      <c r="G28" s="304" t="s">
        <v>943</v>
      </c>
      <c r="H28" s="304" t="s">
        <v>469</v>
      </c>
      <c r="I28" s="305" t="s">
        <v>1786</v>
      </c>
      <c r="J28" s="305" t="s">
        <v>1151</v>
      </c>
      <c r="K28" s="452" t="s">
        <v>965</v>
      </c>
      <c r="L28" s="306" t="s">
        <v>1121</v>
      </c>
      <c r="M28" s="306" t="s">
        <v>1768</v>
      </c>
      <c r="N28" s="306">
        <v>45000</v>
      </c>
      <c r="O28" s="313" t="s">
        <v>886</v>
      </c>
      <c r="P28" s="312" t="s">
        <v>928</v>
      </c>
    </row>
    <row r="29" spans="2:16" ht="25.5" x14ac:dyDescent="0.25">
      <c r="B29" s="451" t="e">
        <f>IF(Tabla4[[#This Row],[Tipo de Intervención]]="","",CONCATENATE(Tabla4[[#This Row],[POA]],".",Tabla4[[#This Row],[SRS]],".",Tabla4[[#This Row],[AREA]],".",Tabla4[[#This Row],[TIPO]]))</f>
        <v>#REF!</v>
      </c>
      <c r="C29" s="451" t="e">
        <f>IF(Tabla4[[#This Row],[Tipo de Intervención]]="","",'Formulario PPGR1'!#REF!)</f>
        <v>#REF!</v>
      </c>
      <c r="D29" s="451" t="e">
        <f>IF(Tabla4[[#This Row],[Tipo de Intervención]]="","",'Formulario PPGR1'!#REF!)</f>
        <v>#REF!</v>
      </c>
      <c r="E29" s="451" t="e">
        <f>IF(Tabla4[[#This Row],[Tipo de Intervención]]="","",'Formulario PPGR1'!#REF!)</f>
        <v>#REF!</v>
      </c>
      <c r="F29" s="451" t="e">
        <f>IF(Tabla4[[#This Row],[Tipo de Intervención]]="","",'Formulario PPGR1'!#REF!)</f>
        <v>#REF!</v>
      </c>
      <c r="G29" s="304" t="s">
        <v>943</v>
      </c>
      <c r="H29" s="304" t="s">
        <v>469</v>
      </c>
      <c r="I29" s="305" t="s">
        <v>1787</v>
      </c>
      <c r="J29" s="305" t="s">
        <v>1151</v>
      </c>
      <c r="K29" s="452" t="s">
        <v>965</v>
      </c>
      <c r="L29" s="306" t="s">
        <v>1121</v>
      </c>
      <c r="M29" s="306" t="s">
        <v>1768</v>
      </c>
      <c r="N29" s="306">
        <v>45000</v>
      </c>
      <c r="O29" s="313" t="s">
        <v>886</v>
      </c>
      <c r="P29" s="312" t="s">
        <v>928</v>
      </c>
    </row>
    <row r="30" spans="2:16" ht="25.5" x14ac:dyDescent="0.25">
      <c r="B30" s="451" t="e">
        <f>IF(Tabla4[[#This Row],[Tipo de Intervención]]="","",CONCATENATE(Tabla4[[#This Row],[POA]],".",Tabla4[[#This Row],[SRS]],".",Tabla4[[#This Row],[AREA]],".",Tabla4[[#This Row],[TIPO]]))</f>
        <v>#REF!</v>
      </c>
      <c r="C30" s="451" t="e">
        <f>IF(Tabla4[[#This Row],[Tipo de Intervención]]="","",'Formulario PPGR1'!#REF!)</f>
        <v>#REF!</v>
      </c>
      <c r="D30" s="451" t="e">
        <f>IF(Tabla4[[#This Row],[Tipo de Intervención]]="","",'Formulario PPGR1'!#REF!)</f>
        <v>#REF!</v>
      </c>
      <c r="E30" s="451" t="e">
        <f>IF(Tabla4[[#This Row],[Tipo de Intervención]]="","",'Formulario PPGR1'!#REF!)</f>
        <v>#REF!</v>
      </c>
      <c r="F30" s="451" t="e">
        <f>IF(Tabla4[[#This Row],[Tipo de Intervención]]="","",'Formulario PPGR1'!#REF!)</f>
        <v>#REF!</v>
      </c>
      <c r="G30" s="304" t="s">
        <v>943</v>
      </c>
      <c r="H30" s="304" t="s">
        <v>469</v>
      </c>
      <c r="I30" s="305" t="s">
        <v>1788</v>
      </c>
      <c r="J30" s="305" t="s">
        <v>1151</v>
      </c>
      <c r="K30" s="452" t="s">
        <v>965</v>
      </c>
      <c r="L30" s="306" t="s">
        <v>1121</v>
      </c>
      <c r="M30" s="306" t="s">
        <v>1768</v>
      </c>
      <c r="N30" s="306">
        <v>45000</v>
      </c>
      <c r="O30" s="313" t="s">
        <v>886</v>
      </c>
      <c r="P30" s="312" t="s">
        <v>928</v>
      </c>
    </row>
    <row r="31" spans="2:16" ht="25.5" x14ac:dyDescent="0.25">
      <c r="B31" s="451" t="e">
        <f>IF(Tabla4[[#This Row],[Tipo de Intervención]]="","",CONCATENATE(Tabla4[[#This Row],[POA]],".",Tabla4[[#This Row],[SRS]],".",Tabla4[[#This Row],[AREA]],".",Tabla4[[#This Row],[TIPO]]))</f>
        <v>#REF!</v>
      </c>
      <c r="C31" s="451" t="e">
        <f>IF(Tabla4[[#This Row],[Tipo de Intervención]]="","",'Formulario PPGR1'!#REF!)</f>
        <v>#REF!</v>
      </c>
      <c r="D31" s="451" t="e">
        <f>IF(Tabla4[[#This Row],[Tipo de Intervención]]="","",'Formulario PPGR1'!#REF!)</f>
        <v>#REF!</v>
      </c>
      <c r="E31" s="451" t="e">
        <f>IF(Tabla4[[#This Row],[Tipo de Intervención]]="","",'Formulario PPGR1'!#REF!)</f>
        <v>#REF!</v>
      </c>
      <c r="F31" s="451" t="e">
        <f>IF(Tabla4[[#This Row],[Tipo de Intervención]]="","",'Formulario PPGR1'!#REF!)</f>
        <v>#REF!</v>
      </c>
      <c r="G31" s="304" t="s">
        <v>943</v>
      </c>
      <c r="H31" s="304" t="s">
        <v>469</v>
      </c>
      <c r="I31" s="305" t="s">
        <v>1789</v>
      </c>
      <c r="J31" s="305" t="s">
        <v>1151</v>
      </c>
      <c r="K31" s="452" t="s">
        <v>965</v>
      </c>
      <c r="L31" s="306" t="s">
        <v>1121</v>
      </c>
      <c r="M31" s="306" t="s">
        <v>1768</v>
      </c>
      <c r="N31" s="306">
        <v>45000</v>
      </c>
      <c r="O31" s="313" t="s">
        <v>886</v>
      </c>
      <c r="P31" s="312" t="s">
        <v>928</v>
      </c>
    </row>
    <row r="32" spans="2:16" ht="25.5" x14ac:dyDescent="0.25">
      <c r="B32" s="451" t="e">
        <f>IF(Tabla4[[#This Row],[Tipo de Intervención]]="","",CONCATENATE(Tabla4[[#This Row],[POA]],".",Tabla4[[#This Row],[SRS]],".",Tabla4[[#This Row],[AREA]],".",Tabla4[[#This Row],[TIPO]]))</f>
        <v>#REF!</v>
      </c>
      <c r="C32" s="451" t="e">
        <f>IF(Tabla4[[#This Row],[Tipo de Intervención]]="","",'Formulario PPGR1'!#REF!)</f>
        <v>#REF!</v>
      </c>
      <c r="D32" s="451" t="e">
        <f>IF(Tabla4[[#This Row],[Tipo de Intervención]]="","",'Formulario PPGR1'!#REF!)</f>
        <v>#REF!</v>
      </c>
      <c r="E32" s="451" t="e">
        <f>IF(Tabla4[[#This Row],[Tipo de Intervención]]="","",'Formulario PPGR1'!#REF!)</f>
        <v>#REF!</v>
      </c>
      <c r="F32" s="451" t="e">
        <f>IF(Tabla4[[#This Row],[Tipo de Intervención]]="","",'Formulario PPGR1'!#REF!)</f>
        <v>#REF!</v>
      </c>
      <c r="G32" s="304" t="s">
        <v>943</v>
      </c>
      <c r="H32" s="304" t="s">
        <v>469</v>
      </c>
      <c r="I32" s="305" t="s">
        <v>1790</v>
      </c>
      <c r="J32" s="305" t="s">
        <v>1151</v>
      </c>
      <c r="K32" s="452" t="s">
        <v>965</v>
      </c>
      <c r="L32" s="306" t="s">
        <v>1121</v>
      </c>
      <c r="M32" s="306" t="s">
        <v>1768</v>
      </c>
      <c r="N32" s="306">
        <v>45000</v>
      </c>
      <c r="O32" s="313" t="s">
        <v>886</v>
      </c>
      <c r="P32" s="312" t="s">
        <v>928</v>
      </c>
    </row>
    <row r="33" spans="2:16" ht="25.5" x14ac:dyDescent="0.25">
      <c r="B33" s="306" t="e">
        <f>IF(Tabla4[[#This Row],[Tipo de Intervención]]="","",CONCATENATE(Tabla4[[#This Row],[POA]],".",Tabla4[[#This Row],[SRS]],".",Tabla4[[#This Row],[AREA]],".",Tabla4[[#This Row],[TIPO]]))</f>
        <v>#REF!</v>
      </c>
      <c r="C33" s="306" t="e">
        <f>IF(Tabla4[[#This Row],[Tipo de Intervención]]="","",'Formulario PPGR1'!#REF!)</f>
        <v>#REF!</v>
      </c>
      <c r="D33" s="306" t="e">
        <f>IF(Tabla4[[#This Row],[Tipo de Intervención]]="","",'Formulario PPGR1'!#REF!)</f>
        <v>#REF!</v>
      </c>
      <c r="E33" s="306" t="e">
        <f>IF(Tabla4[[#This Row],[Tipo de Intervención]]="","",'Formulario PPGR1'!#REF!)</f>
        <v>#REF!</v>
      </c>
      <c r="F33" s="306" t="e">
        <f>IF(Tabla4[[#This Row],[Tipo de Intervención]]="","",'Formulario PPGR1'!#REF!)</f>
        <v>#REF!</v>
      </c>
      <c r="G33" s="303" t="s">
        <v>943</v>
      </c>
      <c r="H33" s="304" t="s">
        <v>469</v>
      </c>
      <c r="I33" s="305" t="s">
        <v>1791</v>
      </c>
      <c r="J33" s="305" t="s">
        <v>1151</v>
      </c>
      <c r="K33" s="305" t="s">
        <v>965</v>
      </c>
      <c r="L33" s="306" t="s">
        <v>1121</v>
      </c>
      <c r="M33" s="306" t="s">
        <v>1768</v>
      </c>
      <c r="N33" s="306">
        <v>45000</v>
      </c>
      <c r="O33" s="311" t="s">
        <v>886</v>
      </c>
      <c r="P33" s="312" t="s">
        <v>928</v>
      </c>
    </row>
    <row r="34" spans="2:16" ht="25.5" x14ac:dyDescent="0.25">
      <c r="B34" s="306" t="e">
        <f>IF(Tabla4[[#This Row],[Tipo de Intervención]]="","",CONCATENATE(Tabla4[[#This Row],[POA]],".",Tabla4[[#This Row],[SRS]],".",Tabla4[[#This Row],[AREA]],".",Tabla4[[#This Row],[TIPO]]))</f>
        <v>#REF!</v>
      </c>
      <c r="C34" s="306" t="e">
        <f>IF(Tabla4[[#This Row],[Tipo de Intervención]]="","",'Formulario PPGR1'!#REF!)</f>
        <v>#REF!</v>
      </c>
      <c r="D34" s="306" t="e">
        <f>IF(Tabla4[[#This Row],[Tipo de Intervención]]="","",'Formulario PPGR1'!#REF!)</f>
        <v>#REF!</v>
      </c>
      <c r="E34" s="306" t="e">
        <f>IF(Tabla4[[#This Row],[Tipo de Intervención]]="","",'Formulario PPGR1'!#REF!)</f>
        <v>#REF!</v>
      </c>
      <c r="F34" s="306" t="e">
        <f>IF(Tabla4[[#This Row],[Tipo de Intervención]]="","",'Formulario PPGR1'!#REF!)</f>
        <v>#REF!</v>
      </c>
      <c r="G34" s="304" t="s">
        <v>153</v>
      </c>
      <c r="H34" s="304" t="s">
        <v>469</v>
      </c>
      <c r="I34" s="305" t="s">
        <v>1767</v>
      </c>
      <c r="J34" s="305" t="s">
        <v>1151</v>
      </c>
      <c r="K34" s="305" t="s">
        <v>965</v>
      </c>
      <c r="L34" s="306" t="s">
        <v>1123</v>
      </c>
      <c r="M34" s="306" t="s">
        <v>1792</v>
      </c>
      <c r="N34" s="306">
        <v>8500</v>
      </c>
      <c r="O34" s="311" t="s">
        <v>897</v>
      </c>
      <c r="P34" s="312" t="s">
        <v>928</v>
      </c>
    </row>
    <row r="35" spans="2:16" ht="15" customHeight="1" x14ac:dyDescent="0.25">
      <c r="B35" s="306" t="e">
        <f>IF(Tabla4[[#This Row],[Tipo de Intervención]]="","",CONCATENATE(Tabla4[[#This Row],[POA]],".",Tabla4[[#This Row],[SRS]],".",Tabla4[[#This Row],[AREA]],".",Tabla4[[#This Row],[TIPO]]))</f>
        <v>#REF!</v>
      </c>
      <c r="C35" s="306" t="e">
        <f>IF(Tabla4[[#This Row],[Tipo de Intervención]]="","",'Formulario PPGR1'!#REF!)</f>
        <v>#REF!</v>
      </c>
      <c r="D35" s="306" t="e">
        <f>IF(Tabla4[[#This Row],[Tipo de Intervención]]="","",'Formulario PPGR1'!#REF!)</f>
        <v>#REF!</v>
      </c>
      <c r="E35" s="306" t="e">
        <f>IF(Tabla4[[#This Row],[Tipo de Intervención]]="","",'Formulario PPGR1'!#REF!)</f>
        <v>#REF!</v>
      </c>
      <c r="F35" s="306" t="e">
        <f>IF(Tabla4[[#This Row],[Tipo de Intervención]]="","",'Formulario PPGR1'!#REF!)</f>
        <v>#REF!</v>
      </c>
      <c r="G35" s="304" t="s">
        <v>153</v>
      </c>
      <c r="H35" s="304" t="s">
        <v>469</v>
      </c>
      <c r="I35" s="305" t="s">
        <v>1776</v>
      </c>
      <c r="J35" s="305" t="s">
        <v>1151</v>
      </c>
      <c r="K35" s="305" t="s">
        <v>965</v>
      </c>
      <c r="L35" s="306" t="s">
        <v>1123</v>
      </c>
      <c r="M35" s="306" t="s">
        <v>1793</v>
      </c>
      <c r="N35" s="306"/>
      <c r="O35" s="311" t="s">
        <v>897</v>
      </c>
      <c r="P35" s="312" t="s">
        <v>928</v>
      </c>
    </row>
    <row r="36" spans="2:16" ht="38.25" x14ac:dyDescent="0.25">
      <c r="B36" s="306" t="e">
        <f>IF(Tabla4[[#This Row],[Tipo de Intervención]]="","",CONCATENATE(Tabla4[[#This Row],[POA]],".",Tabla4[[#This Row],[SRS]],".",Tabla4[[#This Row],[AREA]],".",Tabla4[[#This Row],[TIPO]]))</f>
        <v>#REF!</v>
      </c>
      <c r="C36" s="306" t="e">
        <f>IF(Tabla4[[#This Row],[Tipo de Intervención]]="","",'Formulario PPGR1'!#REF!)</f>
        <v>#REF!</v>
      </c>
      <c r="D36" s="306" t="e">
        <f>IF(Tabla4[[#This Row],[Tipo de Intervención]]="","",'Formulario PPGR1'!#REF!)</f>
        <v>#REF!</v>
      </c>
      <c r="E36" s="306" t="e">
        <f>IF(Tabla4[[#This Row],[Tipo de Intervención]]="","",'Formulario PPGR1'!#REF!)</f>
        <v>#REF!</v>
      </c>
      <c r="F36" s="306" t="e">
        <f>IF(Tabla4[[#This Row],[Tipo de Intervención]]="","",'Formulario PPGR1'!#REF!)</f>
        <v>#REF!</v>
      </c>
      <c r="G36" s="304" t="s">
        <v>153</v>
      </c>
      <c r="H36" s="304" t="s">
        <v>469</v>
      </c>
      <c r="I36" s="305" t="s">
        <v>1771</v>
      </c>
      <c r="J36" s="305" t="s">
        <v>1151</v>
      </c>
      <c r="K36" s="305" t="s">
        <v>965</v>
      </c>
      <c r="L36" s="306" t="s">
        <v>1123</v>
      </c>
      <c r="M36" s="306" t="s">
        <v>1794</v>
      </c>
      <c r="N36" s="306">
        <v>50000</v>
      </c>
      <c r="O36" s="311" t="s">
        <v>897</v>
      </c>
      <c r="P36" s="312" t="s">
        <v>928</v>
      </c>
    </row>
    <row r="37" spans="2:16" ht="15" customHeight="1" x14ac:dyDescent="0.25">
      <c r="B37" s="306" t="e">
        <f>IF(Tabla4[[#This Row],[Tipo de Intervención]]="","",CONCATENATE(Tabla4[[#This Row],[POA]],".",Tabla4[[#This Row],[SRS]],".",Tabla4[[#This Row],[AREA]],".",Tabla4[[#This Row],[TIPO]]))</f>
        <v>#REF!</v>
      </c>
      <c r="C37" s="306" t="e">
        <f>IF(Tabla4[[#This Row],[Tipo de Intervención]]="","",'Formulario PPGR1'!#REF!)</f>
        <v>#REF!</v>
      </c>
      <c r="D37" s="306" t="e">
        <f>IF(Tabla4[[#This Row],[Tipo de Intervención]]="","",'Formulario PPGR1'!#REF!)</f>
        <v>#REF!</v>
      </c>
      <c r="E37" s="306" t="e">
        <f>IF(Tabla4[[#This Row],[Tipo de Intervención]]="","",'Formulario PPGR1'!#REF!)</f>
        <v>#REF!</v>
      </c>
      <c r="F37" s="306" t="e">
        <f>IF(Tabla4[[#This Row],[Tipo de Intervención]]="","",'Formulario PPGR1'!#REF!)</f>
        <v>#REF!</v>
      </c>
      <c r="G37" s="304" t="s">
        <v>153</v>
      </c>
      <c r="H37" s="304" t="s">
        <v>469</v>
      </c>
      <c r="I37" s="305" t="s">
        <v>1773</v>
      </c>
      <c r="J37" s="305" t="s">
        <v>1151</v>
      </c>
      <c r="K37" s="305" t="s">
        <v>965</v>
      </c>
      <c r="L37" s="306" t="s">
        <v>1123</v>
      </c>
      <c r="M37" s="306" t="s">
        <v>1795</v>
      </c>
      <c r="N37" s="306">
        <v>8500</v>
      </c>
      <c r="O37" s="311" t="s">
        <v>897</v>
      </c>
      <c r="P37" s="312" t="s">
        <v>928</v>
      </c>
    </row>
    <row r="38" spans="2:16" ht="15" customHeight="1" x14ac:dyDescent="0.25">
      <c r="B38" s="306" t="e">
        <f>IF(Tabla4[[#This Row],[Tipo de Intervención]]="","",CONCATENATE(Tabla4[[#This Row],[POA]],".",Tabla4[[#This Row],[SRS]],".",Tabla4[[#This Row],[AREA]],".",Tabla4[[#This Row],[TIPO]]))</f>
        <v>#REF!</v>
      </c>
      <c r="C38" s="306" t="e">
        <f>IF(Tabla4[[#This Row],[Tipo de Intervención]]="","",'Formulario PPGR1'!#REF!)</f>
        <v>#REF!</v>
      </c>
      <c r="D38" s="306" t="e">
        <f>IF(Tabla4[[#This Row],[Tipo de Intervención]]="","",'Formulario PPGR1'!#REF!)</f>
        <v>#REF!</v>
      </c>
      <c r="E38" s="306" t="e">
        <f>IF(Tabla4[[#This Row],[Tipo de Intervención]]="","",'Formulario PPGR1'!#REF!)</f>
        <v>#REF!</v>
      </c>
      <c r="F38" s="306" t="e">
        <f>IF(Tabla4[[#This Row],[Tipo de Intervención]]="","",'Formulario PPGR1'!#REF!)</f>
        <v>#REF!</v>
      </c>
      <c r="G38" s="304" t="s">
        <v>153</v>
      </c>
      <c r="H38" s="304" t="s">
        <v>469</v>
      </c>
      <c r="I38" s="305" t="s">
        <v>1796</v>
      </c>
      <c r="J38" s="305" t="s">
        <v>1151</v>
      </c>
      <c r="K38" s="305" t="s">
        <v>965</v>
      </c>
      <c r="L38" s="306" t="s">
        <v>1123</v>
      </c>
      <c r="M38" s="306" t="s">
        <v>1797</v>
      </c>
      <c r="N38" s="306">
        <v>8500</v>
      </c>
      <c r="O38" s="311" t="s">
        <v>897</v>
      </c>
      <c r="P38" s="312" t="s">
        <v>928</v>
      </c>
    </row>
    <row r="39" spans="2:16" ht="15" customHeight="1" x14ac:dyDescent="0.25">
      <c r="B39" s="306" t="e">
        <f>IF(Tabla4[[#This Row],[Tipo de Intervención]]="","",CONCATENATE(Tabla4[[#This Row],[POA]],".",Tabla4[[#This Row],[SRS]],".",Tabla4[[#This Row],[AREA]],".",Tabla4[[#This Row],[TIPO]]))</f>
        <v>#REF!</v>
      </c>
      <c r="C39" s="306" t="e">
        <f>IF(Tabla4[[#This Row],[Tipo de Intervención]]="","",'Formulario PPGR1'!#REF!)</f>
        <v>#REF!</v>
      </c>
      <c r="D39" s="306" t="e">
        <f>IF(Tabla4[[#This Row],[Tipo de Intervención]]="","",'Formulario PPGR1'!#REF!)</f>
        <v>#REF!</v>
      </c>
      <c r="E39" s="306" t="e">
        <f>IF(Tabla4[[#This Row],[Tipo de Intervención]]="","",'Formulario PPGR1'!#REF!)</f>
        <v>#REF!</v>
      </c>
      <c r="F39" s="306" t="e">
        <f>IF(Tabla4[[#This Row],[Tipo de Intervención]]="","",'Formulario PPGR1'!#REF!)</f>
        <v>#REF!</v>
      </c>
      <c r="G39" s="304" t="s">
        <v>153</v>
      </c>
      <c r="H39" s="304" t="s">
        <v>469</v>
      </c>
      <c r="I39" s="305" t="s">
        <v>1798</v>
      </c>
      <c r="J39" s="305" t="s">
        <v>1151</v>
      </c>
      <c r="K39" s="305" t="s">
        <v>965</v>
      </c>
      <c r="L39" s="306" t="s">
        <v>1123</v>
      </c>
      <c r="M39" s="306" t="s">
        <v>1799</v>
      </c>
      <c r="N39" s="306">
        <v>66000</v>
      </c>
      <c r="O39" s="311" t="s">
        <v>897</v>
      </c>
      <c r="P39" s="312" t="s">
        <v>928</v>
      </c>
    </row>
    <row r="40" spans="2:16" ht="15" customHeight="1" x14ac:dyDescent="0.25">
      <c r="B40" s="306" t="e">
        <f>IF(Tabla4[[#This Row],[Tipo de Intervención]]="","",CONCATENATE(Tabla4[[#This Row],[POA]],".",Tabla4[[#This Row],[SRS]],".",Tabla4[[#This Row],[AREA]],".",Tabla4[[#This Row],[TIPO]]))</f>
        <v>#REF!</v>
      </c>
      <c r="C40" s="306" t="e">
        <f>IF(Tabla4[[#This Row],[Tipo de Intervención]]="","",'Formulario PPGR1'!#REF!)</f>
        <v>#REF!</v>
      </c>
      <c r="D40" s="306" t="e">
        <f>IF(Tabla4[[#This Row],[Tipo de Intervención]]="","",'Formulario PPGR1'!#REF!)</f>
        <v>#REF!</v>
      </c>
      <c r="E40" s="306" t="e">
        <f>IF(Tabla4[[#This Row],[Tipo de Intervención]]="","",'Formulario PPGR1'!#REF!)</f>
        <v>#REF!</v>
      </c>
      <c r="F40" s="306" t="e">
        <f>IF(Tabla4[[#This Row],[Tipo de Intervención]]="","",'Formulario PPGR1'!#REF!)</f>
        <v>#REF!</v>
      </c>
      <c r="G40" s="334" t="s">
        <v>153</v>
      </c>
      <c r="H40" s="304" t="s">
        <v>469</v>
      </c>
      <c r="I40" s="305" t="s">
        <v>1781</v>
      </c>
      <c r="J40" s="305" t="s">
        <v>1151</v>
      </c>
      <c r="K40" s="305" t="s">
        <v>965</v>
      </c>
      <c r="L40" s="306" t="s">
        <v>1122</v>
      </c>
      <c r="M40" s="306" t="s">
        <v>1800</v>
      </c>
      <c r="N40" s="306">
        <v>8500</v>
      </c>
      <c r="O40" s="311" t="s">
        <v>897</v>
      </c>
      <c r="P40" s="312" t="s">
        <v>928</v>
      </c>
    </row>
    <row r="41" spans="2:16" ht="15" customHeight="1" x14ac:dyDescent="0.25">
      <c r="B41" s="306" t="e">
        <f>IF(Tabla4[[#This Row],[Tipo de Intervención]]="","",CONCATENATE(Tabla4[[#This Row],[POA]],".",Tabla4[[#This Row],[SRS]],".",Tabla4[[#This Row],[AREA]],".",Tabla4[[#This Row],[TIPO]]))</f>
        <v>#REF!</v>
      </c>
      <c r="C41" s="306" t="e">
        <f>IF(Tabla4[[#This Row],[Tipo de Intervención]]="","",'Formulario PPGR1'!#REF!)</f>
        <v>#REF!</v>
      </c>
      <c r="D41" s="306" t="e">
        <f>IF(Tabla4[[#This Row],[Tipo de Intervención]]="","",'Formulario PPGR1'!#REF!)</f>
        <v>#REF!</v>
      </c>
      <c r="E41" s="306" t="e">
        <f>IF(Tabla4[[#This Row],[Tipo de Intervención]]="","",'Formulario PPGR1'!#REF!)</f>
        <v>#REF!</v>
      </c>
      <c r="F41" s="306" t="e">
        <f>IF(Tabla4[[#This Row],[Tipo de Intervención]]="","",'Formulario PPGR1'!#REF!)</f>
        <v>#REF!</v>
      </c>
      <c r="G41" s="304" t="s">
        <v>153</v>
      </c>
      <c r="H41" s="304" t="s">
        <v>469</v>
      </c>
      <c r="I41" s="305" t="s">
        <v>1782</v>
      </c>
      <c r="J41" s="305" t="s">
        <v>1151</v>
      </c>
      <c r="K41" s="305" t="s">
        <v>965</v>
      </c>
      <c r="L41" s="306" t="s">
        <v>1122</v>
      </c>
      <c r="M41" s="306" t="s">
        <v>1797</v>
      </c>
      <c r="N41" s="306">
        <v>8500</v>
      </c>
      <c r="O41" s="311" t="s">
        <v>897</v>
      </c>
      <c r="P41" s="312" t="s">
        <v>928</v>
      </c>
    </row>
    <row r="42" spans="2:16" ht="15" customHeight="1" x14ac:dyDescent="0.25">
      <c r="B42" s="306" t="e">
        <f>IF(Tabla4[[#This Row],[Tipo de Intervención]]="","",CONCATENATE(Tabla4[[#This Row],[POA]],".",Tabla4[[#This Row],[SRS]],".",Tabla4[[#This Row],[AREA]],".",Tabla4[[#This Row],[TIPO]]))</f>
        <v>#REF!</v>
      </c>
      <c r="C42" s="306" t="e">
        <f>IF(Tabla4[[#This Row],[Tipo de Intervención]]="","",'Formulario PPGR1'!#REF!)</f>
        <v>#REF!</v>
      </c>
      <c r="D42" s="306" t="e">
        <f>IF(Tabla4[[#This Row],[Tipo de Intervención]]="","",'Formulario PPGR1'!#REF!)</f>
        <v>#REF!</v>
      </c>
      <c r="E42" s="306" t="e">
        <f>IF(Tabla4[[#This Row],[Tipo de Intervención]]="","",'Formulario PPGR1'!#REF!)</f>
        <v>#REF!</v>
      </c>
      <c r="F42" s="306" t="e">
        <f>IF(Tabla4[[#This Row],[Tipo de Intervención]]="","",'Formulario PPGR1'!#REF!)</f>
        <v>#REF!</v>
      </c>
      <c r="G42" s="304" t="s">
        <v>153</v>
      </c>
      <c r="H42" s="304" t="s">
        <v>469</v>
      </c>
      <c r="I42" s="305" t="s">
        <v>1780</v>
      </c>
      <c r="J42" s="305" t="s">
        <v>1151</v>
      </c>
      <c r="K42" s="305" t="s">
        <v>965</v>
      </c>
      <c r="L42" s="306" t="s">
        <v>1122</v>
      </c>
      <c r="M42" s="306" t="s">
        <v>1801</v>
      </c>
      <c r="N42" s="306">
        <v>36000</v>
      </c>
      <c r="O42" s="311" t="s">
        <v>897</v>
      </c>
      <c r="P42" s="312" t="s">
        <v>928</v>
      </c>
    </row>
    <row r="43" spans="2:16" ht="15" customHeight="1" x14ac:dyDescent="0.25">
      <c r="B43" s="306" t="e">
        <f>IF(Tabla4[[#This Row],[Tipo de Intervención]]="","",CONCATENATE(Tabla4[[#This Row],[POA]],".",Tabla4[[#This Row],[SRS]],".",Tabla4[[#This Row],[AREA]],".",Tabla4[[#This Row],[TIPO]]))</f>
        <v>#REF!</v>
      </c>
      <c r="C43" s="306" t="e">
        <f>IF(Tabla4[[#This Row],[Tipo de Intervención]]="","",'Formulario PPGR1'!#REF!)</f>
        <v>#REF!</v>
      </c>
      <c r="D43" s="306" t="e">
        <f>IF(Tabla4[[#This Row],[Tipo de Intervención]]="","",'Formulario PPGR1'!#REF!)</f>
        <v>#REF!</v>
      </c>
      <c r="E43" s="306" t="e">
        <f>IF(Tabla4[[#This Row],[Tipo de Intervención]]="","",'Formulario PPGR1'!#REF!)</f>
        <v>#REF!</v>
      </c>
      <c r="F43" s="306" t="e">
        <f>IF(Tabla4[[#This Row],[Tipo de Intervención]]="","",'Formulario PPGR1'!#REF!)</f>
        <v>#REF!</v>
      </c>
      <c r="G43" s="304" t="s">
        <v>153</v>
      </c>
      <c r="H43" s="304" t="s">
        <v>469</v>
      </c>
      <c r="I43" s="305" t="s">
        <v>1802</v>
      </c>
      <c r="J43" s="305" t="s">
        <v>1151</v>
      </c>
      <c r="K43" s="305" t="s">
        <v>965</v>
      </c>
      <c r="L43" s="306" t="s">
        <v>1122</v>
      </c>
      <c r="M43" s="306" t="s">
        <v>1803</v>
      </c>
      <c r="N43" s="306">
        <v>32000</v>
      </c>
      <c r="O43" s="311" t="s">
        <v>897</v>
      </c>
      <c r="P43" s="312" t="s">
        <v>928</v>
      </c>
    </row>
    <row r="44" spans="2:16" ht="15" customHeight="1" x14ac:dyDescent="0.25">
      <c r="B44" s="306" t="e">
        <f>IF(Tabla4[[#This Row],[Tipo de Intervención]]="","",CONCATENATE(Tabla4[[#This Row],[POA]],".",Tabla4[[#This Row],[SRS]],".",Tabla4[[#This Row],[AREA]],".",Tabla4[[#This Row],[TIPO]]))</f>
        <v>#REF!</v>
      </c>
      <c r="C44" s="306" t="e">
        <f>IF(Tabla4[[#This Row],[Tipo de Intervención]]="","",'Formulario PPGR1'!#REF!)</f>
        <v>#REF!</v>
      </c>
      <c r="D44" s="306" t="e">
        <f>IF(Tabla4[[#This Row],[Tipo de Intervención]]="","",'Formulario PPGR1'!#REF!)</f>
        <v>#REF!</v>
      </c>
      <c r="E44" s="306" t="e">
        <f>IF(Tabla4[[#This Row],[Tipo de Intervención]]="","",'Formulario PPGR1'!#REF!)</f>
        <v>#REF!</v>
      </c>
      <c r="F44" s="306" t="e">
        <f>IF(Tabla4[[#This Row],[Tipo de Intervención]]="","",'Formulario PPGR1'!#REF!)</f>
        <v>#REF!</v>
      </c>
      <c r="G44" s="304" t="s">
        <v>153</v>
      </c>
      <c r="H44" s="304" t="s">
        <v>469</v>
      </c>
      <c r="I44" s="305" t="s">
        <v>1788</v>
      </c>
      <c r="J44" s="305" t="s">
        <v>1151</v>
      </c>
      <c r="K44" s="305" t="s">
        <v>965</v>
      </c>
      <c r="L44" s="306" t="s">
        <v>1122</v>
      </c>
      <c r="M44" s="306" t="s">
        <v>1804</v>
      </c>
      <c r="N44" s="306">
        <v>47000</v>
      </c>
      <c r="O44" s="311" t="s">
        <v>897</v>
      </c>
      <c r="P44" s="312" t="s">
        <v>928</v>
      </c>
    </row>
    <row r="45" spans="2:16" ht="15" customHeight="1" x14ac:dyDescent="0.25">
      <c r="B45" s="306" t="e">
        <f>IF(Tabla4[[#This Row],[Tipo de Intervención]]="","",CONCATENATE(Tabla4[[#This Row],[POA]],".",Tabla4[[#This Row],[SRS]],".",Tabla4[[#This Row],[AREA]],".",Tabla4[[#This Row],[TIPO]]))</f>
        <v>#REF!</v>
      </c>
      <c r="C45" s="306" t="e">
        <f>IF(Tabla4[[#This Row],[Tipo de Intervención]]="","",'Formulario PPGR1'!#REF!)</f>
        <v>#REF!</v>
      </c>
      <c r="D45" s="306" t="e">
        <f>IF(Tabla4[[#This Row],[Tipo de Intervención]]="","",'Formulario PPGR1'!#REF!)</f>
        <v>#REF!</v>
      </c>
      <c r="E45" s="306" t="e">
        <f>IF(Tabla4[[#This Row],[Tipo de Intervención]]="","",'Formulario PPGR1'!#REF!)</f>
        <v>#REF!</v>
      </c>
      <c r="F45" s="306" t="e">
        <f>IF(Tabla4[[#This Row],[Tipo de Intervención]]="","",'Formulario PPGR1'!#REF!)</f>
        <v>#REF!</v>
      </c>
      <c r="G45" s="304" t="s">
        <v>153</v>
      </c>
      <c r="H45" s="304" t="s">
        <v>469</v>
      </c>
      <c r="I45" s="305" t="s">
        <v>1805</v>
      </c>
      <c r="J45" s="305" t="s">
        <v>1151</v>
      </c>
      <c r="K45" s="305" t="s">
        <v>965</v>
      </c>
      <c r="L45" s="306" t="s">
        <v>1122</v>
      </c>
      <c r="M45" s="306" t="s">
        <v>1806</v>
      </c>
      <c r="N45" s="306">
        <v>16600</v>
      </c>
      <c r="O45" s="311" t="s">
        <v>897</v>
      </c>
      <c r="P45" s="312" t="s">
        <v>928</v>
      </c>
    </row>
    <row r="46" spans="2:16" ht="25.5" x14ac:dyDescent="0.25">
      <c r="B46" s="510" t="e">
        <f>IF(Tabla4[[#This Row],[Tipo de Intervención]]="","",CONCATENATE(Tabla4[[#This Row],[POA]],".",Tabla4[[#This Row],[SRS]],".",Tabla4[[#This Row],[AREA]],".",Tabla4[[#This Row],[TIPO]]))</f>
        <v>#REF!</v>
      </c>
      <c r="C46" s="510" t="e">
        <f>IF(Tabla4[[#This Row],[Tipo de Intervención]]="","",'Formulario PPGR1'!#REF!)</f>
        <v>#REF!</v>
      </c>
      <c r="D46" s="510" t="e">
        <f>IF(Tabla4[[#This Row],[Tipo de Intervención]]="","",'Formulario PPGR1'!#REF!)</f>
        <v>#REF!</v>
      </c>
      <c r="E46" s="510" t="e">
        <f>IF(Tabla4[[#This Row],[Tipo de Intervención]]="","",'Formulario PPGR1'!#REF!)</f>
        <v>#REF!</v>
      </c>
      <c r="F46" s="510" t="e">
        <f>IF(Tabla4[[#This Row],[Tipo de Intervención]]="","",'Formulario PPGR1'!#REF!)</f>
        <v>#REF!</v>
      </c>
      <c r="G46" s="511" t="s">
        <v>153</v>
      </c>
      <c r="H46" s="511" t="s">
        <v>469</v>
      </c>
      <c r="I46" s="512" t="s">
        <v>1784</v>
      </c>
      <c r="J46" s="512" t="s">
        <v>1151</v>
      </c>
      <c r="K46" s="513" t="s">
        <v>965</v>
      </c>
      <c r="L46" s="514" t="s">
        <v>1122</v>
      </c>
      <c r="M46" s="514" t="s">
        <v>1807</v>
      </c>
      <c r="N46" s="514">
        <v>30000</v>
      </c>
      <c r="O46" s="515" t="s">
        <v>897</v>
      </c>
      <c r="P46" s="516" t="s">
        <v>928</v>
      </c>
    </row>
    <row r="47" spans="2:16" ht="25.5" x14ac:dyDescent="0.25">
      <c r="B47" s="510" t="e">
        <f>IF(Tabla4[[#This Row],[Tipo de Intervención]]="","",CONCATENATE(Tabla4[[#This Row],[POA]],".",Tabla4[[#This Row],[SRS]],".",Tabla4[[#This Row],[AREA]],".",Tabla4[[#This Row],[TIPO]]))</f>
        <v>#REF!</v>
      </c>
      <c r="C47" s="510" t="e">
        <f>IF(Tabla4[[#This Row],[Tipo de Intervención]]="","",'Formulario PPGR1'!#REF!)</f>
        <v>#REF!</v>
      </c>
      <c r="D47" s="510" t="e">
        <f>IF(Tabla4[[#This Row],[Tipo de Intervención]]="","",'Formulario PPGR1'!#REF!)</f>
        <v>#REF!</v>
      </c>
      <c r="E47" s="510" t="e">
        <f>IF(Tabla4[[#This Row],[Tipo de Intervención]]="","",'Formulario PPGR1'!#REF!)</f>
        <v>#REF!</v>
      </c>
      <c r="F47" s="510" t="e">
        <f>IF(Tabla4[[#This Row],[Tipo de Intervención]]="","",'Formulario PPGR1'!#REF!)</f>
        <v>#REF!</v>
      </c>
      <c r="G47" s="511" t="s">
        <v>158</v>
      </c>
      <c r="H47" s="511" t="s">
        <v>469</v>
      </c>
      <c r="I47" s="512" t="s">
        <v>1767</v>
      </c>
      <c r="J47" s="512" t="s">
        <v>1151</v>
      </c>
      <c r="K47" s="513" t="s">
        <v>965</v>
      </c>
      <c r="L47" s="514" t="s">
        <v>1123</v>
      </c>
      <c r="M47" s="514" t="s">
        <v>1808</v>
      </c>
      <c r="N47" s="514">
        <v>80</v>
      </c>
      <c r="O47" s="515" t="s">
        <v>888</v>
      </c>
      <c r="P47" s="516" t="s">
        <v>928</v>
      </c>
    </row>
    <row r="48" spans="2:16" ht="25.5" x14ac:dyDescent="0.25">
      <c r="B48" s="510" t="e">
        <f>IF(Tabla4[[#This Row],[Tipo de Intervención]]="","",CONCATENATE(Tabla4[[#This Row],[POA]],".",Tabla4[[#This Row],[SRS]],".",Tabla4[[#This Row],[AREA]],".",Tabla4[[#This Row],[TIPO]]))</f>
        <v>#REF!</v>
      </c>
      <c r="C48" s="510" t="e">
        <f>IF(Tabla4[[#This Row],[Tipo de Intervención]]="","",'Formulario PPGR1'!#REF!)</f>
        <v>#REF!</v>
      </c>
      <c r="D48" s="510" t="e">
        <f>IF(Tabla4[[#This Row],[Tipo de Intervención]]="","",'Formulario PPGR1'!#REF!)</f>
        <v>#REF!</v>
      </c>
      <c r="E48" s="510" t="e">
        <f>IF(Tabla4[[#This Row],[Tipo de Intervención]]="","",'Formulario PPGR1'!#REF!)</f>
        <v>#REF!</v>
      </c>
      <c r="F48" s="510" t="e">
        <f>IF(Tabla4[[#This Row],[Tipo de Intervención]]="","",'Formulario PPGR1'!#REF!)</f>
        <v>#REF!</v>
      </c>
      <c r="G48" s="511" t="s">
        <v>158</v>
      </c>
      <c r="H48" s="511" t="s">
        <v>469</v>
      </c>
      <c r="I48" s="512" t="s">
        <v>1809</v>
      </c>
      <c r="J48" s="512" t="s">
        <v>1151</v>
      </c>
      <c r="K48" s="513" t="s">
        <v>965</v>
      </c>
      <c r="L48" s="514" t="s">
        <v>1123</v>
      </c>
      <c r="M48" s="514" t="s">
        <v>1810</v>
      </c>
      <c r="N48" s="514">
        <v>3500</v>
      </c>
      <c r="O48" s="515" t="s">
        <v>888</v>
      </c>
      <c r="P48" s="516" t="s">
        <v>928</v>
      </c>
    </row>
    <row r="49" spans="2:16" ht="25.5" x14ac:dyDescent="0.25">
      <c r="B49" s="510" t="e">
        <f>IF(Tabla4[[#This Row],[Tipo de Intervención]]="","",CONCATENATE(Tabla4[[#This Row],[POA]],".",Tabla4[[#This Row],[SRS]],".",Tabla4[[#This Row],[AREA]],".",Tabla4[[#This Row],[TIPO]]))</f>
        <v>#REF!</v>
      </c>
      <c r="C49" s="510" t="e">
        <f>IF(Tabla4[[#This Row],[Tipo de Intervención]]="","",'Formulario PPGR1'!#REF!)</f>
        <v>#REF!</v>
      </c>
      <c r="D49" s="510" t="e">
        <f>IF(Tabla4[[#This Row],[Tipo de Intervención]]="","",'Formulario PPGR1'!#REF!)</f>
        <v>#REF!</v>
      </c>
      <c r="E49" s="510" t="e">
        <f>IF(Tabla4[[#This Row],[Tipo de Intervención]]="","",'Formulario PPGR1'!#REF!)</f>
        <v>#REF!</v>
      </c>
      <c r="F49" s="510" t="e">
        <f>IF(Tabla4[[#This Row],[Tipo de Intervención]]="","",'Formulario PPGR1'!#REF!)</f>
        <v>#REF!</v>
      </c>
      <c r="G49" s="511" t="s">
        <v>158</v>
      </c>
      <c r="H49" s="511" t="s">
        <v>469</v>
      </c>
      <c r="I49" s="512" t="s">
        <v>1772</v>
      </c>
      <c r="J49" s="512" t="s">
        <v>1151</v>
      </c>
      <c r="K49" s="513" t="s">
        <v>965</v>
      </c>
      <c r="L49" s="514" t="s">
        <v>1123</v>
      </c>
      <c r="M49" s="514" t="s">
        <v>1810</v>
      </c>
      <c r="N49" s="514">
        <v>3500</v>
      </c>
      <c r="O49" s="515" t="s">
        <v>888</v>
      </c>
      <c r="P49" s="516" t="s">
        <v>928</v>
      </c>
    </row>
    <row r="50" spans="2:16" ht="25.5" x14ac:dyDescent="0.25">
      <c r="B50" s="510" t="e">
        <f>IF(Tabla4[[#This Row],[Tipo de Intervención]]="","",CONCATENATE(Tabla4[[#This Row],[POA]],".",Tabla4[[#This Row],[SRS]],".",Tabla4[[#This Row],[AREA]],".",Tabla4[[#This Row],[TIPO]]))</f>
        <v>#REF!</v>
      </c>
      <c r="C50" s="510" t="e">
        <f>IF(Tabla4[[#This Row],[Tipo de Intervención]]="","",'Formulario PPGR1'!#REF!)</f>
        <v>#REF!</v>
      </c>
      <c r="D50" s="510" t="e">
        <f>IF(Tabla4[[#This Row],[Tipo de Intervención]]="","",'Formulario PPGR1'!#REF!)</f>
        <v>#REF!</v>
      </c>
      <c r="E50" s="510" t="e">
        <f>IF(Tabla4[[#This Row],[Tipo de Intervención]]="","",'Formulario PPGR1'!#REF!)</f>
        <v>#REF!</v>
      </c>
      <c r="F50" s="510" t="e">
        <f>IF(Tabla4[[#This Row],[Tipo de Intervención]]="","",'Formulario PPGR1'!#REF!)</f>
        <v>#REF!</v>
      </c>
      <c r="G50" s="511" t="s">
        <v>158</v>
      </c>
      <c r="H50" s="511" t="s">
        <v>469</v>
      </c>
      <c r="I50" s="512" t="s">
        <v>1811</v>
      </c>
      <c r="J50" s="512" t="s">
        <v>1151</v>
      </c>
      <c r="K50" s="513" t="s">
        <v>965</v>
      </c>
      <c r="L50" s="514" t="s">
        <v>1123</v>
      </c>
      <c r="M50" s="514" t="s">
        <v>1810</v>
      </c>
      <c r="N50" s="514">
        <v>3500</v>
      </c>
      <c r="O50" s="515" t="s">
        <v>888</v>
      </c>
      <c r="P50" s="516" t="s">
        <v>928</v>
      </c>
    </row>
    <row r="51" spans="2:16" ht="25.5" x14ac:dyDescent="0.25">
      <c r="B51" s="510" t="e">
        <f>IF(Tabla4[[#This Row],[Tipo de Intervención]]="","",CONCATENATE(Tabla4[[#This Row],[POA]],".",Tabla4[[#This Row],[SRS]],".",Tabla4[[#This Row],[AREA]],".",Tabla4[[#This Row],[TIPO]]))</f>
        <v>#REF!</v>
      </c>
      <c r="C51" s="510" t="e">
        <f>IF(Tabla4[[#This Row],[Tipo de Intervención]]="","",'Formulario PPGR1'!#REF!)</f>
        <v>#REF!</v>
      </c>
      <c r="D51" s="510" t="e">
        <f>IF(Tabla4[[#This Row],[Tipo de Intervención]]="","",'Formulario PPGR1'!#REF!)</f>
        <v>#REF!</v>
      </c>
      <c r="E51" s="510" t="e">
        <f>IF(Tabla4[[#This Row],[Tipo de Intervención]]="","",'Formulario PPGR1'!#REF!)</f>
        <v>#REF!</v>
      </c>
      <c r="F51" s="510" t="e">
        <f>IF(Tabla4[[#This Row],[Tipo de Intervención]]="","",'Formulario PPGR1'!#REF!)</f>
        <v>#REF!</v>
      </c>
      <c r="G51" s="511" t="s">
        <v>158</v>
      </c>
      <c r="H51" s="511" t="s">
        <v>469</v>
      </c>
      <c r="I51" s="512" t="s">
        <v>1798</v>
      </c>
      <c r="J51" s="512" t="s">
        <v>1151</v>
      </c>
      <c r="K51" s="513" t="s">
        <v>965</v>
      </c>
      <c r="L51" s="514" t="s">
        <v>1123</v>
      </c>
      <c r="M51" s="514" t="s">
        <v>1812</v>
      </c>
      <c r="N51" s="514">
        <v>3500</v>
      </c>
      <c r="O51" s="515" t="s">
        <v>888</v>
      </c>
      <c r="P51" s="516" t="s">
        <v>928</v>
      </c>
    </row>
    <row r="52" spans="2:16" ht="25.5" x14ac:dyDescent="0.25">
      <c r="B52" s="510" t="e">
        <f>IF(Tabla4[[#This Row],[Tipo de Intervención]]="","",CONCATENATE(Tabla4[[#This Row],[POA]],".",Tabla4[[#This Row],[SRS]],".",Tabla4[[#This Row],[AREA]],".",Tabla4[[#This Row],[TIPO]]))</f>
        <v>#REF!</v>
      </c>
      <c r="C52" s="510" t="e">
        <f>IF(Tabla4[[#This Row],[Tipo de Intervención]]="","",'Formulario PPGR1'!#REF!)</f>
        <v>#REF!</v>
      </c>
      <c r="D52" s="510" t="e">
        <f>IF(Tabla4[[#This Row],[Tipo de Intervención]]="","",'Formulario PPGR1'!#REF!)</f>
        <v>#REF!</v>
      </c>
      <c r="E52" s="510" t="e">
        <f>IF(Tabla4[[#This Row],[Tipo de Intervención]]="","",'Formulario PPGR1'!#REF!)</f>
        <v>#REF!</v>
      </c>
      <c r="F52" s="510" t="e">
        <f>IF(Tabla4[[#This Row],[Tipo de Intervención]]="","",'Formulario PPGR1'!#REF!)</f>
        <v>#REF!</v>
      </c>
      <c r="G52" s="511" t="s">
        <v>158</v>
      </c>
      <c r="H52" s="511" t="s">
        <v>469</v>
      </c>
      <c r="I52" s="512" t="s">
        <v>1775</v>
      </c>
      <c r="J52" s="512" t="s">
        <v>1151</v>
      </c>
      <c r="K52" s="513" t="s">
        <v>965</v>
      </c>
      <c r="L52" s="514" t="s">
        <v>1123</v>
      </c>
      <c r="M52" s="514" t="s">
        <v>1812</v>
      </c>
      <c r="N52" s="514">
        <v>3500</v>
      </c>
      <c r="O52" s="515" t="s">
        <v>888</v>
      </c>
      <c r="P52" s="516" t="s">
        <v>928</v>
      </c>
    </row>
    <row r="53" spans="2:16" ht="25.5" x14ac:dyDescent="0.25">
      <c r="B53" s="510" t="e">
        <f>IF(Tabla4[[#This Row],[Tipo de Intervención]]="","",CONCATENATE(Tabla4[[#This Row],[POA]],".",Tabla4[[#This Row],[SRS]],".",Tabla4[[#This Row],[AREA]],".",Tabla4[[#This Row],[TIPO]]))</f>
        <v>#REF!</v>
      </c>
      <c r="C53" s="510" t="e">
        <f>IF(Tabla4[[#This Row],[Tipo de Intervención]]="","",'Formulario PPGR1'!#REF!)</f>
        <v>#REF!</v>
      </c>
      <c r="D53" s="510" t="e">
        <f>IF(Tabla4[[#This Row],[Tipo de Intervención]]="","",'Formulario PPGR1'!#REF!)</f>
        <v>#REF!</v>
      </c>
      <c r="E53" s="510" t="e">
        <f>IF(Tabla4[[#This Row],[Tipo de Intervención]]="","",'Formulario PPGR1'!#REF!)</f>
        <v>#REF!</v>
      </c>
      <c r="F53" s="510" t="e">
        <f>IF(Tabla4[[#This Row],[Tipo de Intervención]]="","",'Formulario PPGR1'!#REF!)</f>
        <v>#REF!</v>
      </c>
      <c r="G53" s="511" t="s">
        <v>158</v>
      </c>
      <c r="H53" s="511" t="s">
        <v>469</v>
      </c>
      <c r="I53" s="512" t="s">
        <v>1771</v>
      </c>
      <c r="J53" s="512" t="s">
        <v>1151</v>
      </c>
      <c r="K53" s="513" t="s">
        <v>965</v>
      </c>
      <c r="L53" s="514" t="s">
        <v>1123</v>
      </c>
      <c r="M53" s="514" t="s">
        <v>1813</v>
      </c>
      <c r="N53" s="514">
        <v>3500</v>
      </c>
      <c r="O53" s="515" t="s">
        <v>888</v>
      </c>
      <c r="P53" s="516" t="s">
        <v>928</v>
      </c>
    </row>
    <row r="54" spans="2:16" ht="25.5" x14ac:dyDescent="0.25">
      <c r="B54" s="510" t="e">
        <f>IF(Tabla4[[#This Row],[Tipo de Intervención]]="","",CONCATENATE(Tabla4[[#This Row],[POA]],".",Tabla4[[#This Row],[SRS]],".",Tabla4[[#This Row],[AREA]],".",Tabla4[[#This Row],[TIPO]]))</f>
        <v>#REF!</v>
      </c>
      <c r="C54" s="510" t="e">
        <f>IF(Tabla4[[#This Row],[Tipo de Intervención]]="","",'Formulario PPGR1'!#REF!)</f>
        <v>#REF!</v>
      </c>
      <c r="D54" s="510" t="e">
        <f>IF(Tabla4[[#This Row],[Tipo de Intervención]]="","",'Formulario PPGR1'!#REF!)</f>
        <v>#REF!</v>
      </c>
      <c r="E54" s="510" t="e">
        <f>IF(Tabla4[[#This Row],[Tipo de Intervención]]="","",'Formulario PPGR1'!#REF!)</f>
        <v>#REF!</v>
      </c>
      <c r="F54" s="510" t="e">
        <f>IF(Tabla4[[#This Row],[Tipo de Intervención]]="","",'Formulario PPGR1'!#REF!)</f>
        <v>#REF!</v>
      </c>
      <c r="G54" s="511" t="s">
        <v>158</v>
      </c>
      <c r="H54" s="511" t="s">
        <v>469</v>
      </c>
      <c r="I54" s="512" t="s">
        <v>1814</v>
      </c>
      <c r="J54" s="512" t="s">
        <v>1151</v>
      </c>
      <c r="K54" s="513" t="s">
        <v>965</v>
      </c>
      <c r="L54" s="514" t="s">
        <v>1123</v>
      </c>
      <c r="M54" s="514" t="s">
        <v>1810</v>
      </c>
      <c r="N54" s="514">
        <v>3500</v>
      </c>
      <c r="O54" s="515" t="s">
        <v>888</v>
      </c>
      <c r="P54" s="516" t="s">
        <v>928</v>
      </c>
    </row>
    <row r="55" spans="2:16" ht="25.5" x14ac:dyDescent="0.25">
      <c r="B55" s="510" t="e">
        <f>IF(Tabla4[[#This Row],[Tipo de Intervención]]="","",CONCATENATE(Tabla4[[#This Row],[POA]],".",Tabla4[[#This Row],[SRS]],".",Tabla4[[#This Row],[AREA]],".",Tabla4[[#This Row],[TIPO]]))</f>
        <v>#REF!</v>
      </c>
      <c r="C55" s="510" t="e">
        <f>IF(Tabla4[[#This Row],[Tipo de Intervención]]="","",'Formulario PPGR1'!#REF!)</f>
        <v>#REF!</v>
      </c>
      <c r="D55" s="510" t="e">
        <f>IF(Tabla4[[#This Row],[Tipo de Intervención]]="","",'Formulario PPGR1'!#REF!)</f>
        <v>#REF!</v>
      </c>
      <c r="E55" s="510" t="e">
        <f>IF(Tabla4[[#This Row],[Tipo de Intervención]]="","",'Formulario PPGR1'!#REF!)</f>
        <v>#REF!</v>
      </c>
      <c r="F55" s="510" t="e">
        <f>IF(Tabla4[[#This Row],[Tipo de Intervención]]="","",'Formulario PPGR1'!#REF!)</f>
        <v>#REF!</v>
      </c>
      <c r="G55" s="511" t="s">
        <v>158</v>
      </c>
      <c r="H55" s="511" t="s">
        <v>469</v>
      </c>
      <c r="I55" s="512" t="s">
        <v>1815</v>
      </c>
      <c r="J55" s="512" t="s">
        <v>1151</v>
      </c>
      <c r="K55" s="513" t="s">
        <v>965</v>
      </c>
      <c r="L55" s="514" t="s">
        <v>1122</v>
      </c>
      <c r="M55" s="514" t="s">
        <v>1812</v>
      </c>
      <c r="N55" s="514">
        <v>3900</v>
      </c>
      <c r="O55" s="515" t="s">
        <v>888</v>
      </c>
      <c r="P55" s="516" t="s">
        <v>928</v>
      </c>
    </row>
    <row r="56" spans="2:16" ht="25.5" x14ac:dyDescent="0.25">
      <c r="B56" s="510" t="e">
        <f>IF(Tabla4[[#This Row],[Tipo de Intervención]]="","",CONCATENATE(Tabla4[[#This Row],[POA]],".",Tabla4[[#This Row],[SRS]],".",Tabla4[[#This Row],[AREA]],".",Tabla4[[#This Row],[TIPO]]))</f>
        <v>#REF!</v>
      </c>
      <c r="C56" s="510" t="e">
        <f>IF(Tabla4[[#This Row],[Tipo de Intervención]]="","",'Formulario PPGR1'!#REF!)</f>
        <v>#REF!</v>
      </c>
      <c r="D56" s="510" t="e">
        <f>IF(Tabla4[[#This Row],[Tipo de Intervención]]="","",'Formulario PPGR1'!#REF!)</f>
        <v>#REF!</v>
      </c>
      <c r="E56" s="510" t="e">
        <f>IF(Tabla4[[#This Row],[Tipo de Intervención]]="","",'Formulario PPGR1'!#REF!)</f>
        <v>#REF!</v>
      </c>
      <c r="F56" s="510" t="e">
        <f>IF(Tabla4[[#This Row],[Tipo de Intervención]]="","",'Formulario PPGR1'!#REF!)</f>
        <v>#REF!</v>
      </c>
      <c r="G56" s="511" t="s">
        <v>158</v>
      </c>
      <c r="H56" s="511" t="s">
        <v>469</v>
      </c>
      <c r="I56" s="512" t="s">
        <v>1778</v>
      </c>
      <c r="J56" s="512" t="s">
        <v>1151</v>
      </c>
      <c r="K56" s="513" t="s">
        <v>965</v>
      </c>
      <c r="L56" s="514" t="s">
        <v>1122</v>
      </c>
      <c r="M56" s="514" t="s">
        <v>1810</v>
      </c>
      <c r="N56" s="514">
        <v>3500</v>
      </c>
      <c r="O56" s="515" t="s">
        <v>888</v>
      </c>
      <c r="P56" s="516" t="s">
        <v>928</v>
      </c>
    </row>
    <row r="57" spans="2:16" ht="25.5" x14ac:dyDescent="0.25">
      <c r="B57" s="510" t="e">
        <f>IF(Tabla4[[#This Row],[Tipo de Intervención]]="","",CONCATENATE(Tabla4[[#This Row],[POA]],".",Tabla4[[#This Row],[SRS]],".",Tabla4[[#This Row],[AREA]],".",Tabla4[[#This Row],[TIPO]]))</f>
        <v>#REF!</v>
      </c>
      <c r="C57" s="510" t="e">
        <f>IF(Tabla4[[#This Row],[Tipo de Intervención]]="","",'Formulario PPGR1'!#REF!)</f>
        <v>#REF!</v>
      </c>
      <c r="D57" s="510" t="e">
        <f>IF(Tabla4[[#This Row],[Tipo de Intervención]]="","",'Formulario PPGR1'!#REF!)</f>
        <v>#REF!</v>
      </c>
      <c r="E57" s="510" t="e">
        <f>IF(Tabla4[[#This Row],[Tipo de Intervención]]="","",'Formulario PPGR1'!#REF!)</f>
        <v>#REF!</v>
      </c>
      <c r="F57" s="510" t="e">
        <f>IF(Tabla4[[#This Row],[Tipo de Intervención]]="","",'Formulario PPGR1'!#REF!)</f>
        <v>#REF!</v>
      </c>
      <c r="G57" s="511" t="s">
        <v>158</v>
      </c>
      <c r="H57" s="511" t="s">
        <v>469</v>
      </c>
      <c r="I57" s="512" t="s">
        <v>1782</v>
      </c>
      <c r="J57" s="512" t="s">
        <v>1151</v>
      </c>
      <c r="K57" s="513" t="s">
        <v>965</v>
      </c>
      <c r="L57" s="514" t="s">
        <v>1122</v>
      </c>
      <c r="M57" s="514" t="s">
        <v>1810</v>
      </c>
      <c r="N57" s="514">
        <v>3500</v>
      </c>
      <c r="O57" s="515" t="s">
        <v>888</v>
      </c>
      <c r="P57" s="516" t="s">
        <v>928</v>
      </c>
    </row>
    <row r="58" spans="2:16" ht="25.5" x14ac:dyDescent="0.25">
      <c r="B58" s="510" t="e">
        <f>IF(Tabla4[[#This Row],[Tipo de Intervención]]="","",CONCATENATE(Tabla4[[#This Row],[POA]],".",Tabla4[[#This Row],[SRS]],".",Tabla4[[#This Row],[AREA]],".",Tabla4[[#This Row],[TIPO]]))</f>
        <v>#REF!</v>
      </c>
      <c r="C58" s="510" t="e">
        <f>IF(Tabla4[[#This Row],[Tipo de Intervención]]="","",'Formulario PPGR1'!#REF!)</f>
        <v>#REF!</v>
      </c>
      <c r="D58" s="510" t="e">
        <f>IF(Tabla4[[#This Row],[Tipo de Intervención]]="","",'Formulario PPGR1'!#REF!)</f>
        <v>#REF!</v>
      </c>
      <c r="E58" s="510" t="e">
        <f>IF(Tabla4[[#This Row],[Tipo de Intervención]]="","",'Formulario PPGR1'!#REF!)</f>
        <v>#REF!</v>
      </c>
      <c r="F58" s="510" t="e">
        <f>IF(Tabla4[[#This Row],[Tipo de Intervención]]="","",'Formulario PPGR1'!#REF!)</f>
        <v>#REF!</v>
      </c>
      <c r="G58" s="511" t="s">
        <v>158</v>
      </c>
      <c r="H58" s="511" t="s">
        <v>469</v>
      </c>
      <c r="I58" s="512" t="s">
        <v>1780</v>
      </c>
      <c r="J58" s="512" t="s">
        <v>1151</v>
      </c>
      <c r="K58" s="513" t="s">
        <v>965</v>
      </c>
      <c r="L58" s="514" t="s">
        <v>1122</v>
      </c>
      <c r="M58" s="514" t="s">
        <v>1810</v>
      </c>
      <c r="N58" s="514">
        <v>3500</v>
      </c>
      <c r="O58" s="515" t="s">
        <v>888</v>
      </c>
      <c r="P58" s="516" t="s">
        <v>928</v>
      </c>
    </row>
    <row r="59" spans="2:16" ht="25.5" x14ac:dyDescent="0.25">
      <c r="B59" s="510" t="e">
        <f>IF(Tabla4[[#This Row],[Tipo de Intervención]]="","",CONCATENATE(Tabla4[[#This Row],[POA]],".",Tabla4[[#This Row],[SRS]],".",Tabla4[[#This Row],[AREA]],".",Tabla4[[#This Row],[TIPO]]))</f>
        <v>#REF!</v>
      </c>
      <c r="C59" s="510" t="e">
        <f>IF(Tabla4[[#This Row],[Tipo de Intervención]]="","",'Formulario PPGR1'!#REF!)</f>
        <v>#REF!</v>
      </c>
      <c r="D59" s="510" t="e">
        <f>IF(Tabla4[[#This Row],[Tipo de Intervención]]="","",'Formulario PPGR1'!#REF!)</f>
        <v>#REF!</v>
      </c>
      <c r="E59" s="510" t="e">
        <f>IF(Tabla4[[#This Row],[Tipo de Intervención]]="","",'Formulario PPGR1'!#REF!)</f>
        <v>#REF!</v>
      </c>
      <c r="F59" s="510" t="e">
        <f>IF(Tabla4[[#This Row],[Tipo de Intervención]]="","",'Formulario PPGR1'!#REF!)</f>
        <v>#REF!</v>
      </c>
      <c r="G59" s="511" t="s">
        <v>158</v>
      </c>
      <c r="H59" s="511" t="s">
        <v>469</v>
      </c>
      <c r="I59" s="512" t="s">
        <v>1769</v>
      </c>
      <c r="J59" s="512" t="s">
        <v>1151</v>
      </c>
      <c r="K59" s="513" t="s">
        <v>965</v>
      </c>
      <c r="L59" s="514" t="s">
        <v>1122</v>
      </c>
      <c r="M59" s="514" t="s">
        <v>1812</v>
      </c>
      <c r="N59" s="514">
        <v>3900</v>
      </c>
      <c r="O59" s="515" t="s">
        <v>888</v>
      </c>
      <c r="P59" s="516" t="s">
        <v>928</v>
      </c>
    </row>
    <row r="60" spans="2:16" ht="25.5" x14ac:dyDescent="0.25">
      <c r="B60" s="510" t="e">
        <f>IF(Tabla4[[#This Row],[Tipo de Intervención]]="","",CONCATENATE(Tabla4[[#This Row],[POA]],".",Tabla4[[#This Row],[SRS]],".",Tabla4[[#This Row],[AREA]],".",Tabla4[[#This Row],[TIPO]]))</f>
        <v>#REF!</v>
      </c>
      <c r="C60" s="510" t="e">
        <f>IF(Tabla4[[#This Row],[Tipo de Intervención]]="","",'Formulario PPGR1'!#REF!)</f>
        <v>#REF!</v>
      </c>
      <c r="D60" s="510" t="e">
        <f>IF(Tabla4[[#This Row],[Tipo de Intervención]]="","",'Formulario PPGR1'!#REF!)</f>
        <v>#REF!</v>
      </c>
      <c r="E60" s="510" t="e">
        <f>IF(Tabla4[[#This Row],[Tipo de Intervención]]="","",'Formulario PPGR1'!#REF!)</f>
        <v>#REF!</v>
      </c>
      <c r="F60" s="510" t="e">
        <f>IF(Tabla4[[#This Row],[Tipo de Intervención]]="","",'Formulario PPGR1'!#REF!)</f>
        <v>#REF!</v>
      </c>
      <c r="G60" s="511" t="s">
        <v>158</v>
      </c>
      <c r="H60" s="511" t="s">
        <v>469</v>
      </c>
      <c r="I60" s="512" t="s">
        <v>1816</v>
      </c>
      <c r="J60" s="512" t="s">
        <v>1151</v>
      </c>
      <c r="K60" s="513" t="s">
        <v>965</v>
      </c>
      <c r="L60" s="514" t="s">
        <v>1122</v>
      </c>
      <c r="M60" s="514" t="s">
        <v>1810</v>
      </c>
      <c r="N60" s="514">
        <v>3500</v>
      </c>
      <c r="O60" s="515" t="s">
        <v>888</v>
      </c>
      <c r="P60" s="516" t="s">
        <v>928</v>
      </c>
    </row>
    <row r="61" spans="2:16" ht="25.5" x14ac:dyDescent="0.25">
      <c r="B61" s="510" t="e">
        <f>IF(Tabla4[[#This Row],[Tipo de Intervención]]="","",CONCATENATE(Tabla4[[#This Row],[POA]],".",Tabla4[[#This Row],[SRS]],".",Tabla4[[#This Row],[AREA]],".",Tabla4[[#This Row],[TIPO]]))</f>
        <v>#REF!</v>
      </c>
      <c r="C61" s="510" t="e">
        <f>IF(Tabla4[[#This Row],[Tipo de Intervención]]="","",'Formulario PPGR1'!#REF!)</f>
        <v>#REF!</v>
      </c>
      <c r="D61" s="510" t="e">
        <f>IF(Tabla4[[#This Row],[Tipo de Intervención]]="","",'Formulario PPGR1'!#REF!)</f>
        <v>#REF!</v>
      </c>
      <c r="E61" s="510" t="e">
        <f>IF(Tabla4[[#This Row],[Tipo de Intervención]]="","",'Formulario PPGR1'!#REF!)</f>
        <v>#REF!</v>
      </c>
      <c r="F61" s="510" t="e">
        <f>IF(Tabla4[[#This Row],[Tipo de Intervención]]="","",'Formulario PPGR1'!#REF!)</f>
        <v>#REF!</v>
      </c>
      <c r="G61" s="511" t="s">
        <v>158</v>
      </c>
      <c r="H61" s="511" t="s">
        <v>469</v>
      </c>
      <c r="I61" s="512" t="s">
        <v>1817</v>
      </c>
      <c r="J61" s="512" t="s">
        <v>1151</v>
      </c>
      <c r="K61" s="513" t="s">
        <v>965</v>
      </c>
      <c r="L61" s="514" t="s">
        <v>1122</v>
      </c>
      <c r="M61" s="514" t="s">
        <v>1818</v>
      </c>
      <c r="N61" s="514">
        <v>800</v>
      </c>
      <c r="O61" s="515" t="s">
        <v>888</v>
      </c>
      <c r="P61" s="516" t="s">
        <v>928</v>
      </c>
    </row>
    <row r="62" spans="2:16" ht="25.5" x14ac:dyDescent="0.25">
      <c r="B62" s="510" t="e">
        <f>IF(Tabla4[[#This Row],[Tipo de Intervención]]="","",CONCATENATE(Tabla4[[#This Row],[POA]],".",Tabla4[[#This Row],[SRS]],".",Tabla4[[#This Row],[AREA]],".",Tabla4[[#This Row],[TIPO]]))</f>
        <v>#REF!</v>
      </c>
      <c r="C62" s="510" t="e">
        <f>IF(Tabla4[[#This Row],[Tipo de Intervención]]="","",'Formulario PPGR1'!#REF!)</f>
        <v>#REF!</v>
      </c>
      <c r="D62" s="510" t="e">
        <f>IF(Tabla4[[#This Row],[Tipo de Intervención]]="","",'Formulario PPGR1'!#REF!)</f>
        <v>#REF!</v>
      </c>
      <c r="E62" s="510" t="e">
        <f>IF(Tabla4[[#This Row],[Tipo de Intervención]]="","",'Formulario PPGR1'!#REF!)</f>
        <v>#REF!</v>
      </c>
      <c r="F62" s="510" t="e">
        <f>IF(Tabla4[[#This Row],[Tipo de Intervención]]="","",'Formulario PPGR1'!#REF!)</f>
        <v>#REF!</v>
      </c>
      <c r="G62" s="511" t="s">
        <v>158</v>
      </c>
      <c r="H62" s="511" t="s">
        <v>469</v>
      </c>
      <c r="I62" s="512" t="s">
        <v>1805</v>
      </c>
      <c r="J62" s="512" t="s">
        <v>1151</v>
      </c>
      <c r="K62" s="513" t="s">
        <v>965</v>
      </c>
      <c r="L62" s="514" t="s">
        <v>1121</v>
      </c>
      <c r="M62" s="514" t="s">
        <v>1812</v>
      </c>
      <c r="N62" s="514">
        <v>3900</v>
      </c>
      <c r="O62" s="515" t="s">
        <v>888</v>
      </c>
      <c r="P62" s="516" t="s">
        <v>928</v>
      </c>
    </row>
    <row r="63" spans="2:16" ht="25.5" x14ac:dyDescent="0.25">
      <c r="B63" s="510" t="e">
        <f>IF(Tabla4[[#This Row],[Tipo de Intervención]]="","",CONCATENATE(Tabla4[[#This Row],[POA]],".",Tabla4[[#This Row],[SRS]],".",Tabla4[[#This Row],[AREA]],".",Tabla4[[#This Row],[TIPO]]))</f>
        <v>#REF!</v>
      </c>
      <c r="C63" s="510" t="e">
        <f>IF(Tabla4[[#This Row],[Tipo de Intervención]]="","",'Formulario PPGR1'!#REF!)</f>
        <v>#REF!</v>
      </c>
      <c r="D63" s="510" t="e">
        <f>IF(Tabla4[[#This Row],[Tipo de Intervención]]="","",'Formulario PPGR1'!#REF!)</f>
        <v>#REF!</v>
      </c>
      <c r="E63" s="510" t="e">
        <f>IF(Tabla4[[#This Row],[Tipo de Intervención]]="","",'Formulario PPGR1'!#REF!)</f>
        <v>#REF!</v>
      </c>
      <c r="F63" s="510" t="e">
        <f>IF(Tabla4[[#This Row],[Tipo de Intervención]]="","",'Formulario PPGR1'!#REF!)</f>
        <v>#REF!</v>
      </c>
      <c r="G63" s="511" t="s">
        <v>158</v>
      </c>
      <c r="H63" s="511" t="s">
        <v>469</v>
      </c>
      <c r="I63" s="512" t="s">
        <v>1819</v>
      </c>
      <c r="J63" s="512" t="s">
        <v>1151</v>
      </c>
      <c r="K63" s="513" t="s">
        <v>965</v>
      </c>
      <c r="L63" s="514" t="s">
        <v>1121</v>
      </c>
      <c r="M63" s="514" t="s">
        <v>1810</v>
      </c>
      <c r="N63" s="514">
        <v>3500</v>
      </c>
      <c r="O63" s="515" t="s">
        <v>888</v>
      </c>
      <c r="P63" s="516" t="s">
        <v>928</v>
      </c>
    </row>
    <row r="64" spans="2:16" ht="25.5" x14ac:dyDescent="0.25">
      <c r="B64" s="510" t="e">
        <f>IF(Tabla4[[#This Row],[Tipo de Intervención]]="","",CONCATENATE(Tabla4[[#This Row],[POA]],".",Tabla4[[#This Row],[SRS]],".",Tabla4[[#This Row],[AREA]],".",Tabla4[[#This Row],[TIPO]]))</f>
        <v>#REF!</v>
      </c>
      <c r="C64" s="510" t="e">
        <f>IF(Tabla4[[#This Row],[Tipo de Intervención]]="","",'Formulario PPGR1'!#REF!)</f>
        <v>#REF!</v>
      </c>
      <c r="D64" s="510" t="e">
        <f>IF(Tabla4[[#This Row],[Tipo de Intervención]]="","",'Formulario PPGR1'!#REF!)</f>
        <v>#REF!</v>
      </c>
      <c r="E64" s="510" t="e">
        <f>IF(Tabla4[[#This Row],[Tipo de Intervención]]="","",'Formulario PPGR1'!#REF!)</f>
        <v>#REF!</v>
      </c>
      <c r="F64" s="510" t="e">
        <f>IF(Tabla4[[#This Row],[Tipo de Intervención]]="","",'Formulario PPGR1'!#REF!)</f>
        <v>#REF!</v>
      </c>
      <c r="G64" s="511" t="s">
        <v>158</v>
      </c>
      <c r="H64" s="511" t="s">
        <v>469</v>
      </c>
      <c r="I64" s="512" t="s">
        <v>1820</v>
      </c>
      <c r="J64" s="512" t="s">
        <v>1151</v>
      </c>
      <c r="K64" s="513" t="s">
        <v>965</v>
      </c>
      <c r="L64" s="514" t="s">
        <v>1121</v>
      </c>
      <c r="M64" s="514" t="s">
        <v>1810</v>
      </c>
      <c r="N64" s="514">
        <v>3500</v>
      </c>
      <c r="O64" s="515" t="s">
        <v>888</v>
      </c>
      <c r="P64" s="516" t="s">
        <v>928</v>
      </c>
    </row>
    <row r="65" spans="2:16" ht="25.5" x14ac:dyDescent="0.25">
      <c r="B65" s="510" t="e">
        <f>IF(Tabla4[[#This Row],[Tipo de Intervención]]="","",CONCATENATE(Tabla4[[#This Row],[POA]],".",Tabla4[[#This Row],[SRS]],".",Tabla4[[#This Row],[AREA]],".",Tabla4[[#This Row],[TIPO]]))</f>
        <v>#REF!</v>
      </c>
      <c r="C65" s="510" t="e">
        <f>IF(Tabla4[[#This Row],[Tipo de Intervención]]="","",'Formulario PPGR1'!#REF!)</f>
        <v>#REF!</v>
      </c>
      <c r="D65" s="510" t="e">
        <f>IF(Tabla4[[#This Row],[Tipo de Intervención]]="","",'Formulario PPGR1'!#REF!)</f>
        <v>#REF!</v>
      </c>
      <c r="E65" s="510" t="e">
        <f>IF(Tabla4[[#This Row],[Tipo de Intervención]]="","",'Formulario PPGR1'!#REF!)</f>
        <v>#REF!</v>
      </c>
      <c r="F65" s="510" t="e">
        <f>IF(Tabla4[[#This Row],[Tipo de Intervención]]="","",'Formulario PPGR1'!#REF!)</f>
        <v>#REF!</v>
      </c>
      <c r="G65" s="511" t="s">
        <v>158</v>
      </c>
      <c r="H65" s="511" t="s">
        <v>469</v>
      </c>
      <c r="I65" s="512" t="s">
        <v>1785</v>
      </c>
      <c r="J65" s="512" t="s">
        <v>1151</v>
      </c>
      <c r="K65" s="513" t="s">
        <v>965</v>
      </c>
      <c r="L65" s="514" t="s">
        <v>1121</v>
      </c>
      <c r="M65" s="514" t="s">
        <v>1810</v>
      </c>
      <c r="N65" s="514">
        <v>3500</v>
      </c>
      <c r="O65" s="515" t="s">
        <v>888</v>
      </c>
      <c r="P65" s="516" t="s">
        <v>928</v>
      </c>
    </row>
    <row r="66" spans="2:16" ht="25.5" x14ac:dyDescent="0.25">
      <c r="B66" s="510" t="e">
        <f>IF(Tabla4[[#This Row],[Tipo de Intervención]]="","",CONCATENATE(Tabla4[[#This Row],[POA]],".",Tabla4[[#This Row],[SRS]],".",Tabla4[[#This Row],[AREA]],".",Tabla4[[#This Row],[TIPO]]))</f>
        <v>#REF!</v>
      </c>
      <c r="C66" s="510" t="e">
        <f>IF(Tabla4[[#This Row],[Tipo de Intervención]]="","",'Formulario PPGR1'!#REF!)</f>
        <v>#REF!</v>
      </c>
      <c r="D66" s="510" t="e">
        <f>IF(Tabla4[[#This Row],[Tipo de Intervención]]="","",'Formulario PPGR1'!#REF!)</f>
        <v>#REF!</v>
      </c>
      <c r="E66" s="510" t="e">
        <f>IF(Tabla4[[#This Row],[Tipo de Intervención]]="","",'Formulario PPGR1'!#REF!)</f>
        <v>#REF!</v>
      </c>
      <c r="F66" s="510" t="e">
        <f>IF(Tabla4[[#This Row],[Tipo de Intervención]]="","",'Formulario PPGR1'!#REF!)</f>
        <v>#REF!</v>
      </c>
      <c r="G66" s="511" t="s">
        <v>158</v>
      </c>
      <c r="H66" s="511" t="s">
        <v>469</v>
      </c>
      <c r="I66" s="512" t="s">
        <v>1821</v>
      </c>
      <c r="J66" s="512" t="s">
        <v>1151</v>
      </c>
      <c r="K66" s="513"/>
      <c r="L66" s="514" t="s">
        <v>1121</v>
      </c>
      <c r="M66" s="514" t="s">
        <v>1810</v>
      </c>
      <c r="N66" s="514">
        <v>3500</v>
      </c>
      <c r="O66" s="515" t="s">
        <v>888</v>
      </c>
      <c r="P66" s="516" t="s">
        <v>928</v>
      </c>
    </row>
    <row r="67" spans="2:16" ht="25.5" x14ac:dyDescent="0.25">
      <c r="B67" s="510" t="e">
        <f>IF(Tabla4[[#This Row],[Tipo de Intervención]]="","",CONCATENATE(Tabla4[[#This Row],[POA]],".",Tabla4[[#This Row],[SRS]],".",Tabla4[[#This Row],[AREA]],".",Tabla4[[#This Row],[TIPO]]))</f>
        <v>#REF!</v>
      </c>
      <c r="C67" s="510" t="e">
        <f>IF(Tabla4[[#This Row],[Tipo de Intervención]]="","",'Formulario PPGR1'!#REF!)</f>
        <v>#REF!</v>
      </c>
      <c r="D67" s="510" t="e">
        <f>IF(Tabla4[[#This Row],[Tipo de Intervención]]="","",'Formulario PPGR1'!#REF!)</f>
        <v>#REF!</v>
      </c>
      <c r="E67" s="510" t="e">
        <f>IF(Tabla4[[#This Row],[Tipo de Intervención]]="","",'Formulario PPGR1'!#REF!)</f>
        <v>#REF!</v>
      </c>
      <c r="F67" s="510" t="e">
        <f>IF(Tabla4[[#This Row],[Tipo de Intervención]]="","",'Formulario PPGR1'!#REF!)</f>
        <v>#REF!</v>
      </c>
      <c r="G67" s="511" t="s">
        <v>158</v>
      </c>
      <c r="H67" s="511" t="s">
        <v>469</v>
      </c>
      <c r="I67" s="512" t="s">
        <v>1784</v>
      </c>
      <c r="J67" s="512" t="s">
        <v>1151</v>
      </c>
      <c r="K67" s="513" t="s">
        <v>965</v>
      </c>
      <c r="L67" s="514" t="s">
        <v>1121</v>
      </c>
      <c r="M67" s="514" t="s">
        <v>1810</v>
      </c>
      <c r="N67" s="514">
        <v>3500</v>
      </c>
      <c r="O67" s="515" t="s">
        <v>888</v>
      </c>
      <c r="P67" s="516" t="s">
        <v>928</v>
      </c>
    </row>
    <row r="68" spans="2:16" ht="38.25" x14ac:dyDescent="0.25">
      <c r="B68" s="510" t="e">
        <f>IF(Tabla4[[#This Row],[Tipo de Intervención]]="","",CONCATENATE(Tabla4[[#This Row],[POA]],".",Tabla4[[#This Row],[SRS]],".",Tabla4[[#This Row],[AREA]],".",Tabla4[[#This Row],[TIPO]]))</f>
        <v>#REF!</v>
      </c>
      <c r="C68" s="510" t="e">
        <f>IF(Tabla4[[#This Row],[Tipo de Intervención]]="","",'Formulario PPGR1'!#REF!)</f>
        <v>#REF!</v>
      </c>
      <c r="D68" s="510" t="e">
        <f>IF(Tabla4[[#This Row],[Tipo de Intervención]]="","",'Formulario PPGR1'!#REF!)</f>
        <v>#REF!</v>
      </c>
      <c r="E68" s="510" t="e">
        <f>IF(Tabla4[[#This Row],[Tipo de Intervención]]="","",'Formulario PPGR1'!#REF!)</f>
        <v>#REF!</v>
      </c>
      <c r="F68" s="510" t="e">
        <f>IF(Tabla4[[#This Row],[Tipo de Intervención]]="","",'Formulario PPGR1'!#REF!)</f>
        <v>#REF!</v>
      </c>
      <c r="G68" s="511" t="s">
        <v>153</v>
      </c>
      <c r="H68" s="511" t="s">
        <v>470</v>
      </c>
      <c r="I68" s="512" t="s">
        <v>1833</v>
      </c>
      <c r="J68" s="512" t="s">
        <v>1162</v>
      </c>
      <c r="K68" s="513" t="s">
        <v>1181</v>
      </c>
      <c r="L68" s="514" t="s">
        <v>1111</v>
      </c>
      <c r="M68" s="514" t="s">
        <v>1834</v>
      </c>
      <c r="N68" s="514">
        <v>30000</v>
      </c>
      <c r="O68" s="515" t="s">
        <v>897</v>
      </c>
      <c r="P68" s="516"/>
    </row>
    <row r="69" spans="2:16" ht="38.25" x14ac:dyDescent="0.25">
      <c r="B69" s="510" t="e">
        <f>IF(Tabla4[[#This Row],[Tipo de Intervención]]="","",CONCATENATE(Tabla4[[#This Row],[POA]],".",Tabla4[[#This Row],[SRS]],".",Tabla4[[#This Row],[AREA]],".",Tabla4[[#This Row],[TIPO]]))</f>
        <v>#REF!</v>
      </c>
      <c r="C69" s="510" t="e">
        <f>IF(Tabla4[[#This Row],[Tipo de Intervención]]="","",'Formulario PPGR1'!#REF!)</f>
        <v>#REF!</v>
      </c>
      <c r="D69" s="510" t="e">
        <f>IF(Tabla4[[#This Row],[Tipo de Intervención]]="","",'Formulario PPGR1'!#REF!)</f>
        <v>#REF!</v>
      </c>
      <c r="E69" s="510" t="e">
        <f>IF(Tabla4[[#This Row],[Tipo de Intervención]]="","",'Formulario PPGR1'!#REF!)</f>
        <v>#REF!</v>
      </c>
      <c r="F69" s="510" t="e">
        <f>IF(Tabla4[[#This Row],[Tipo de Intervención]]="","",'Formulario PPGR1'!#REF!)</f>
        <v>#REF!</v>
      </c>
      <c r="G69" s="511" t="s">
        <v>153</v>
      </c>
      <c r="H69" s="511" t="s">
        <v>470</v>
      </c>
      <c r="I69" s="512" t="s">
        <v>1833</v>
      </c>
      <c r="J69" s="512" t="s">
        <v>1162</v>
      </c>
      <c r="K69" s="513" t="s">
        <v>1181</v>
      </c>
      <c r="L69" s="514" t="s">
        <v>1111</v>
      </c>
      <c r="M69" s="514" t="s">
        <v>1835</v>
      </c>
      <c r="N69" s="514">
        <v>32000</v>
      </c>
      <c r="O69" s="515" t="s">
        <v>897</v>
      </c>
      <c r="P69" s="516"/>
    </row>
    <row r="70" spans="2:16" ht="38.25" x14ac:dyDescent="0.25">
      <c r="B70" s="510" t="e">
        <f>IF(Tabla4[[#This Row],[Tipo de Intervención]]="","",CONCATENATE(Tabla4[[#This Row],[POA]],".",Tabla4[[#This Row],[SRS]],".",Tabla4[[#This Row],[AREA]],".",Tabla4[[#This Row],[TIPO]]))</f>
        <v>#REF!</v>
      </c>
      <c r="C70" s="510" t="e">
        <f>IF(Tabla4[[#This Row],[Tipo de Intervención]]="","",'Formulario PPGR1'!#REF!)</f>
        <v>#REF!</v>
      </c>
      <c r="D70" s="510" t="e">
        <f>IF(Tabla4[[#This Row],[Tipo de Intervención]]="","",'Formulario PPGR1'!#REF!)</f>
        <v>#REF!</v>
      </c>
      <c r="E70" s="510" t="e">
        <f>IF(Tabla4[[#This Row],[Tipo de Intervención]]="","",'Formulario PPGR1'!#REF!)</f>
        <v>#REF!</v>
      </c>
      <c r="F70" s="510" t="e">
        <f>IF(Tabla4[[#This Row],[Tipo de Intervención]]="","",'Formulario PPGR1'!#REF!)</f>
        <v>#REF!</v>
      </c>
      <c r="G70" s="511" t="s">
        <v>153</v>
      </c>
      <c r="H70" s="511" t="s">
        <v>470</v>
      </c>
      <c r="I70" s="512" t="s">
        <v>1833</v>
      </c>
      <c r="J70" s="512" t="s">
        <v>1162</v>
      </c>
      <c r="K70" s="513" t="s">
        <v>1181</v>
      </c>
      <c r="L70" s="514" t="s">
        <v>1111</v>
      </c>
      <c r="M70" s="514" t="s">
        <v>1836</v>
      </c>
      <c r="N70" s="514">
        <v>25000</v>
      </c>
      <c r="O70" s="515" t="s">
        <v>897</v>
      </c>
      <c r="P70" s="516"/>
    </row>
    <row r="71" spans="2:16" ht="51" x14ac:dyDescent="0.25">
      <c r="B71" s="510" t="e">
        <f>IF(Tabla4[[#This Row],[Tipo de Intervención]]="","",CONCATENATE(Tabla4[[#This Row],[POA]],".",Tabla4[[#This Row],[SRS]],".",Tabla4[[#This Row],[AREA]],".",Tabla4[[#This Row],[TIPO]]))</f>
        <v>#REF!</v>
      </c>
      <c r="C71" s="510" t="e">
        <f>IF(Tabla4[[#This Row],[Tipo de Intervención]]="","",'Formulario PPGR1'!#REF!)</f>
        <v>#REF!</v>
      </c>
      <c r="D71" s="510" t="e">
        <f>IF(Tabla4[[#This Row],[Tipo de Intervención]]="","",'Formulario PPGR1'!#REF!)</f>
        <v>#REF!</v>
      </c>
      <c r="E71" s="510" t="e">
        <f>IF(Tabla4[[#This Row],[Tipo de Intervención]]="","",'Formulario PPGR1'!#REF!)</f>
        <v>#REF!</v>
      </c>
      <c r="F71" s="510" t="e">
        <f>IF(Tabla4[[#This Row],[Tipo de Intervención]]="","",'Formulario PPGR1'!#REF!)</f>
        <v>#REF!</v>
      </c>
      <c r="G71" s="511" t="s">
        <v>153</v>
      </c>
      <c r="H71" s="511" t="s">
        <v>470</v>
      </c>
      <c r="I71" s="512" t="s">
        <v>1833</v>
      </c>
      <c r="J71" s="512" t="s">
        <v>1162</v>
      </c>
      <c r="K71" s="513" t="s">
        <v>1181</v>
      </c>
      <c r="L71" s="514" t="s">
        <v>1111</v>
      </c>
      <c r="M71" s="514" t="s">
        <v>1837</v>
      </c>
      <c r="N71" s="514">
        <v>20000</v>
      </c>
      <c r="O71" s="515" t="s">
        <v>897</v>
      </c>
      <c r="P71" s="516"/>
    </row>
    <row r="72" spans="2:16" ht="51" x14ac:dyDescent="0.25">
      <c r="B72" s="510" t="e">
        <f>IF(Tabla4[[#This Row],[Tipo de Intervención]]="","",CONCATENATE(Tabla4[[#This Row],[POA]],".",Tabla4[[#This Row],[SRS]],".",Tabla4[[#This Row],[AREA]],".",Tabla4[[#This Row],[TIPO]]))</f>
        <v>#REF!</v>
      </c>
      <c r="C72" s="510" t="e">
        <f>IF(Tabla4[[#This Row],[Tipo de Intervención]]="","",'Formulario PPGR1'!#REF!)</f>
        <v>#REF!</v>
      </c>
      <c r="D72" s="510" t="e">
        <f>IF(Tabla4[[#This Row],[Tipo de Intervención]]="","",'Formulario PPGR1'!#REF!)</f>
        <v>#REF!</v>
      </c>
      <c r="E72" s="510" t="e">
        <f>IF(Tabla4[[#This Row],[Tipo de Intervención]]="","",'Formulario PPGR1'!#REF!)</f>
        <v>#REF!</v>
      </c>
      <c r="F72" s="510" t="e">
        <f>IF(Tabla4[[#This Row],[Tipo de Intervención]]="","",'Formulario PPGR1'!#REF!)</f>
        <v>#REF!</v>
      </c>
      <c r="G72" s="511" t="s">
        <v>153</v>
      </c>
      <c r="H72" s="511" t="s">
        <v>470</v>
      </c>
      <c r="I72" s="512" t="s">
        <v>1833</v>
      </c>
      <c r="J72" s="512" t="s">
        <v>1162</v>
      </c>
      <c r="K72" s="513" t="s">
        <v>1181</v>
      </c>
      <c r="L72" s="514" t="s">
        <v>1111</v>
      </c>
      <c r="M72" s="514" t="s">
        <v>1838</v>
      </c>
      <c r="N72" s="514">
        <v>20000</v>
      </c>
      <c r="O72" s="515" t="s">
        <v>897</v>
      </c>
      <c r="P72" s="516"/>
    </row>
    <row r="73" spans="2:16" ht="51" x14ac:dyDescent="0.25">
      <c r="B73" s="510" t="e">
        <f>IF(Tabla4[[#This Row],[Tipo de Intervención]]="","",CONCATENATE(Tabla4[[#This Row],[POA]],".",Tabla4[[#This Row],[SRS]],".",Tabla4[[#This Row],[AREA]],".",Tabla4[[#This Row],[TIPO]]))</f>
        <v>#REF!</v>
      </c>
      <c r="C73" s="510" t="e">
        <f>IF(Tabla4[[#This Row],[Tipo de Intervención]]="","",'Formulario PPGR1'!#REF!)</f>
        <v>#REF!</v>
      </c>
      <c r="D73" s="510" t="e">
        <f>IF(Tabla4[[#This Row],[Tipo de Intervención]]="","",'Formulario PPGR1'!#REF!)</f>
        <v>#REF!</v>
      </c>
      <c r="E73" s="510" t="e">
        <f>IF(Tabla4[[#This Row],[Tipo de Intervención]]="","",'Formulario PPGR1'!#REF!)</f>
        <v>#REF!</v>
      </c>
      <c r="F73" s="510" t="e">
        <f>IF(Tabla4[[#This Row],[Tipo de Intervención]]="","",'Formulario PPGR1'!#REF!)</f>
        <v>#REF!</v>
      </c>
      <c r="G73" s="511" t="s">
        <v>153</v>
      </c>
      <c r="H73" s="511" t="s">
        <v>470</v>
      </c>
      <c r="I73" s="512" t="s">
        <v>1833</v>
      </c>
      <c r="J73" s="512" t="s">
        <v>1162</v>
      </c>
      <c r="K73" s="513" t="s">
        <v>1181</v>
      </c>
      <c r="L73" s="514" t="s">
        <v>1111</v>
      </c>
      <c r="M73" s="514" t="s">
        <v>1839</v>
      </c>
      <c r="N73" s="514">
        <v>20000</v>
      </c>
      <c r="O73" s="515" t="s">
        <v>897</v>
      </c>
      <c r="P73" s="516"/>
    </row>
    <row r="74" spans="2:16" ht="38.25" x14ac:dyDescent="0.25">
      <c r="B74" s="510" t="e">
        <f>IF(Tabla4[[#This Row],[Tipo de Intervención]]="","",CONCATENATE(Tabla4[[#This Row],[POA]],".",Tabla4[[#This Row],[SRS]],".",Tabla4[[#This Row],[AREA]],".",Tabla4[[#This Row],[TIPO]]))</f>
        <v>#REF!</v>
      </c>
      <c r="C74" s="510" t="e">
        <f>IF(Tabla4[[#This Row],[Tipo de Intervención]]="","",'Formulario PPGR1'!#REF!)</f>
        <v>#REF!</v>
      </c>
      <c r="D74" s="510" t="e">
        <f>IF(Tabla4[[#This Row],[Tipo de Intervención]]="","",'Formulario PPGR1'!#REF!)</f>
        <v>#REF!</v>
      </c>
      <c r="E74" s="510" t="e">
        <f>IF(Tabla4[[#This Row],[Tipo de Intervención]]="","",'Formulario PPGR1'!#REF!)</f>
        <v>#REF!</v>
      </c>
      <c r="F74" s="510" t="e">
        <f>IF(Tabla4[[#This Row],[Tipo de Intervención]]="","",'Formulario PPGR1'!#REF!)</f>
        <v>#REF!</v>
      </c>
      <c r="G74" s="511" t="s">
        <v>153</v>
      </c>
      <c r="H74" s="511" t="s">
        <v>469</v>
      </c>
      <c r="I74" s="512" t="s">
        <v>1842</v>
      </c>
      <c r="J74" s="512" t="s">
        <v>1162</v>
      </c>
      <c r="K74" s="513" t="s">
        <v>1181</v>
      </c>
      <c r="L74" s="514" t="s">
        <v>1111</v>
      </c>
      <c r="M74" s="514" t="s">
        <v>1841</v>
      </c>
      <c r="N74" s="514">
        <v>1000</v>
      </c>
      <c r="O74" s="515" t="s">
        <v>897</v>
      </c>
      <c r="P74" s="516"/>
    </row>
    <row r="75" spans="2:16" ht="38.25" x14ac:dyDescent="0.25">
      <c r="B75" s="510" t="e">
        <f>IF(Tabla4[[#This Row],[Tipo de Intervención]]="","",CONCATENATE(Tabla4[[#This Row],[POA]],".",Tabla4[[#This Row],[SRS]],".",Tabla4[[#This Row],[AREA]],".",Tabla4[[#This Row],[TIPO]]))</f>
        <v>#REF!</v>
      </c>
      <c r="C75" s="510" t="e">
        <f>IF(Tabla4[[#This Row],[Tipo de Intervención]]="","",'Formulario PPGR1'!#REF!)</f>
        <v>#REF!</v>
      </c>
      <c r="D75" s="510" t="e">
        <f>IF(Tabla4[[#This Row],[Tipo de Intervención]]="","",'Formulario PPGR1'!#REF!)</f>
        <v>#REF!</v>
      </c>
      <c r="E75" s="510" t="e">
        <f>IF(Tabla4[[#This Row],[Tipo de Intervención]]="","",'Formulario PPGR1'!#REF!)</f>
        <v>#REF!</v>
      </c>
      <c r="F75" s="510" t="e">
        <f>IF(Tabla4[[#This Row],[Tipo de Intervención]]="","",'Formulario PPGR1'!#REF!)</f>
        <v>#REF!</v>
      </c>
      <c r="G75" s="511" t="s">
        <v>153</v>
      </c>
      <c r="H75" s="511" t="s">
        <v>469</v>
      </c>
      <c r="I75" s="512" t="s">
        <v>1843</v>
      </c>
      <c r="J75" s="512" t="s">
        <v>1162</v>
      </c>
      <c r="K75" s="513" t="s">
        <v>1181</v>
      </c>
      <c r="L75" s="514" t="s">
        <v>1111</v>
      </c>
      <c r="M75" s="514" t="s">
        <v>1841</v>
      </c>
      <c r="N75" s="514">
        <v>1000</v>
      </c>
      <c r="O75" s="515" t="s">
        <v>897</v>
      </c>
      <c r="P75" s="516"/>
    </row>
    <row r="76" spans="2:16" ht="38.25" x14ac:dyDescent="0.25">
      <c r="B76" s="510" t="e">
        <f>IF(Tabla4[[#This Row],[Tipo de Intervención]]="","",CONCATENATE(Tabla4[[#This Row],[POA]],".",Tabla4[[#This Row],[SRS]],".",Tabla4[[#This Row],[AREA]],".",Tabla4[[#This Row],[TIPO]]))</f>
        <v>#REF!</v>
      </c>
      <c r="C76" s="510" t="e">
        <f>IF(Tabla4[[#This Row],[Tipo de Intervención]]="","",'Formulario PPGR1'!#REF!)</f>
        <v>#REF!</v>
      </c>
      <c r="D76" s="510" t="e">
        <f>IF(Tabla4[[#This Row],[Tipo de Intervención]]="","",'Formulario PPGR1'!#REF!)</f>
        <v>#REF!</v>
      </c>
      <c r="E76" s="510" t="e">
        <f>IF(Tabla4[[#This Row],[Tipo de Intervención]]="","",'Formulario PPGR1'!#REF!)</f>
        <v>#REF!</v>
      </c>
      <c r="F76" s="510" t="e">
        <f>IF(Tabla4[[#This Row],[Tipo de Intervención]]="","",'Formulario PPGR1'!#REF!)</f>
        <v>#REF!</v>
      </c>
      <c r="G76" s="511" t="s">
        <v>153</v>
      </c>
      <c r="H76" s="511" t="s">
        <v>469</v>
      </c>
      <c r="I76" s="512" t="s">
        <v>1844</v>
      </c>
      <c r="J76" s="512" t="s">
        <v>1162</v>
      </c>
      <c r="K76" s="513" t="s">
        <v>1181</v>
      </c>
      <c r="L76" s="514" t="s">
        <v>1111</v>
      </c>
      <c r="M76" s="514" t="s">
        <v>1841</v>
      </c>
      <c r="N76" s="514">
        <v>1000</v>
      </c>
      <c r="O76" s="515" t="s">
        <v>897</v>
      </c>
      <c r="P76" s="516"/>
    </row>
    <row r="77" spans="2:16" ht="38.25" x14ac:dyDescent="0.25">
      <c r="B77" s="510" t="e">
        <f>IF(Tabla4[[#This Row],[Tipo de Intervención]]="","",CONCATENATE(Tabla4[[#This Row],[POA]],".",Tabla4[[#This Row],[SRS]],".",Tabla4[[#This Row],[AREA]],".",Tabla4[[#This Row],[TIPO]]))</f>
        <v>#REF!</v>
      </c>
      <c r="C77" s="510" t="e">
        <f>IF(Tabla4[[#This Row],[Tipo de Intervención]]="","",'Formulario PPGR1'!#REF!)</f>
        <v>#REF!</v>
      </c>
      <c r="D77" s="510" t="e">
        <f>IF(Tabla4[[#This Row],[Tipo de Intervención]]="","",'Formulario PPGR1'!#REF!)</f>
        <v>#REF!</v>
      </c>
      <c r="E77" s="510" t="e">
        <f>IF(Tabla4[[#This Row],[Tipo de Intervención]]="","",'Formulario PPGR1'!#REF!)</f>
        <v>#REF!</v>
      </c>
      <c r="F77" s="510" t="e">
        <f>IF(Tabla4[[#This Row],[Tipo de Intervención]]="","",'Formulario PPGR1'!#REF!)</f>
        <v>#REF!</v>
      </c>
      <c r="G77" s="511" t="s">
        <v>153</v>
      </c>
      <c r="H77" s="511" t="s">
        <v>469</v>
      </c>
      <c r="I77" s="512" t="s">
        <v>1845</v>
      </c>
      <c r="J77" s="512" t="s">
        <v>1162</v>
      </c>
      <c r="K77" s="513" t="s">
        <v>1181</v>
      </c>
      <c r="L77" s="514" t="s">
        <v>1111</v>
      </c>
      <c r="M77" s="514" t="s">
        <v>1841</v>
      </c>
      <c r="N77" s="514">
        <v>1000</v>
      </c>
      <c r="O77" s="515" t="s">
        <v>897</v>
      </c>
      <c r="P77" s="516"/>
    </row>
    <row r="78" spans="2:16" ht="38.25" x14ac:dyDescent="0.25">
      <c r="B78" s="510" t="e">
        <f>IF(Tabla4[[#This Row],[Tipo de Intervención]]="","",CONCATENATE(Tabla4[[#This Row],[POA]],".",Tabla4[[#This Row],[SRS]],".",Tabla4[[#This Row],[AREA]],".",Tabla4[[#This Row],[TIPO]]))</f>
        <v>#REF!</v>
      </c>
      <c r="C78" s="510" t="e">
        <f>IF(Tabla4[[#This Row],[Tipo de Intervención]]="","",'Formulario PPGR1'!#REF!)</f>
        <v>#REF!</v>
      </c>
      <c r="D78" s="510" t="e">
        <f>IF(Tabla4[[#This Row],[Tipo de Intervención]]="","",'Formulario PPGR1'!#REF!)</f>
        <v>#REF!</v>
      </c>
      <c r="E78" s="510" t="e">
        <f>IF(Tabla4[[#This Row],[Tipo de Intervención]]="","",'Formulario PPGR1'!#REF!)</f>
        <v>#REF!</v>
      </c>
      <c r="F78" s="510" t="e">
        <f>IF(Tabla4[[#This Row],[Tipo de Intervención]]="","",'Formulario PPGR1'!#REF!)</f>
        <v>#REF!</v>
      </c>
      <c r="G78" s="511" t="s">
        <v>153</v>
      </c>
      <c r="H78" s="511" t="s">
        <v>469</v>
      </c>
      <c r="I78" s="512" t="s">
        <v>1846</v>
      </c>
      <c r="J78" s="512" t="s">
        <v>1162</v>
      </c>
      <c r="K78" s="513" t="s">
        <v>1181</v>
      </c>
      <c r="L78" s="514" t="s">
        <v>1111</v>
      </c>
      <c r="M78" s="514" t="s">
        <v>1841</v>
      </c>
      <c r="N78" s="514">
        <v>1000</v>
      </c>
      <c r="O78" s="515" t="s">
        <v>897</v>
      </c>
      <c r="P78" s="516"/>
    </row>
    <row r="79" spans="2:16" ht="38.25" x14ac:dyDescent="0.25">
      <c r="B79" s="510" t="e">
        <f>IF(Tabla4[[#This Row],[Tipo de Intervención]]="","",CONCATENATE(Tabla4[[#This Row],[POA]],".",Tabla4[[#This Row],[SRS]],".",Tabla4[[#This Row],[AREA]],".",Tabla4[[#This Row],[TIPO]]))</f>
        <v>#REF!</v>
      </c>
      <c r="C79" s="510" t="e">
        <f>IF(Tabla4[[#This Row],[Tipo de Intervención]]="","",'Formulario PPGR1'!#REF!)</f>
        <v>#REF!</v>
      </c>
      <c r="D79" s="510" t="e">
        <f>IF(Tabla4[[#This Row],[Tipo de Intervención]]="","",'Formulario PPGR1'!#REF!)</f>
        <v>#REF!</v>
      </c>
      <c r="E79" s="510" t="e">
        <f>IF(Tabla4[[#This Row],[Tipo de Intervención]]="","",'Formulario PPGR1'!#REF!)</f>
        <v>#REF!</v>
      </c>
      <c r="F79" s="510" t="e">
        <f>IF(Tabla4[[#This Row],[Tipo de Intervención]]="","",'Formulario PPGR1'!#REF!)</f>
        <v>#REF!</v>
      </c>
      <c r="G79" s="511" t="s">
        <v>153</v>
      </c>
      <c r="H79" s="511" t="s">
        <v>469</v>
      </c>
      <c r="I79" s="512" t="s">
        <v>1847</v>
      </c>
      <c r="J79" s="512" t="s">
        <v>1162</v>
      </c>
      <c r="K79" s="513" t="s">
        <v>1181</v>
      </c>
      <c r="L79" s="514" t="s">
        <v>1111</v>
      </c>
      <c r="M79" s="514" t="s">
        <v>1841</v>
      </c>
      <c r="N79" s="514">
        <v>1000</v>
      </c>
      <c r="O79" s="515" t="s">
        <v>897</v>
      </c>
      <c r="P79" s="516"/>
    </row>
    <row r="80" spans="2:16" ht="38.25" x14ac:dyDescent="0.25">
      <c r="B80" s="510" t="e">
        <f>IF(Tabla4[[#This Row],[Tipo de Intervención]]="","",CONCATENATE(Tabla4[[#This Row],[POA]],".",Tabla4[[#This Row],[SRS]],".",Tabla4[[#This Row],[AREA]],".",Tabla4[[#This Row],[TIPO]]))</f>
        <v>#REF!</v>
      </c>
      <c r="C80" s="510" t="e">
        <f>IF(Tabla4[[#This Row],[Tipo de Intervención]]="","",'Formulario PPGR1'!#REF!)</f>
        <v>#REF!</v>
      </c>
      <c r="D80" s="510" t="e">
        <f>IF(Tabla4[[#This Row],[Tipo de Intervención]]="","",'Formulario PPGR1'!#REF!)</f>
        <v>#REF!</v>
      </c>
      <c r="E80" s="510" t="e">
        <f>IF(Tabla4[[#This Row],[Tipo de Intervención]]="","",'Formulario PPGR1'!#REF!)</f>
        <v>#REF!</v>
      </c>
      <c r="F80" s="510" t="e">
        <f>IF(Tabla4[[#This Row],[Tipo de Intervención]]="","",'Formulario PPGR1'!#REF!)</f>
        <v>#REF!</v>
      </c>
      <c r="G80" s="511" t="s">
        <v>153</v>
      </c>
      <c r="H80" s="511" t="s">
        <v>469</v>
      </c>
      <c r="I80" s="512" t="s">
        <v>1848</v>
      </c>
      <c r="J80" s="512" t="s">
        <v>1162</v>
      </c>
      <c r="K80" s="513" t="s">
        <v>1181</v>
      </c>
      <c r="L80" s="514" t="s">
        <v>1111</v>
      </c>
      <c r="M80" s="514" t="s">
        <v>1841</v>
      </c>
      <c r="N80" s="514">
        <v>1000</v>
      </c>
      <c r="O80" s="515" t="s">
        <v>897</v>
      </c>
      <c r="P80" s="516"/>
    </row>
    <row r="81" spans="2:16" ht="38.25" x14ac:dyDescent="0.25">
      <c r="B81" s="510" t="e">
        <f>IF(Tabla4[[#This Row],[Tipo de Intervención]]="","",CONCATENATE(Tabla4[[#This Row],[POA]],".",Tabla4[[#This Row],[SRS]],".",Tabla4[[#This Row],[AREA]],".",Tabla4[[#This Row],[TIPO]]))</f>
        <v>#REF!</v>
      </c>
      <c r="C81" s="510" t="e">
        <f>IF(Tabla4[[#This Row],[Tipo de Intervención]]="","",'Formulario PPGR1'!#REF!)</f>
        <v>#REF!</v>
      </c>
      <c r="D81" s="510" t="e">
        <f>IF(Tabla4[[#This Row],[Tipo de Intervención]]="","",'Formulario PPGR1'!#REF!)</f>
        <v>#REF!</v>
      </c>
      <c r="E81" s="510" t="e">
        <f>IF(Tabla4[[#This Row],[Tipo de Intervención]]="","",'Formulario PPGR1'!#REF!)</f>
        <v>#REF!</v>
      </c>
      <c r="F81" s="510" t="e">
        <f>IF(Tabla4[[#This Row],[Tipo de Intervención]]="","",'Formulario PPGR1'!#REF!)</f>
        <v>#REF!</v>
      </c>
      <c r="G81" s="511" t="s">
        <v>153</v>
      </c>
      <c r="H81" s="511" t="s">
        <v>469</v>
      </c>
      <c r="I81" s="512" t="s">
        <v>1849</v>
      </c>
      <c r="J81" s="512" t="s">
        <v>1162</v>
      </c>
      <c r="K81" s="513" t="s">
        <v>1181</v>
      </c>
      <c r="L81" s="514" t="s">
        <v>1111</v>
      </c>
      <c r="M81" s="514" t="s">
        <v>1841</v>
      </c>
      <c r="N81" s="514">
        <v>1000</v>
      </c>
      <c r="O81" s="515" t="s">
        <v>897</v>
      </c>
      <c r="P81" s="516"/>
    </row>
    <row r="82" spans="2:16" ht="38.25" x14ac:dyDescent="0.25">
      <c r="B82" s="510" t="e">
        <f>IF(Tabla4[[#This Row],[Tipo de Intervención]]="","",CONCATENATE(Tabla4[[#This Row],[POA]],".",Tabla4[[#This Row],[SRS]],".",Tabla4[[#This Row],[AREA]],".",Tabla4[[#This Row],[TIPO]]))</f>
        <v>#REF!</v>
      </c>
      <c r="C82" s="510" t="e">
        <f>IF(Tabla4[[#This Row],[Tipo de Intervención]]="","",'Formulario PPGR1'!#REF!)</f>
        <v>#REF!</v>
      </c>
      <c r="D82" s="510" t="e">
        <f>IF(Tabla4[[#This Row],[Tipo de Intervención]]="","",'Formulario PPGR1'!#REF!)</f>
        <v>#REF!</v>
      </c>
      <c r="E82" s="510" t="e">
        <f>IF(Tabla4[[#This Row],[Tipo de Intervención]]="","",'Formulario PPGR1'!#REF!)</f>
        <v>#REF!</v>
      </c>
      <c r="F82" s="510" t="e">
        <f>IF(Tabla4[[#This Row],[Tipo de Intervención]]="","",'Formulario PPGR1'!#REF!)</f>
        <v>#REF!</v>
      </c>
      <c r="G82" s="511" t="s">
        <v>153</v>
      </c>
      <c r="H82" s="511" t="s">
        <v>469</v>
      </c>
      <c r="I82" s="512" t="s">
        <v>1850</v>
      </c>
      <c r="J82" s="512" t="s">
        <v>1162</v>
      </c>
      <c r="K82" s="513" t="s">
        <v>1181</v>
      </c>
      <c r="L82" s="514" t="s">
        <v>1111</v>
      </c>
      <c r="M82" s="514" t="s">
        <v>1841</v>
      </c>
      <c r="N82" s="514">
        <v>1000</v>
      </c>
      <c r="O82" s="515" t="s">
        <v>897</v>
      </c>
      <c r="P82" s="516"/>
    </row>
    <row r="83" spans="2:16" ht="38.25" x14ac:dyDescent="0.25">
      <c r="B83" s="510" t="e">
        <f>IF(Tabla4[[#This Row],[Tipo de Intervención]]="","",CONCATENATE(Tabla4[[#This Row],[POA]],".",Tabla4[[#This Row],[SRS]],".",Tabla4[[#This Row],[AREA]],".",Tabla4[[#This Row],[TIPO]]))</f>
        <v>#REF!</v>
      </c>
      <c r="C83" s="510" t="e">
        <f>IF(Tabla4[[#This Row],[Tipo de Intervención]]="","",'Formulario PPGR1'!#REF!)</f>
        <v>#REF!</v>
      </c>
      <c r="D83" s="510" t="e">
        <f>IF(Tabla4[[#This Row],[Tipo de Intervención]]="","",'Formulario PPGR1'!#REF!)</f>
        <v>#REF!</v>
      </c>
      <c r="E83" s="510" t="e">
        <f>IF(Tabla4[[#This Row],[Tipo de Intervención]]="","",'Formulario PPGR1'!#REF!)</f>
        <v>#REF!</v>
      </c>
      <c r="F83" s="510" t="e">
        <f>IF(Tabla4[[#This Row],[Tipo de Intervención]]="","",'Formulario PPGR1'!#REF!)</f>
        <v>#REF!</v>
      </c>
      <c r="G83" s="511" t="s">
        <v>153</v>
      </c>
      <c r="H83" s="511" t="s">
        <v>469</v>
      </c>
      <c r="I83" s="512" t="s">
        <v>1851</v>
      </c>
      <c r="J83" s="512" t="s">
        <v>1162</v>
      </c>
      <c r="K83" s="513" t="s">
        <v>1181</v>
      </c>
      <c r="L83" s="514" t="s">
        <v>1113</v>
      </c>
      <c r="M83" s="514" t="s">
        <v>1841</v>
      </c>
      <c r="N83" s="514">
        <v>1000</v>
      </c>
      <c r="O83" s="515" t="s">
        <v>897</v>
      </c>
      <c r="P83" s="516"/>
    </row>
    <row r="84" spans="2:16" ht="38.25" x14ac:dyDescent="0.25">
      <c r="B84" s="510" t="e">
        <f>IF(Tabla4[[#This Row],[Tipo de Intervención]]="","",CONCATENATE(Tabla4[[#This Row],[POA]],".",Tabla4[[#This Row],[SRS]],".",Tabla4[[#This Row],[AREA]],".",Tabla4[[#This Row],[TIPO]]))</f>
        <v>#REF!</v>
      </c>
      <c r="C84" s="510" t="e">
        <f>IF(Tabla4[[#This Row],[Tipo de Intervención]]="","",'Formulario PPGR1'!#REF!)</f>
        <v>#REF!</v>
      </c>
      <c r="D84" s="510" t="e">
        <f>IF(Tabla4[[#This Row],[Tipo de Intervención]]="","",'Formulario PPGR1'!#REF!)</f>
        <v>#REF!</v>
      </c>
      <c r="E84" s="510" t="e">
        <f>IF(Tabla4[[#This Row],[Tipo de Intervención]]="","",'Formulario PPGR1'!#REF!)</f>
        <v>#REF!</v>
      </c>
      <c r="F84" s="510" t="e">
        <f>IF(Tabla4[[#This Row],[Tipo de Intervención]]="","",'Formulario PPGR1'!#REF!)</f>
        <v>#REF!</v>
      </c>
      <c r="G84" s="511" t="s">
        <v>153</v>
      </c>
      <c r="H84" s="511" t="s">
        <v>469</v>
      </c>
      <c r="I84" s="512" t="s">
        <v>1852</v>
      </c>
      <c r="J84" s="512" t="s">
        <v>1162</v>
      </c>
      <c r="K84" s="513" t="s">
        <v>1181</v>
      </c>
      <c r="L84" s="514" t="s">
        <v>1113</v>
      </c>
      <c r="M84" s="514" t="s">
        <v>1841</v>
      </c>
      <c r="N84" s="514">
        <v>1000</v>
      </c>
      <c r="O84" s="515" t="s">
        <v>897</v>
      </c>
      <c r="P84" s="516"/>
    </row>
    <row r="85" spans="2:16" ht="38.25" x14ac:dyDescent="0.25">
      <c r="B85" s="510" t="e">
        <f>IF(Tabla4[[#This Row],[Tipo de Intervención]]="","",CONCATENATE(Tabla4[[#This Row],[POA]],".",Tabla4[[#This Row],[SRS]],".",Tabla4[[#This Row],[AREA]],".",Tabla4[[#This Row],[TIPO]]))</f>
        <v>#REF!</v>
      </c>
      <c r="C85" s="510" t="e">
        <f>IF(Tabla4[[#This Row],[Tipo de Intervención]]="","",'Formulario PPGR1'!#REF!)</f>
        <v>#REF!</v>
      </c>
      <c r="D85" s="510" t="e">
        <f>IF(Tabla4[[#This Row],[Tipo de Intervención]]="","",'Formulario PPGR1'!#REF!)</f>
        <v>#REF!</v>
      </c>
      <c r="E85" s="510" t="e">
        <f>IF(Tabla4[[#This Row],[Tipo de Intervención]]="","",'Formulario PPGR1'!#REF!)</f>
        <v>#REF!</v>
      </c>
      <c r="F85" s="510" t="e">
        <f>IF(Tabla4[[#This Row],[Tipo de Intervención]]="","",'Formulario PPGR1'!#REF!)</f>
        <v>#REF!</v>
      </c>
      <c r="G85" s="511" t="s">
        <v>153</v>
      </c>
      <c r="H85" s="511" t="s">
        <v>469</v>
      </c>
      <c r="I85" s="512" t="s">
        <v>1853</v>
      </c>
      <c r="J85" s="512" t="s">
        <v>1162</v>
      </c>
      <c r="K85" s="513" t="s">
        <v>1181</v>
      </c>
      <c r="L85" s="514" t="s">
        <v>1113</v>
      </c>
      <c r="M85" s="514" t="s">
        <v>1841</v>
      </c>
      <c r="N85" s="514">
        <v>1000</v>
      </c>
      <c r="O85" s="515" t="s">
        <v>897</v>
      </c>
      <c r="P85" s="516"/>
    </row>
    <row r="86" spans="2:16" ht="38.25" x14ac:dyDescent="0.25">
      <c r="B86" s="510" t="e">
        <f>IF(Tabla4[[#This Row],[Tipo de Intervención]]="","",CONCATENATE(Tabla4[[#This Row],[POA]],".",Tabla4[[#This Row],[SRS]],".",Tabla4[[#This Row],[AREA]],".",Tabla4[[#This Row],[TIPO]]))</f>
        <v>#REF!</v>
      </c>
      <c r="C86" s="510" t="e">
        <f>IF(Tabla4[[#This Row],[Tipo de Intervención]]="","",'Formulario PPGR1'!#REF!)</f>
        <v>#REF!</v>
      </c>
      <c r="D86" s="510" t="e">
        <f>IF(Tabla4[[#This Row],[Tipo de Intervención]]="","",'Formulario PPGR1'!#REF!)</f>
        <v>#REF!</v>
      </c>
      <c r="E86" s="510" t="e">
        <f>IF(Tabla4[[#This Row],[Tipo de Intervención]]="","",'Formulario PPGR1'!#REF!)</f>
        <v>#REF!</v>
      </c>
      <c r="F86" s="510" t="e">
        <f>IF(Tabla4[[#This Row],[Tipo de Intervención]]="","",'Formulario PPGR1'!#REF!)</f>
        <v>#REF!</v>
      </c>
      <c r="G86" s="511" t="s">
        <v>153</v>
      </c>
      <c r="H86" s="511" t="s">
        <v>469</v>
      </c>
      <c r="I86" s="512" t="s">
        <v>1854</v>
      </c>
      <c r="J86" s="512" t="s">
        <v>1162</v>
      </c>
      <c r="K86" s="513" t="s">
        <v>1181</v>
      </c>
      <c r="L86" s="514" t="s">
        <v>1113</v>
      </c>
      <c r="M86" s="514" t="s">
        <v>1841</v>
      </c>
      <c r="N86" s="514">
        <v>1000</v>
      </c>
      <c r="O86" s="515" t="s">
        <v>897</v>
      </c>
      <c r="P86" s="516"/>
    </row>
    <row r="87" spans="2:16" ht="38.25" x14ac:dyDescent="0.25">
      <c r="B87" s="510" t="e">
        <f>IF(Tabla4[[#This Row],[Tipo de Intervención]]="","",CONCATENATE(Tabla4[[#This Row],[POA]],".",Tabla4[[#This Row],[SRS]],".",Tabla4[[#This Row],[AREA]],".",Tabla4[[#This Row],[TIPO]]))</f>
        <v>#REF!</v>
      </c>
      <c r="C87" s="510" t="e">
        <f>IF(Tabla4[[#This Row],[Tipo de Intervención]]="","",'Formulario PPGR1'!#REF!)</f>
        <v>#REF!</v>
      </c>
      <c r="D87" s="510" t="e">
        <f>IF(Tabla4[[#This Row],[Tipo de Intervención]]="","",'Formulario PPGR1'!#REF!)</f>
        <v>#REF!</v>
      </c>
      <c r="E87" s="510" t="e">
        <f>IF(Tabla4[[#This Row],[Tipo de Intervención]]="","",'Formulario PPGR1'!#REF!)</f>
        <v>#REF!</v>
      </c>
      <c r="F87" s="510" t="e">
        <f>IF(Tabla4[[#This Row],[Tipo de Intervención]]="","",'Formulario PPGR1'!#REF!)</f>
        <v>#REF!</v>
      </c>
      <c r="G87" s="511" t="s">
        <v>153</v>
      </c>
      <c r="H87" s="511" t="s">
        <v>469</v>
      </c>
      <c r="I87" s="512" t="s">
        <v>1855</v>
      </c>
      <c r="J87" s="512" t="s">
        <v>1162</v>
      </c>
      <c r="K87" s="513" t="s">
        <v>1181</v>
      </c>
      <c r="L87" s="514" t="s">
        <v>1113</v>
      </c>
      <c r="M87" s="514" t="s">
        <v>1841</v>
      </c>
      <c r="N87" s="514">
        <v>1000</v>
      </c>
      <c r="O87" s="515" t="s">
        <v>897</v>
      </c>
      <c r="P87" s="516"/>
    </row>
    <row r="88" spans="2:16" ht="38.25" x14ac:dyDescent="0.25">
      <c r="B88" s="510" t="e">
        <f>IF(Tabla4[[#This Row],[Tipo de Intervención]]="","",CONCATENATE(Tabla4[[#This Row],[POA]],".",Tabla4[[#This Row],[SRS]],".",Tabla4[[#This Row],[AREA]],".",Tabla4[[#This Row],[TIPO]]))</f>
        <v>#REF!</v>
      </c>
      <c r="C88" s="510" t="e">
        <f>IF(Tabla4[[#This Row],[Tipo de Intervención]]="","",'Formulario PPGR1'!#REF!)</f>
        <v>#REF!</v>
      </c>
      <c r="D88" s="510" t="e">
        <f>IF(Tabla4[[#This Row],[Tipo de Intervención]]="","",'Formulario PPGR1'!#REF!)</f>
        <v>#REF!</v>
      </c>
      <c r="E88" s="510" t="e">
        <f>IF(Tabla4[[#This Row],[Tipo de Intervención]]="","",'Formulario PPGR1'!#REF!)</f>
        <v>#REF!</v>
      </c>
      <c r="F88" s="510" t="e">
        <f>IF(Tabla4[[#This Row],[Tipo de Intervención]]="","",'Formulario PPGR1'!#REF!)</f>
        <v>#REF!</v>
      </c>
      <c r="G88" s="511" t="s">
        <v>153</v>
      </c>
      <c r="H88" s="511" t="s">
        <v>469</v>
      </c>
      <c r="I88" s="512" t="s">
        <v>1856</v>
      </c>
      <c r="J88" s="512" t="s">
        <v>1162</v>
      </c>
      <c r="K88" s="513" t="s">
        <v>1181</v>
      </c>
      <c r="L88" s="514" t="s">
        <v>1113</v>
      </c>
      <c r="M88" s="514" t="s">
        <v>1841</v>
      </c>
      <c r="N88" s="514">
        <v>1000</v>
      </c>
      <c r="O88" s="515" t="s">
        <v>897</v>
      </c>
      <c r="P88" s="516"/>
    </row>
    <row r="89" spans="2:16" ht="38.25" x14ac:dyDescent="0.25">
      <c r="B89" s="510" t="e">
        <f>IF(Tabla4[[#This Row],[Tipo de Intervención]]="","",CONCATENATE(Tabla4[[#This Row],[POA]],".",Tabla4[[#This Row],[SRS]],".",Tabla4[[#This Row],[AREA]],".",Tabla4[[#This Row],[TIPO]]))</f>
        <v>#REF!</v>
      </c>
      <c r="C89" s="510" t="e">
        <f>IF(Tabla4[[#This Row],[Tipo de Intervención]]="","",'Formulario PPGR1'!#REF!)</f>
        <v>#REF!</v>
      </c>
      <c r="D89" s="510" t="e">
        <f>IF(Tabla4[[#This Row],[Tipo de Intervención]]="","",'Formulario PPGR1'!#REF!)</f>
        <v>#REF!</v>
      </c>
      <c r="E89" s="510" t="e">
        <f>IF(Tabla4[[#This Row],[Tipo de Intervención]]="","",'Formulario PPGR1'!#REF!)</f>
        <v>#REF!</v>
      </c>
      <c r="F89" s="510" t="e">
        <f>IF(Tabla4[[#This Row],[Tipo de Intervención]]="","",'Formulario PPGR1'!#REF!)</f>
        <v>#REF!</v>
      </c>
      <c r="G89" s="511" t="s">
        <v>153</v>
      </c>
      <c r="H89" s="511" t="s">
        <v>469</v>
      </c>
      <c r="I89" s="512" t="s">
        <v>1857</v>
      </c>
      <c r="J89" s="512" t="s">
        <v>1162</v>
      </c>
      <c r="K89" s="513" t="s">
        <v>1181</v>
      </c>
      <c r="L89" s="514" t="s">
        <v>1113</v>
      </c>
      <c r="M89" s="514" t="s">
        <v>1841</v>
      </c>
      <c r="N89" s="514">
        <v>1000</v>
      </c>
      <c r="O89" s="515" t="s">
        <v>897</v>
      </c>
      <c r="P89" s="516"/>
    </row>
    <row r="90" spans="2:16" ht="38.25" x14ac:dyDescent="0.25">
      <c r="B90" s="510" t="e">
        <f>IF(Tabla4[[#This Row],[Tipo de Intervención]]="","",CONCATENATE(Tabla4[[#This Row],[POA]],".",Tabla4[[#This Row],[SRS]],".",Tabla4[[#This Row],[AREA]],".",Tabla4[[#This Row],[TIPO]]))</f>
        <v>#REF!</v>
      </c>
      <c r="C90" s="510" t="e">
        <f>IF(Tabla4[[#This Row],[Tipo de Intervención]]="","",'Formulario PPGR1'!#REF!)</f>
        <v>#REF!</v>
      </c>
      <c r="D90" s="510" t="e">
        <f>IF(Tabla4[[#This Row],[Tipo de Intervención]]="","",'Formulario PPGR1'!#REF!)</f>
        <v>#REF!</v>
      </c>
      <c r="E90" s="510" t="e">
        <f>IF(Tabla4[[#This Row],[Tipo de Intervención]]="","",'Formulario PPGR1'!#REF!)</f>
        <v>#REF!</v>
      </c>
      <c r="F90" s="510" t="e">
        <f>IF(Tabla4[[#This Row],[Tipo de Intervención]]="","",'Formulario PPGR1'!#REF!)</f>
        <v>#REF!</v>
      </c>
      <c r="G90" s="511" t="s">
        <v>153</v>
      </c>
      <c r="H90" s="511" t="s">
        <v>469</v>
      </c>
      <c r="I90" s="512" t="s">
        <v>1858</v>
      </c>
      <c r="J90" s="512" t="s">
        <v>1162</v>
      </c>
      <c r="K90" s="513" t="s">
        <v>1181</v>
      </c>
      <c r="L90" s="514" t="s">
        <v>1113</v>
      </c>
      <c r="M90" s="514" t="s">
        <v>1841</v>
      </c>
      <c r="N90" s="514">
        <v>1000</v>
      </c>
      <c r="O90" s="515" t="s">
        <v>897</v>
      </c>
      <c r="P90" s="516"/>
    </row>
    <row r="91" spans="2:16" ht="38.25" x14ac:dyDescent="0.25">
      <c r="B91" s="510" t="e">
        <f>IF(Tabla4[[#This Row],[Tipo de Intervención]]="","",CONCATENATE(Tabla4[[#This Row],[POA]],".",Tabla4[[#This Row],[SRS]],".",Tabla4[[#This Row],[AREA]],".",Tabla4[[#This Row],[TIPO]]))</f>
        <v>#REF!</v>
      </c>
      <c r="C91" s="510" t="e">
        <f>IF(Tabla4[[#This Row],[Tipo de Intervención]]="","",'Formulario PPGR1'!#REF!)</f>
        <v>#REF!</v>
      </c>
      <c r="D91" s="510" t="e">
        <f>IF(Tabla4[[#This Row],[Tipo de Intervención]]="","",'Formulario PPGR1'!#REF!)</f>
        <v>#REF!</v>
      </c>
      <c r="E91" s="510" t="e">
        <f>IF(Tabla4[[#This Row],[Tipo de Intervención]]="","",'Formulario PPGR1'!#REF!)</f>
        <v>#REF!</v>
      </c>
      <c r="F91" s="510" t="e">
        <f>IF(Tabla4[[#This Row],[Tipo de Intervención]]="","",'Formulario PPGR1'!#REF!)</f>
        <v>#REF!</v>
      </c>
      <c r="G91" s="511" t="s">
        <v>153</v>
      </c>
      <c r="H91" s="511" t="s">
        <v>469</v>
      </c>
      <c r="I91" s="512" t="s">
        <v>1859</v>
      </c>
      <c r="J91" s="512" t="s">
        <v>1162</v>
      </c>
      <c r="K91" s="513" t="s">
        <v>1181</v>
      </c>
      <c r="L91" s="514" t="s">
        <v>1113</v>
      </c>
      <c r="M91" s="514" t="s">
        <v>1841</v>
      </c>
      <c r="N91" s="514">
        <v>1000</v>
      </c>
      <c r="O91" s="515" t="s">
        <v>897</v>
      </c>
      <c r="P91" s="516"/>
    </row>
    <row r="92" spans="2:16" ht="38.25" x14ac:dyDescent="0.25">
      <c r="B92" s="510" t="e">
        <f>IF(Tabla4[[#This Row],[Tipo de Intervención]]="","",CONCATENATE(Tabla4[[#This Row],[POA]],".",Tabla4[[#This Row],[SRS]],".",Tabla4[[#This Row],[AREA]],".",Tabla4[[#This Row],[TIPO]]))</f>
        <v>#REF!</v>
      </c>
      <c r="C92" s="510" t="e">
        <f>IF(Tabla4[[#This Row],[Tipo de Intervención]]="","",'Formulario PPGR1'!#REF!)</f>
        <v>#REF!</v>
      </c>
      <c r="D92" s="510" t="e">
        <f>IF(Tabla4[[#This Row],[Tipo de Intervención]]="","",'Formulario PPGR1'!#REF!)</f>
        <v>#REF!</v>
      </c>
      <c r="E92" s="510" t="e">
        <f>IF(Tabla4[[#This Row],[Tipo de Intervención]]="","",'Formulario PPGR1'!#REF!)</f>
        <v>#REF!</v>
      </c>
      <c r="F92" s="510" t="e">
        <f>IF(Tabla4[[#This Row],[Tipo de Intervención]]="","",'Formulario PPGR1'!#REF!)</f>
        <v>#REF!</v>
      </c>
      <c r="G92" s="511" t="s">
        <v>153</v>
      </c>
      <c r="H92" s="511" t="s">
        <v>469</v>
      </c>
      <c r="I92" s="512" t="s">
        <v>1860</v>
      </c>
      <c r="J92" s="512" t="s">
        <v>1162</v>
      </c>
      <c r="K92" s="513" t="s">
        <v>1181</v>
      </c>
      <c r="L92" s="514" t="s">
        <v>1112</v>
      </c>
      <c r="M92" s="514" t="s">
        <v>1841</v>
      </c>
      <c r="N92" s="514">
        <v>1000</v>
      </c>
      <c r="O92" s="515" t="s">
        <v>897</v>
      </c>
      <c r="P92" s="516"/>
    </row>
    <row r="93" spans="2:16" ht="38.25" x14ac:dyDescent="0.25">
      <c r="B93" s="510" t="e">
        <f>IF(Tabla4[[#This Row],[Tipo de Intervención]]="","",CONCATENATE(Tabla4[[#This Row],[POA]],".",Tabla4[[#This Row],[SRS]],".",Tabla4[[#This Row],[AREA]],".",Tabla4[[#This Row],[TIPO]]))</f>
        <v>#REF!</v>
      </c>
      <c r="C93" s="510" t="e">
        <f>IF(Tabla4[[#This Row],[Tipo de Intervención]]="","",'Formulario PPGR1'!#REF!)</f>
        <v>#REF!</v>
      </c>
      <c r="D93" s="510" t="e">
        <f>IF(Tabla4[[#This Row],[Tipo de Intervención]]="","",'Formulario PPGR1'!#REF!)</f>
        <v>#REF!</v>
      </c>
      <c r="E93" s="510" t="e">
        <f>IF(Tabla4[[#This Row],[Tipo de Intervención]]="","",'Formulario PPGR1'!#REF!)</f>
        <v>#REF!</v>
      </c>
      <c r="F93" s="510" t="e">
        <f>IF(Tabla4[[#This Row],[Tipo de Intervención]]="","",'Formulario PPGR1'!#REF!)</f>
        <v>#REF!</v>
      </c>
      <c r="G93" s="511" t="s">
        <v>153</v>
      </c>
      <c r="H93" s="511" t="s">
        <v>469</v>
      </c>
      <c r="I93" s="512" t="s">
        <v>1861</v>
      </c>
      <c r="J93" s="512" t="s">
        <v>1162</v>
      </c>
      <c r="K93" s="513" t="s">
        <v>1181</v>
      </c>
      <c r="L93" s="514" t="s">
        <v>1112</v>
      </c>
      <c r="M93" s="514" t="s">
        <v>1841</v>
      </c>
      <c r="N93" s="514">
        <v>1000</v>
      </c>
      <c r="O93" s="515" t="s">
        <v>897</v>
      </c>
      <c r="P93" s="516"/>
    </row>
    <row r="94" spans="2:16" ht="38.25" x14ac:dyDescent="0.25">
      <c r="B94" s="510" t="e">
        <f>IF(Tabla4[[#This Row],[Tipo de Intervención]]="","",CONCATENATE(Tabla4[[#This Row],[POA]],".",Tabla4[[#This Row],[SRS]],".",Tabla4[[#This Row],[AREA]],".",Tabla4[[#This Row],[TIPO]]))</f>
        <v>#REF!</v>
      </c>
      <c r="C94" s="510" t="e">
        <f>IF(Tabla4[[#This Row],[Tipo de Intervención]]="","",'Formulario PPGR1'!#REF!)</f>
        <v>#REF!</v>
      </c>
      <c r="D94" s="510" t="e">
        <f>IF(Tabla4[[#This Row],[Tipo de Intervención]]="","",'Formulario PPGR1'!#REF!)</f>
        <v>#REF!</v>
      </c>
      <c r="E94" s="510" t="e">
        <f>IF(Tabla4[[#This Row],[Tipo de Intervención]]="","",'Formulario PPGR1'!#REF!)</f>
        <v>#REF!</v>
      </c>
      <c r="F94" s="510" t="e">
        <f>IF(Tabla4[[#This Row],[Tipo de Intervención]]="","",'Formulario PPGR1'!#REF!)</f>
        <v>#REF!</v>
      </c>
      <c r="G94" s="511" t="s">
        <v>153</v>
      </c>
      <c r="H94" s="511" t="s">
        <v>469</v>
      </c>
      <c r="I94" s="512" t="s">
        <v>1862</v>
      </c>
      <c r="J94" s="512" t="s">
        <v>1162</v>
      </c>
      <c r="K94" s="513" t="s">
        <v>1181</v>
      </c>
      <c r="L94" s="514" t="s">
        <v>1112</v>
      </c>
      <c r="M94" s="514" t="s">
        <v>1841</v>
      </c>
      <c r="N94" s="514">
        <v>1000</v>
      </c>
      <c r="O94" s="515" t="s">
        <v>897</v>
      </c>
      <c r="P94" s="516"/>
    </row>
    <row r="95" spans="2:16" ht="38.25" x14ac:dyDescent="0.25">
      <c r="B95" s="510" t="e">
        <f>IF(Tabla4[[#This Row],[Tipo de Intervención]]="","",CONCATENATE(Tabla4[[#This Row],[POA]],".",Tabla4[[#This Row],[SRS]],".",Tabla4[[#This Row],[AREA]],".",Tabla4[[#This Row],[TIPO]]))</f>
        <v>#REF!</v>
      </c>
      <c r="C95" s="510" t="e">
        <f>IF(Tabla4[[#This Row],[Tipo de Intervención]]="","",'Formulario PPGR1'!#REF!)</f>
        <v>#REF!</v>
      </c>
      <c r="D95" s="510" t="e">
        <f>IF(Tabla4[[#This Row],[Tipo de Intervención]]="","",'Formulario PPGR1'!#REF!)</f>
        <v>#REF!</v>
      </c>
      <c r="E95" s="510" t="e">
        <f>IF(Tabla4[[#This Row],[Tipo de Intervención]]="","",'Formulario PPGR1'!#REF!)</f>
        <v>#REF!</v>
      </c>
      <c r="F95" s="510" t="e">
        <f>IF(Tabla4[[#This Row],[Tipo de Intervención]]="","",'Formulario PPGR1'!#REF!)</f>
        <v>#REF!</v>
      </c>
      <c r="G95" s="511" t="s">
        <v>153</v>
      </c>
      <c r="H95" s="511" t="s">
        <v>469</v>
      </c>
      <c r="I95" s="512" t="s">
        <v>1863</v>
      </c>
      <c r="J95" s="512" t="s">
        <v>1162</v>
      </c>
      <c r="K95" s="513" t="s">
        <v>1181</v>
      </c>
      <c r="L95" s="514" t="s">
        <v>1112</v>
      </c>
      <c r="M95" s="514" t="s">
        <v>1841</v>
      </c>
      <c r="N95" s="514">
        <v>1000</v>
      </c>
      <c r="O95" s="515" t="s">
        <v>897</v>
      </c>
      <c r="P95" s="516"/>
    </row>
    <row r="96" spans="2:16" ht="38.25" x14ac:dyDescent="0.25">
      <c r="B96" s="510" t="e">
        <f>IF(Tabla4[[#This Row],[Tipo de Intervención]]="","",CONCATENATE(Tabla4[[#This Row],[POA]],".",Tabla4[[#This Row],[SRS]],".",Tabla4[[#This Row],[AREA]],".",Tabla4[[#This Row],[TIPO]]))</f>
        <v>#REF!</v>
      </c>
      <c r="C96" s="510" t="e">
        <f>IF(Tabla4[[#This Row],[Tipo de Intervención]]="","",'Formulario PPGR1'!#REF!)</f>
        <v>#REF!</v>
      </c>
      <c r="D96" s="510" t="e">
        <f>IF(Tabla4[[#This Row],[Tipo de Intervención]]="","",'Formulario PPGR1'!#REF!)</f>
        <v>#REF!</v>
      </c>
      <c r="E96" s="510" t="e">
        <f>IF(Tabla4[[#This Row],[Tipo de Intervención]]="","",'Formulario PPGR1'!#REF!)</f>
        <v>#REF!</v>
      </c>
      <c r="F96" s="510" t="e">
        <f>IF(Tabla4[[#This Row],[Tipo de Intervención]]="","",'Formulario PPGR1'!#REF!)</f>
        <v>#REF!</v>
      </c>
      <c r="G96" s="511" t="s">
        <v>153</v>
      </c>
      <c r="H96" s="511" t="s">
        <v>469</v>
      </c>
      <c r="I96" s="512" t="s">
        <v>1864</v>
      </c>
      <c r="J96" s="512" t="s">
        <v>1162</v>
      </c>
      <c r="K96" s="513" t="s">
        <v>1181</v>
      </c>
      <c r="L96" s="514" t="s">
        <v>1112</v>
      </c>
      <c r="M96" s="514" t="s">
        <v>1841</v>
      </c>
      <c r="N96" s="514">
        <v>1000</v>
      </c>
      <c r="O96" s="515" t="s">
        <v>897</v>
      </c>
      <c r="P96" s="516"/>
    </row>
    <row r="97" spans="2:16" ht="38.25" x14ac:dyDescent="0.25">
      <c r="B97" s="510" t="e">
        <f>IF(Tabla4[[#This Row],[Tipo de Intervención]]="","",CONCATENATE(Tabla4[[#This Row],[POA]],".",Tabla4[[#This Row],[SRS]],".",Tabla4[[#This Row],[AREA]],".",Tabla4[[#This Row],[TIPO]]))</f>
        <v>#REF!</v>
      </c>
      <c r="C97" s="510" t="e">
        <f>IF(Tabla4[[#This Row],[Tipo de Intervención]]="","",'Formulario PPGR1'!#REF!)</f>
        <v>#REF!</v>
      </c>
      <c r="D97" s="510" t="e">
        <f>IF(Tabla4[[#This Row],[Tipo de Intervención]]="","",'Formulario PPGR1'!#REF!)</f>
        <v>#REF!</v>
      </c>
      <c r="E97" s="510" t="e">
        <f>IF(Tabla4[[#This Row],[Tipo de Intervención]]="","",'Formulario PPGR1'!#REF!)</f>
        <v>#REF!</v>
      </c>
      <c r="F97" s="510" t="e">
        <f>IF(Tabla4[[#This Row],[Tipo de Intervención]]="","",'Formulario PPGR1'!#REF!)</f>
        <v>#REF!</v>
      </c>
      <c r="G97" s="511" t="s">
        <v>153</v>
      </c>
      <c r="H97" s="511" t="s">
        <v>469</v>
      </c>
      <c r="I97" s="512" t="s">
        <v>1865</v>
      </c>
      <c r="J97" s="512" t="s">
        <v>1162</v>
      </c>
      <c r="K97" s="513" t="s">
        <v>1181</v>
      </c>
      <c r="L97" s="514" t="s">
        <v>1112</v>
      </c>
      <c r="M97" s="514" t="s">
        <v>1841</v>
      </c>
      <c r="N97" s="514">
        <v>1000</v>
      </c>
      <c r="O97" s="515" t="s">
        <v>897</v>
      </c>
      <c r="P97" s="516"/>
    </row>
    <row r="98" spans="2:16" ht="38.25" x14ac:dyDescent="0.25">
      <c r="B98" s="510" t="e">
        <f>IF(Tabla4[[#This Row],[Tipo de Intervención]]="","",CONCATENATE(Tabla4[[#This Row],[POA]],".",Tabla4[[#This Row],[SRS]],".",Tabla4[[#This Row],[AREA]],".",Tabla4[[#This Row],[TIPO]]))</f>
        <v>#REF!</v>
      </c>
      <c r="C98" s="510" t="e">
        <f>IF(Tabla4[[#This Row],[Tipo de Intervención]]="","",'Formulario PPGR1'!#REF!)</f>
        <v>#REF!</v>
      </c>
      <c r="D98" s="510" t="e">
        <f>IF(Tabla4[[#This Row],[Tipo de Intervención]]="","",'Formulario PPGR1'!#REF!)</f>
        <v>#REF!</v>
      </c>
      <c r="E98" s="510" t="e">
        <f>IF(Tabla4[[#This Row],[Tipo de Intervención]]="","",'Formulario PPGR1'!#REF!)</f>
        <v>#REF!</v>
      </c>
      <c r="F98" s="510" t="e">
        <f>IF(Tabla4[[#This Row],[Tipo de Intervención]]="","",'Formulario PPGR1'!#REF!)</f>
        <v>#REF!</v>
      </c>
      <c r="G98" s="511" t="s">
        <v>153</v>
      </c>
      <c r="H98" s="511" t="s">
        <v>469</v>
      </c>
      <c r="I98" s="512" t="s">
        <v>1866</v>
      </c>
      <c r="J98" s="512" t="s">
        <v>1162</v>
      </c>
      <c r="K98" s="513" t="s">
        <v>1181</v>
      </c>
      <c r="L98" s="514" t="s">
        <v>1112</v>
      </c>
      <c r="M98" s="514" t="s">
        <v>1841</v>
      </c>
      <c r="N98" s="514">
        <v>1000</v>
      </c>
      <c r="O98" s="515" t="s">
        <v>897</v>
      </c>
      <c r="P98" s="516"/>
    </row>
    <row r="99" spans="2:16" ht="38.25" x14ac:dyDescent="0.25">
      <c r="B99" s="510" t="e">
        <f>IF(Tabla4[[#This Row],[Tipo de Intervención]]="","",CONCATENATE(Tabla4[[#This Row],[POA]],".",Tabla4[[#This Row],[SRS]],".",Tabla4[[#This Row],[AREA]],".",Tabla4[[#This Row],[TIPO]]))</f>
        <v>#REF!</v>
      </c>
      <c r="C99" s="510" t="e">
        <f>IF(Tabla4[[#This Row],[Tipo de Intervención]]="","",'Formulario PPGR1'!#REF!)</f>
        <v>#REF!</v>
      </c>
      <c r="D99" s="510" t="e">
        <f>IF(Tabla4[[#This Row],[Tipo de Intervención]]="","",'Formulario PPGR1'!#REF!)</f>
        <v>#REF!</v>
      </c>
      <c r="E99" s="510" t="e">
        <f>IF(Tabla4[[#This Row],[Tipo de Intervención]]="","",'Formulario PPGR1'!#REF!)</f>
        <v>#REF!</v>
      </c>
      <c r="F99" s="510" t="e">
        <f>IF(Tabla4[[#This Row],[Tipo de Intervención]]="","",'Formulario PPGR1'!#REF!)</f>
        <v>#REF!</v>
      </c>
      <c r="G99" s="511" t="s">
        <v>153</v>
      </c>
      <c r="H99" s="511" t="s">
        <v>469</v>
      </c>
      <c r="I99" s="512" t="s">
        <v>1867</v>
      </c>
      <c r="J99" s="512" t="s">
        <v>1162</v>
      </c>
      <c r="K99" s="513" t="s">
        <v>1181</v>
      </c>
      <c r="L99" s="514" t="s">
        <v>1112</v>
      </c>
      <c r="M99" s="514" t="s">
        <v>1841</v>
      </c>
      <c r="N99" s="514">
        <v>1000</v>
      </c>
      <c r="O99" s="515" t="s">
        <v>897</v>
      </c>
      <c r="P99" s="516"/>
    </row>
    <row r="100" spans="2:16" ht="38.25" x14ac:dyDescent="0.25">
      <c r="B100" s="510" t="e">
        <f>IF(Tabla4[[#This Row],[Tipo de Intervención]]="","",CONCATENATE(Tabla4[[#This Row],[POA]],".",Tabla4[[#This Row],[SRS]],".",Tabla4[[#This Row],[AREA]],".",Tabla4[[#This Row],[TIPO]]))</f>
        <v>#REF!</v>
      </c>
      <c r="C100" s="510" t="e">
        <f>IF(Tabla4[[#This Row],[Tipo de Intervención]]="","",'Formulario PPGR1'!#REF!)</f>
        <v>#REF!</v>
      </c>
      <c r="D100" s="510" t="e">
        <f>IF(Tabla4[[#This Row],[Tipo de Intervención]]="","",'Formulario PPGR1'!#REF!)</f>
        <v>#REF!</v>
      </c>
      <c r="E100" s="510" t="e">
        <f>IF(Tabla4[[#This Row],[Tipo de Intervención]]="","",'Formulario PPGR1'!#REF!)</f>
        <v>#REF!</v>
      </c>
      <c r="F100" s="510" t="e">
        <f>IF(Tabla4[[#This Row],[Tipo de Intervención]]="","",'Formulario PPGR1'!#REF!)</f>
        <v>#REF!</v>
      </c>
      <c r="G100" s="511" t="s">
        <v>944</v>
      </c>
      <c r="H100" s="511" t="s">
        <v>469</v>
      </c>
      <c r="I100" s="512" t="s">
        <v>1859</v>
      </c>
      <c r="J100" s="512" t="s">
        <v>1162</v>
      </c>
      <c r="K100" s="513" t="s">
        <v>1181</v>
      </c>
      <c r="L100" s="514" t="s">
        <v>1113</v>
      </c>
      <c r="M100" s="514" t="s">
        <v>1868</v>
      </c>
      <c r="N100" s="514">
        <v>50000</v>
      </c>
      <c r="O100" s="515" t="s">
        <v>889</v>
      </c>
      <c r="P100" s="516"/>
    </row>
    <row r="101" spans="2:16" ht="38.25" x14ac:dyDescent="0.25">
      <c r="B101" s="510" t="e">
        <f>IF(Tabla4[[#This Row],[Tipo de Intervención]]="","",CONCATENATE(Tabla4[[#This Row],[POA]],".",Tabla4[[#This Row],[SRS]],".",Tabla4[[#This Row],[AREA]],".",Tabla4[[#This Row],[TIPO]]))</f>
        <v>#REF!</v>
      </c>
      <c r="C101" s="510" t="e">
        <f>IF(Tabla4[[#This Row],[Tipo de Intervención]]="","",'Formulario PPGR1'!#REF!)</f>
        <v>#REF!</v>
      </c>
      <c r="D101" s="510" t="e">
        <f>IF(Tabla4[[#This Row],[Tipo de Intervención]]="","",'Formulario PPGR1'!#REF!)</f>
        <v>#REF!</v>
      </c>
      <c r="E101" s="510" t="e">
        <f>IF(Tabla4[[#This Row],[Tipo de Intervención]]="","",'Formulario PPGR1'!#REF!)</f>
        <v>#REF!</v>
      </c>
      <c r="F101" s="510" t="e">
        <f>IF(Tabla4[[#This Row],[Tipo de Intervención]]="","",'Formulario PPGR1'!#REF!)</f>
        <v>#REF!</v>
      </c>
      <c r="G101" s="511" t="s">
        <v>944</v>
      </c>
      <c r="H101" s="511" t="s">
        <v>469</v>
      </c>
      <c r="I101" s="512" t="s">
        <v>1864</v>
      </c>
      <c r="J101" s="512" t="s">
        <v>1162</v>
      </c>
      <c r="K101" s="513" t="s">
        <v>1181</v>
      </c>
      <c r="L101" s="514" t="s">
        <v>1112</v>
      </c>
      <c r="M101" s="514" t="s">
        <v>1869</v>
      </c>
      <c r="N101" s="514">
        <v>50000</v>
      </c>
      <c r="O101" s="515" t="s">
        <v>889</v>
      </c>
      <c r="P101" s="516"/>
    </row>
    <row r="102" spans="2:16" ht="38.25" x14ac:dyDescent="0.25">
      <c r="B102" s="510" t="e">
        <f>IF(Tabla4[[#This Row],[Tipo de Intervención]]="","",CONCATENATE(Tabla4[[#This Row],[POA]],".",Tabla4[[#This Row],[SRS]],".",Tabla4[[#This Row],[AREA]],".",Tabla4[[#This Row],[TIPO]]))</f>
        <v>#REF!</v>
      </c>
      <c r="C102" s="510" t="e">
        <f>IF(Tabla4[[#This Row],[Tipo de Intervención]]="","",'Formulario PPGR1'!#REF!)</f>
        <v>#REF!</v>
      </c>
      <c r="D102" s="510" t="e">
        <f>IF(Tabla4[[#This Row],[Tipo de Intervención]]="","",'Formulario PPGR1'!#REF!)</f>
        <v>#REF!</v>
      </c>
      <c r="E102" s="510" t="e">
        <f>IF(Tabla4[[#This Row],[Tipo de Intervención]]="","",'Formulario PPGR1'!#REF!)</f>
        <v>#REF!</v>
      </c>
      <c r="F102" s="510" t="e">
        <f>IF(Tabla4[[#This Row],[Tipo de Intervención]]="","",'Formulario PPGR1'!#REF!)</f>
        <v>#REF!</v>
      </c>
      <c r="G102" s="511" t="s">
        <v>944</v>
      </c>
      <c r="H102" s="511" t="s">
        <v>469</v>
      </c>
      <c r="I102" s="512" t="s">
        <v>1864</v>
      </c>
      <c r="J102" s="512" t="s">
        <v>1162</v>
      </c>
      <c r="K102" s="513" t="s">
        <v>1181</v>
      </c>
      <c r="L102" s="514" t="s">
        <v>1112</v>
      </c>
      <c r="M102" s="514" t="s">
        <v>1870</v>
      </c>
      <c r="N102" s="514">
        <v>50000</v>
      </c>
      <c r="O102" s="515" t="s">
        <v>889</v>
      </c>
      <c r="P102" s="516"/>
    </row>
    <row r="103" spans="2:16" ht="38.25" x14ac:dyDescent="0.25">
      <c r="B103" s="510" t="e">
        <f>IF(Tabla4[[#This Row],[Tipo de Intervención]]="","",CONCATENATE(Tabla4[[#This Row],[POA]],".",Tabla4[[#This Row],[SRS]],".",Tabla4[[#This Row],[AREA]],".",Tabla4[[#This Row],[TIPO]]))</f>
        <v>#REF!</v>
      </c>
      <c r="C103" s="510" t="e">
        <f>IF(Tabla4[[#This Row],[Tipo de Intervención]]="","",'Formulario PPGR1'!#REF!)</f>
        <v>#REF!</v>
      </c>
      <c r="D103" s="510" t="e">
        <f>IF(Tabla4[[#This Row],[Tipo de Intervención]]="","",'Formulario PPGR1'!#REF!)</f>
        <v>#REF!</v>
      </c>
      <c r="E103" s="510" t="e">
        <f>IF(Tabla4[[#This Row],[Tipo de Intervención]]="","",'Formulario PPGR1'!#REF!)</f>
        <v>#REF!</v>
      </c>
      <c r="F103" s="510" t="e">
        <f>IF(Tabla4[[#This Row],[Tipo de Intervención]]="","",'Formulario PPGR1'!#REF!)</f>
        <v>#REF!</v>
      </c>
      <c r="G103" s="511" t="s">
        <v>944</v>
      </c>
      <c r="H103" s="511" t="s">
        <v>469</v>
      </c>
      <c r="I103" s="512" t="s">
        <v>1847</v>
      </c>
      <c r="J103" s="512" t="s">
        <v>1162</v>
      </c>
      <c r="K103" s="513" t="s">
        <v>1181</v>
      </c>
      <c r="L103" s="514" t="s">
        <v>1111</v>
      </c>
      <c r="M103" s="514" t="s">
        <v>1870</v>
      </c>
      <c r="N103" s="514">
        <v>50000</v>
      </c>
      <c r="O103" s="515" t="s">
        <v>889</v>
      </c>
      <c r="P103" s="516"/>
    </row>
    <row r="104" spans="2:16" ht="38.25" x14ac:dyDescent="0.25">
      <c r="B104" s="510" t="e">
        <f>IF(Tabla4[[#This Row],[Tipo de Intervención]]="","",CONCATENATE(Tabla4[[#This Row],[POA]],".",Tabla4[[#This Row],[SRS]],".",Tabla4[[#This Row],[AREA]],".",Tabla4[[#This Row],[TIPO]]))</f>
        <v>#REF!</v>
      </c>
      <c r="C104" s="510" t="e">
        <f>IF(Tabla4[[#This Row],[Tipo de Intervención]]="","",'Formulario PPGR1'!#REF!)</f>
        <v>#REF!</v>
      </c>
      <c r="D104" s="510" t="e">
        <f>IF(Tabla4[[#This Row],[Tipo de Intervención]]="","",'Formulario PPGR1'!#REF!)</f>
        <v>#REF!</v>
      </c>
      <c r="E104" s="510" t="e">
        <f>IF(Tabla4[[#This Row],[Tipo de Intervención]]="","",'Formulario PPGR1'!#REF!)</f>
        <v>#REF!</v>
      </c>
      <c r="F104" s="510" t="e">
        <f>IF(Tabla4[[#This Row],[Tipo de Intervención]]="","",'Formulario PPGR1'!#REF!)</f>
        <v>#REF!</v>
      </c>
      <c r="G104" s="511" t="s">
        <v>944</v>
      </c>
      <c r="H104" s="511" t="s">
        <v>469</v>
      </c>
      <c r="I104" s="512" t="s">
        <v>1855</v>
      </c>
      <c r="J104" s="512" t="s">
        <v>1162</v>
      </c>
      <c r="K104" s="513" t="s">
        <v>1181</v>
      </c>
      <c r="L104" s="514" t="s">
        <v>1113</v>
      </c>
      <c r="M104" s="514" t="s">
        <v>1871</v>
      </c>
      <c r="N104" s="514">
        <v>36000</v>
      </c>
      <c r="O104" s="515" t="s">
        <v>889</v>
      </c>
      <c r="P104" s="516"/>
    </row>
    <row r="105" spans="2:16" ht="38.25" x14ac:dyDescent="0.25">
      <c r="B105" s="510" t="e">
        <f>IF(Tabla4[[#This Row],[Tipo de Intervención]]="","",CONCATENATE(Tabla4[[#This Row],[POA]],".",Tabla4[[#This Row],[SRS]],".",Tabla4[[#This Row],[AREA]],".",Tabla4[[#This Row],[TIPO]]))</f>
        <v>#REF!</v>
      </c>
      <c r="C105" s="510" t="e">
        <f>IF(Tabla4[[#This Row],[Tipo de Intervención]]="","",'Formulario PPGR1'!#REF!)</f>
        <v>#REF!</v>
      </c>
      <c r="D105" s="510" t="e">
        <f>IF(Tabla4[[#This Row],[Tipo de Intervención]]="","",'Formulario PPGR1'!#REF!)</f>
        <v>#REF!</v>
      </c>
      <c r="E105" s="510" t="e">
        <f>IF(Tabla4[[#This Row],[Tipo de Intervención]]="","",'Formulario PPGR1'!#REF!)</f>
        <v>#REF!</v>
      </c>
      <c r="F105" s="510" t="e">
        <f>IF(Tabla4[[#This Row],[Tipo de Intervención]]="","",'Formulario PPGR1'!#REF!)</f>
        <v>#REF!</v>
      </c>
      <c r="G105" s="511" t="s">
        <v>944</v>
      </c>
      <c r="H105" s="511" t="s">
        <v>469</v>
      </c>
      <c r="I105" s="512" t="s">
        <v>1847</v>
      </c>
      <c r="J105" s="512" t="s">
        <v>1162</v>
      </c>
      <c r="K105" s="513" t="s">
        <v>1181</v>
      </c>
      <c r="L105" s="514" t="s">
        <v>1111</v>
      </c>
      <c r="M105" s="514" t="s">
        <v>1872</v>
      </c>
      <c r="N105" s="514">
        <v>30000</v>
      </c>
      <c r="O105" s="515" t="s">
        <v>889</v>
      </c>
      <c r="P105" s="516"/>
    </row>
    <row r="106" spans="2:16" ht="38.25" x14ac:dyDescent="0.25">
      <c r="B106" s="510" t="e">
        <f>IF(Tabla4[[#This Row],[Tipo de Intervención]]="","",CONCATENATE(Tabla4[[#This Row],[POA]],".",Tabla4[[#This Row],[SRS]],".",Tabla4[[#This Row],[AREA]],".",Tabla4[[#This Row],[TIPO]]))</f>
        <v>#REF!</v>
      </c>
      <c r="C106" s="510" t="e">
        <f>IF(Tabla4[[#This Row],[Tipo de Intervención]]="","",'Formulario PPGR1'!#REF!)</f>
        <v>#REF!</v>
      </c>
      <c r="D106" s="510" t="e">
        <f>IF(Tabla4[[#This Row],[Tipo de Intervención]]="","",'Formulario PPGR1'!#REF!)</f>
        <v>#REF!</v>
      </c>
      <c r="E106" s="510" t="e">
        <f>IF(Tabla4[[#This Row],[Tipo de Intervención]]="","",'Formulario PPGR1'!#REF!)</f>
        <v>#REF!</v>
      </c>
      <c r="F106" s="510" t="e">
        <f>IF(Tabla4[[#This Row],[Tipo de Intervención]]="","",'Formulario PPGR1'!#REF!)</f>
        <v>#REF!</v>
      </c>
      <c r="G106" s="511" t="s">
        <v>944</v>
      </c>
      <c r="H106" s="511" t="s">
        <v>469</v>
      </c>
      <c r="I106" s="512" t="s">
        <v>1848</v>
      </c>
      <c r="J106" s="512" t="s">
        <v>1162</v>
      </c>
      <c r="K106" s="513" t="s">
        <v>1181</v>
      </c>
      <c r="L106" s="514" t="s">
        <v>1111</v>
      </c>
      <c r="M106" s="514" t="s">
        <v>1872</v>
      </c>
      <c r="N106" s="514">
        <v>30000</v>
      </c>
      <c r="O106" s="515" t="s">
        <v>889</v>
      </c>
      <c r="P106" s="516"/>
    </row>
    <row r="107" spans="2:16" ht="38.25" x14ac:dyDescent="0.25">
      <c r="B107" s="510" t="e">
        <f>IF(Tabla4[[#This Row],[Tipo de Intervención]]="","",CONCATENATE(Tabla4[[#This Row],[POA]],".",Tabla4[[#This Row],[SRS]],".",Tabla4[[#This Row],[AREA]],".",Tabla4[[#This Row],[TIPO]]))</f>
        <v>#REF!</v>
      </c>
      <c r="C107" s="510" t="e">
        <f>IF(Tabla4[[#This Row],[Tipo de Intervención]]="","",'Formulario PPGR1'!#REF!)</f>
        <v>#REF!</v>
      </c>
      <c r="D107" s="510" t="e">
        <f>IF(Tabla4[[#This Row],[Tipo de Intervención]]="","",'Formulario PPGR1'!#REF!)</f>
        <v>#REF!</v>
      </c>
      <c r="E107" s="510" t="e">
        <f>IF(Tabla4[[#This Row],[Tipo de Intervención]]="","",'Formulario PPGR1'!#REF!)</f>
        <v>#REF!</v>
      </c>
      <c r="F107" s="510" t="e">
        <f>IF(Tabla4[[#This Row],[Tipo de Intervención]]="","",'Formulario PPGR1'!#REF!)</f>
        <v>#REF!</v>
      </c>
      <c r="G107" s="511" t="s">
        <v>944</v>
      </c>
      <c r="H107" s="511" t="s">
        <v>469</v>
      </c>
      <c r="I107" s="512" t="s">
        <v>1849</v>
      </c>
      <c r="J107" s="512" t="s">
        <v>1162</v>
      </c>
      <c r="K107" s="513" t="s">
        <v>1181</v>
      </c>
      <c r="L107" s="514" t="s">
        <v>1111</v>
      </c>
      <c r="M107" s="514" t="s">
        <v>1872</v>
      </c>
      <c r="N107" s="514">
        <v>30000</v>
      </c>
      <c r="O107" s="515" t="s">
        <v>889</v>
      </c>
      <c r="P107" s="516"/>
    </row>
    <row r="108" spans="2:16" ht="38.25" x14ac:dyDescent="0.25">
      <c r="B108" s="510" t="e">
        <f>IF(Tabla4[[#This Row],[Tipo de Intervención]]="","",CONCATENATE(Tabla4[[#This Row],[POA]],".",Tabla4[[#This Row],[SRS]],".",Tabla4[[#This Row],[AREA]],".",Tabla4[[#This Row],[TIPO]]))</f>
        <v>#REF!</v>
      </c>
      <c r="C108" s="510" t="e">
        <f>IF(Tabla4[[#This Row],[Tipo de Intervención]]="","",'Formulario PPGR1'!#REF!)</f>
        <v>#REF!</v>
      </c>
      <c r="D108" s="510" t="e">
        <f>IF(Tabla4[[#This Row],[Tipo de Intervención]]="","",'Formulario PPGR1'!#REF!)</f>
        <v>#REF!</v>
      </c>
      <c r="E108" s="510" t="e">
        <f>IF(Tabla4[[#This Row],[Tipo de Intervención]]="","",'Formulario PPGR1'!#REF!)</f>
        <v>#REF!</v>
      </c>
      <c r="F108" s="510" t="e">
        <f>IF(Tabla4[[#This Row],[Tipo de Intervención]]="","",'Formulario PPGR1'!#REF!)</f>
        <v>#REF!</v>
      </c>
      <c r="G108" s="511" t="s">
        <v>944</v>
      </c>
      <c r="H108" s="511" t="s">
        <v>469</v>
      </c>
      <c r="I108" s="512" t="s">
        <v>1850</v>
      </c>
      <c r="J108" s="512" t="s">
        <v>1162</v>
      </c>
      <c r="K108" s="513" t="s">
        <v>1181</v>
      </c>
      <c r="L108" s="514" t="s">
        <v>1111</v>
      </c>
      <c r="M108" s="514" t="s">
        <v>1872</v>
      </c>
      <c r="N108" s="514">
        <v>30000</v>
      </c>
      <c r="O108" s="515" t="s">
        <v>889</v>
      </c>
      <c r="P108" s="516"/>
    </row>
    <row r="109" spans="2:16" ht="38.25" x14ac:dyDescent="0.25">
      <c r="B109" s="510" t="e">
        <f>IF(Tabla4[[#This Row],[Tipo de Intervención]]="","",CONCATENATE(Tabla4[[#This Row],[POA]],".",Tabla4[[#This Row],[SRS]],".",Tabla4[[#This Row],[AREA]],".",Tabla4[[#This Row],[TIPO]]))</f>
        <v>#REF!</v>
      </c>
      <c r="C109" s="510" t="e">
        <f>IF(Tabla4[[#This Row],[Tipo de Intervención]]="","",'Formulario PPGR1'!#REF!)</f>
        <v>#REF!</v>
      </c>
      <c r="D109" s="510" t="e">
        <f>IF(Tabla4[[#This Row],[Tipo de Intervención]]="","",'Formulario PPGR1'!#REF!)</f>
        <v>#REF!</v>
      </c>
      <c r="E109" s="510" t="e">
        <f>IF(Tabla4[[#This Row],[Tipo de Intervención]]="","",'Formulario PPGR1'!#REF!)</f>
        <v>#REF!</v>
      </c>
      <c r="F109" s="510" t="e">
        <f>IF(Tabla4[[#This Row],[Tipo de Intervención]]="","",'Formulario PPGR1'!#REF!)</f>
        <v>#REF!</v>
      </c>
      <c r="G109" s="511" t="s">
        <v>944</v>
      </c>
      <c r="H109" s="511" t="s">
        <v>469</v>
      </c>
      <c r="I109" s="512" t="s">
        <v>1854</v>
      </c>
      <c r="J109" s="512" t="s">
        <v>1162</v>
      </c>
      <c r="K109" s="513" t="s">
        <v>1181</v>
      </c>
      <c r="L109" s="514" t="s">
        <v>1113</v>
      </c>
      <c r="M109" s="514" t="s">
        <v>1872</v>
      </c>
      <c r="N109" s="514">
        <v>30000</v>
      </c>
      <c r="O109" s="515" t="s">
        <v>889</v>
      </c>
      <c r="P109" s="516"/>
    </row>
    <row r="110" spans="2:16" ht="38.25" x14ac:dyDescent="0.25">
      <c r="B110" s="510" t="e">
        <f>IF(Tabla4[[#This Row],[Tipo de Intervención]]="","",CONCATENATE(Tabla4[[#This Row],[POA]],".",Tabla4[[#This Row],[SRS]],".",Tabla4[[#This Row],[AREA]],".",Tabla4[[#This Row],[TIPO]]))</f>
        <v>#REF!</v>
      </c>
      <c r="C110" s="510" t="e">
        <f>IF(Tabla4[[#This Row],[Tipo de Intervención]]="","",'Formulario PPGR1'!#REF!)</f>
        <v>#REF!</v>
      </c>
      <c r="D110" s="510" t="e">
        <f>IF(Tabla4[[#This Row],[Tipo de Intervención]]="","",'Formulario PPGR1'!#REF!)</f>
        <v>#REF!</v>
      </c>
      <c r="E110" s="510" t="e">
        <f>IF(Tabla4[[#This Row],[Tipo de Intervención]]="","",'Formulario PPGR1'!#REF!)</f>
        <v>#REF!</v>
      </c>
      <c r="F110" s="510" t="e">
        <f>IF(Tabla4[[#This Row],[Tipo de Intervención]]="","",'Formulario PPGR1'!#REF!)</f>
        <v>#REF!</v>
      </c>
      <c r="G110" s="511" t="s">
        <v>944</v>
      </c>
      <c r="H110" s="511" t="s">
        <v>469</v>
      </c>
      <c r="I110" s="512" t="s">
        <v>1856</v>
      </c>
      <c r="J110" s="512" t="s">
        <v>1162</v>
      </c>
      <c r="K110" s="513" t="s">
        <v>1181</v>
      </c>
      <c r="L110" s="514" t="s">
        <v>1113</v>
      </c>
      <c r="M110" s="514" t="s">
        <v>1872</v>
      </c>
      <c r="N110" s="514">
        <v>30000</v>
      </c>
      <c r="O110" s="515" t="s">
        <v>889</v>
      </c>
      <c r="P110" s="516"/>
    </row>
    <row r="111" spans="2:16" ht="38.25" x14ac:dyDescent="0.25">
      <c r="B111" s="510" t="e">
        <f>IF(Tabla4[[#This Row],[Tipo de Intervención]]="","",CONCATENATE(Tabla4[[#This Row],[POA]],".",Tabla4[[#This Row],[SRS]],".",Tabla4[[#This Row],[AREA]],".",Tabla4[[#This Row],[TIPO]]))</f>
        <v>#REF!</v>
      </c>
      <c r="C111" s="510" t="e">
        <f>IF(Tabla4[[#This Row],[Tipo de Intervención]]="","",'Formulario PPGR1'!#REF!)</f>
        <v>#REF!</v>
      </c>
      <c r="D111" s="510" t="e">
        <f>IF(Tabla4[[#This Row],[Tipo de Intervención]]="","",'Formulario PPGR1'!#REF!)</f>
        <v>#REF!</v>
      </c>
      <c r="E111" s="510" t="e">
        <f>IF(Tabla4[[#This Row],[Tipo de Intervención]]="","",'Formulario PPGR1'!#REF!)</f>
        <v>#REF!</v>
      </c>
      <c r="F111" s="510" t="e">
        <f>IF(Tabla4[[#This Row],[Tipo de Intervención]]="","",'Formulario PPGR1'!#REF!)</f>
        <v>#REF!</v>
      </c>
      <c r="G111" s="511" t="s">
        <v>944</v>
      </c>
      <c r="H111" s="511" t="s">
        <v>469</v>
      </c>
      <c r="I111" s="512" t="s">
        <v>1855</v>
      </c>
      <c r="J111" s="512" t="s">
        <v>1162</v>
      </c>
      <c r="K111" s="513" t="s">
        <v>1181</v>
      </c>
      <c r="L111" s="514" t="s">
        <v>1113</v>
      </c>
      <c r="M111" s="514" t="s">
        <v>1872</v>
      </c>
      <c r="N111" s="514">
        <v>30000</v>
      </c>
      <c r="O111" s="515" t="s">
        <v>889</v>
      </c>
      <c r="P111" s="516"/>
    </row>
    <row r="112" spans="2:16" ht="38.25" x14ac:dyDescent="0.25">
      <c r="B112" s="510" t="e">
        <f>IF(Tabla4[[#This Row],[Tipo de Intervención]]="","",CONCATENATE(Tabla4[[#This Row],[POA]],".",Tabla4[[#This Row],[SRS]],".",Tabla4[[#This Row],[AREA]],".",Tabla4[[#This Row],[TIPO]]))</f>
        <v>#REF!</v>
      </c>
      <c r="C112" s="510" t="e">
        <f>IF(Tabla4[[#This Row],[Tipo de Intervención]]="","",'Formulario PPGR1'!#REF!)</f>
        <v>#REF!</v>
      </c>
      <c r="D112" s="510" t="e">
        <f>IF(Tabla4[[#This Row],[Tipo de Intervención]]="","",'Formulario PPGR1'!#REF!)</f>
        <v>#REF!</v>
      </c>
      <c r="E112" s="510" t="e">
        <f>IF(Tabla4[[#This Row],[Tipo de Intervención]]="","",'Formulario PPGR1'!#REF!)</f>
        <v>#REF!</v>
      </c>
      <c r="F112" s="510" t="e">
        <f>IF(Tabla4[[#This Row],[Tipo de Intervención]]="","",'Formulario PPGR1'!#REF!)</f>
        <v>#REF!</v>
      </c>
      <c r="G112" s="511" t="s">
        <v>944</v>
      </c>
      <c r="H112" s="511" t="s">
        <v>469</v>
      </c>
      <c r="I112" s="512" t="s">
        <v>1857</v>
      </c>
      <c r="J112" s="512" t="s">
        <v>1162</v>
      </c>
      <c r="K112" s="513" t="s">
        <v>1181</v>
      </c>
      <c r="L112" s="514" t="s">
        <v>1113</v>
      </c>
      <c r="M112" s="514" t="s">
        <v>1872</v>
      </c>
      <c r="N112" s="514">
        <v>30000</v>
      </c>
      <c r="O112" s="515" t="s">
        <v>889</v>
      </c>
      <c r="P112" s="516"/>
    </row>
    <row r="113" spans="2:16" ht="38.25" x14ac:dyDescent="0.25">
      <c r="B113" s="510" t="e">
        <f>IF(Tabla4[[#This Row],[Tipo de Intervención]]="","",CONCATENATE(Tabla4[[#This Row],[POA]],".",Tabla4[[#This Row],[SRS]],".",Tabla4[[#This Row],[AREA]],".",Tabla4[[#This Row],[TIPO]]))</f>
        <v>#REF!</v>
      </c>
      <c r="C113" s="510" t="e">
        <f>IF(Tabla4[[#This Row],[Tipo de Intervención]]="","",'Formulario PPGR1'!#REF!)</f>
        <v>#REF!</v>
      </c>
      <c r="D113" s="510" t="e">
        <f>IF(Tabla4[[#This Row],[Tipo de Intervención]]="","",'Formulario PPGR1'!#REF!)</f>
        <v>#REF!</v>
      </c>
      <c r="E113" s="510" t="e">
        <f>IF(Tabla4[[#This Row],[Tipo de Intervención]]="","",'Formulario PPGR1'!#REF!)</f>
        <v>#REF!</v>
      </c>
      <c r="F113" s="510" t="e">
        <f>IF(Tabla4[[#This Row],[Tipo de Intervención]]="","",'Formulario PPGR1'!#REF!)</f>
        <v>#REF!</v>
      </c>
      <c r="G113" s="511" t="s">
        <v>944</v>
      </c>
      <c r="H113" s="511" t="s">
        <v>469</v>
      </c>
      <c r="I113" s="512" t="s">
        <v>1858</v>
      </c>
      <c r="J113" s="512" t="s">
        <v>1162</v>
      </c>
      <c r="K113" s="513" t="s">
        <v>1181</v>
      </c>
      <c r="L113" s="514" t="s">
        <v>1113</v>
      </c>
      <c r="M113" s="514" t="s">
        <v>1872</v>
      </c>
      <c r="N113" s="514">
        <v>30000</v>
      </c>
      <c r="O113" s="515" t="s">
        <v>889</v>
      </c>
      <c r="P113" s="516"/>
    </row>
    <row r="114" spans="2:16" ht="38.25" x14ac:dyDescent="0.25">
      <c r="B114" s="510" t="e">
        <f>IF(Tabla4[[#This Row],[Tipo de Intervención]]="","",CONCATENATE(Tabla4[[#This Row],[POA]],".",Tabla4[[#This Row],[SRS]],".",Tabla4[[#This Row],[AREA]],".",Tabla4[[#This Row],[TIPO]]))</f>
        <v>#REF!</v>
      </c>
      <c r="C114" s="510" t="e">
        <f>IF(Tabla4[[#This Row],[Tipo de Intervención]]="","",'Formulario PPGR1'!#REF!)</f>
        <v>#REF!</v>
      </c>
      <c r="D114" s="510" t="e">
        <f>IF(Tabla4[[#This Row],[Tipo de Intervención]]="","",'Formulario PPGR1'!#REF!)</f>
        <v>#REF!</v>
      </c>
      <c r="E114" s="510" t="e">
        <f>IF(Tabla4[[#This Row],[Tipo de Intervención]]="","",'Formulario PPGR1'!#REF!)</f>
        <v>#REF!</v>
      </c>
      <c r="F114" s="510" t="e">
        <f>IF(Tabla4[[#This Row],[Tipo de Intervención]]="","",'Formulario PPGR1'!#REF!)</f>
        <v>#REF!</v>
      </c>
      <c r="G114" s="511" t="s">
        <v>944</v>
      </c>
      <c r="H114" s="511" t="s">
        <v>469</v>
      </c>
      <c r="I114" s="512" t="s">
        <v>1859</v>
      </c>
      <c r="J114" s="512" t="s">
        <v>1162</v>
      </c>
      <c r="K114" s="513" t="s">
        <v>1181</v>
      </c>
      <c r="L114" s="514" t="s">
        <v>1113</v>
      </c>
      <c r="M114" s="514" t="s">
        <v>1872</v>
      </c>
      <c r="N114" s="514">
        <v>30000</v>
      </c>
      <c r="O114" s="515" t="s">
        <v>889</v>
      </c>
      <c r="P114" s="516"/>
    </row>
    <row r="115" spans="2:16" ht="38.25" x14ac:dyDescent="0.25">
      <c r="B115" s="510" t="e">
        <f>IF(Tabla4[[#This Row],[Tipo de Intervención]]="","",CONCATENATE(Tabla4[[#This Row],[POA]],".",Tabla4[[#This Row],[SRS]],".",Tabla4[[#This Row],[AREA]],".",Tabla4[[#This Row],[TIPO]]))</f>
        <v>#REF!</v>
      </c>
      <c r="C115" s="510" t="e">
        <f>IF(Tabla4[[#This Row],[Tipo de Intervención]]="","",'Formulario PPGR1'!#REF!)</f>
        <v>#REF!</v>
      </c>
      <c r="D115" s="510" t="e">
        <f>IF(Tabla4[[#This Row],[Tipo de Intervención]]="","",'Formulario PPGR1'!#REF!)</f>
        <v>#REF!</v>
      </c>
      <c r="E115" s="510" t="e">
        <f>IF(Tabla4[[#This Row],[Tipo de Intervención]]="","",'Formulario PPGR1'!#REF!)</f>
        <v>#REF!</v>
      </c>
      <c r="F115" s="510" t="e">
        <f>IF(Tabla4[[#This Row],[Tipo de Intervención]]="","",'Formulario PPGR1'!#REF!)</f>
        <v>#REF!</v>
      </c>
      <c r="G115" s="511" t="s">
        <v>944</v>
      </c>
      <c r="H115" s="511" t="s">
        <v>469</v>
      </c>
      <c r="I115" s="512" t="s">
        <v>1863</v>
      </c>
      <c r="J115" s="512" t="s">
        <v>1162</v>
      </c>
      <c r="K115" s="513" t="s">
        <v>1181</v>
      </c>
      <c r="L115" s="514" t="s">
        <v>1112</v>
      </c>
      <c r="M115" s="514" t="s">
        <v>1872</v>
      </c>
      <c r="N115" s="514">
        <v>30000</v>
      </c>
      <c r="O115" s="515" t="s">
        <v>889</v>
      </c>
      <c r="P115" s="516"/>
    </row>
    <row r="116" spans="2:16" ht="38.25" x14ac:dyDescent="0.25">
      <c r="B116" s="510" t="e">
        <f>IF(Tabla4[[#This Row],[Tipo de Intervención]]="","",CONCATENATE(Tabla4[[#This Row],[POA]],".",Tabla4[[#This Row],[SRS]],".",Tabla4[[#This Row],[AREA]],".",Tabla4[[#This Row],[TIPO]]))</f>
        <v>#REF!</v>
      </c>
      <c r="C116" s="510" t="e">
        <f>IF(Tabla4[[#This Row],[Tipo de Intervención]]="","",'Formulario PPGR1'!#REF!)</f>
        <v>#REF!</v>
      </c>
      <c r="D116" s="510" t="e">
        <f>IF(Tabla4[[#This Row],[Tipo de Intervención]]="","",'Formulario PPGR1'!#REF!)</f>
        <v>#REF!</v>
      </c>
      <c r="E116" s="510" t="e">
        <f>IF(Tabla4[[#This Row],[Tipo de Intervención]]="","",'Formulario PPGR1'!#REF!)</f>
        <v>#REF!</v>
      </c>
      <c r="F116" s="510" t="e">
        <f>IF(Tabla4[[#This Row],[Tipo de Intervención]]="","",'Formulario PPGR1'!#REF!)</f>
        <v>#REF!</v>
      </c>
      <c r="G116" s="511" t="s">
        <v>944</v>
      </c>
      <c r="H116" s="511" t="s">
        <v>469</v>
      </c>
      <c r="I116" s="512" t="s">
        <v>1873</v>
      </c>
      <c r="J116" s="512" t="s">
        <v>1162</v>
      </c>
      <c r="K116" s="513" t="s">
        <v>1181</v>
      </c>
      <c r="L116" s="514" t="s">
        <v>1112</v>
      </c>
      <c r="M116" s="514" t="s">
        <v>1872</v>
      </c>
      <c r="N116" s="514">
        <v>30000</v>
      </c>
      <c r="O116" s="515" t="s">
        <v>889</v>
      </c>
      <c r="P116" s="516"/>
    </row>
    <row r="117" spans="2:16" ht="38.25" x14ac:dyDescent="0.25">
      <c r="B117" s="510" t="e">
        <f>IF(Tabla4[[#This Row],[Tipo de Intervención]]="","",CONCATENATE(Tabla4[[#This Row],[POA]],".",Tabla4[[#This Row],[SRS]],".",Tabla4[[#This Row],[AREA]],".",Tabla4[[#This Row],[TIPO]]))</f>
        <v>#REF!</v>
      </c>
      <c r="C117" s="510" t="e">
        <f>IF(Tabla4[[#This Row],[Tipo de Intervención]]="","",'Formulario PPGR1'!#REF!)</f>
        <v>#REF!</v>
      </c>
      <c r="D117" s="510" t="e">
        <f>IF(Tabla4[[#This Row],[Tipo de Intervención]]="","",'Formulario PPGR1'!#REF!)</f>
        <v>#REF!</v>
      </c>
      <c r="E117" s="510" t="e">
        <f>IF(Tabla4[[#This Row],[Tipo de Intervención]]="","",'Formulario PPGR1'!#REF!)</f>
        <v>#REF!</v>
      </c>
      <c r="F117" s="510" t="e">
        <f>IF(Tabla4[[#This Row],[Tipo de Intervención]]="","",'Formulario PPGR1'!#REF!)</f>
        <v>#REF!</v>
      </c>
      <c r="G117" s="511" t="s">
        <v>944</v>
      </c>
      <c r="H117" s="511" t="s">
        <v>469</v>
      </c>
      <c r="I117" s="512" t="s">
        <v>1860</v>
      </c>
      <c r="J117" s="512" t="s">
        <v>1162</v>
      </c>
      <c r="K117" s="513" t="s">
        <v>1181</v>
      </c>
      <c r="L117" s="514" t="s">
        <v>1112</v>
      </c>
      <c r="M117" s="514" t="s">
        <v>1872</v>
      </c>
      <c r="N117" s="514">
        <v>30000</v>
      </c>
      <c r="O117" s="515" t="s">
        <v>889</v>
      </c>
      <c r="P117" s="516"/>
    </row>
    <row r="118" spans="2:16" ht="38.25" x14ac:dyDescent="0.25">
      <c r="B118" s="510" t="e">
        <f>IF(Tabla4[[#This Row],[Tipo de Intervención]]="","",CONCATENATE(Tabla4[[#This Row],[POA]],".",Tabla4[[#This Row],[SRS]],".",Tabla4[[#This Row],[AREA]],".",Tabla4[[#This Row],[TIPO]]))</f>
        <v>#REF!</v>
      </c>
      <c r="C118" s="510" t="e">
        <f>IF(Tabla4[[#This Row],[Tipo de Intervención]]="","",'Formulario PPGR1'!#REF!)</f>
        <v>#REF!</v>
      </c>
      <c r="D118" s="510" t="e">
        <f>IF(Tabla4[[#This Row],[Tipo de Intervención]]="","",'Formulario PPGR1'!#REF!)</f>
        <v>#REF!</v>
      </c>
      <c r="E118" s="510" t="e">
        <f>IF(Tabla4[[#This Row],[Tipo de Intervención]]="","",'Formulario PPGR1'!#REF!)</f>
        <v>#REF!</v>
      </c>
      <c r="F118" s="510" t="e">
        <f>IF(Tabla4[[#This Row],[Tipo de Intervención]]="","",'Formulario PPGR1'!#REF!)</f>
        <v>#REF!</v>
      </c>
      <c r="G118" s="511" t="s">
        <v>944</v>
      </c>
      <c r="H118" s="511" t="s">
        <v>469</v>
      </c>
      <c r="I118" s="512" t="s">
        <v>1866</v>
      </c>
      <c r="J118" s="512" t="s">
        <v>1162</v>
      </c>
      <c r="K118" s="513" t="s">
        <v>1181</v>
      </c>
      <c r="L118" s="514" t="s">
        <v>1112</v>
      </c>
      <c r="M118" s="514" t="s">
        <v>1872</v>
      </c>
      <c r="N118" s="514">
        <v>30000</v>
      </c>
      <c r="O118" s="515" t="s">
        <v>889</v>
      </c>
      <c r="P118" s="516"/>
    </row>
    <row r="119" spans="2:16" ht="38.25" x14ac:dyDescent="0.25">
      <c r="B119" s="510" t="e">
        <f>IF(Tabla4[[#This Row],[Tipo de Intervención]]="","",CONCATENATE(Tabla4[[#This Row],[POA]],".",Tabla4[[#This Row],[SRS]],".",Tabla4[[#This Row],[AREA]],".",Tabla4[[#This Row],[TIPO]]))</f>
        <v>#REF!</v>
      </c>
      <c r="C119" s="510" t="e">
        <f>IF(Tabla4[[#This Row],[Tipo de Intervención]]="","",'Formulario PPGR1'!#REF!)</f>
        <v>#REF!</v>
      </c>
      <c r="D119" s="510" t="e">
        <f>IF(Tabla4[[#This Row],[Tipo de Intervención]]="","",'Formulario PPGR1'!#REF!)</f>
        <v>#REF!</v>
      </c>
      <c r="E119" s="510" t="e">
        <f>IF(Tabla4[[#This Row],[Tipo de Intervención]]="","",'Formulario PPGR1'!#REF!)</f>
        <v>#REF!</v>
      </c>
      <c r="F119" s="510" t="e">
        <f>IF(Tabla4[[#This Row],[Tipo de Intervención]]="","",'Formulario PPGR1'!#REF!)</f>
        <v>#REF!</v>
      </c>
      <c r="G119" s="511" t="s">
        <v>944</v>
      </c>
      <c r="H119" s="511" t="s">
        <v>469</v>
      </c>
      <c r="I119" s="512" t="s">
        <v>1874</v>
      </c>
      <c r="J119" s="512" t="s">
        <v>1162</v>
      </c>
      <c r="K119" s="513" t="s">
        <v>1181</v>
      </c>
      <c r="L119" s="514" t="s">
        <v>1112</v>
      </c>
      <c r="M119" s="514" t="s">
        <v>1872</v>
      </c>
      <c r="N119" s="514">
        <v>30000</v>
      </c>
      <c r="O119" s="515" t="s">
        <v>889</v>
      </c>
      <c r="P119" s="516"/>
    </row>
    <row r="120" spans="2:16" ht="38.25" x14ac:dyDescent="0.25">
      <c r="B120" s="510" t="e">
        <f>IF(Tabla4[[#This Row],[Tipo de Intervención]]="","",CONCATENATE(Tabla4[[#This Row],[POA]],".",Tabla4[[#This Row],[SRS]],".",Tabla4[[#This Row],[AREA]],".",Tabla4[[#This Row],[TIPO]]))</f>
        <v>#REF!</v>
      </c>
      <c r="C120" s="510" t="e">
        <f>IF(Tabla4[[#This Row],[Tipo de Intervención]]="","",'Formulario PPGR1'!#REF!)</f>
        <v>#REF!</v>
      </c>
      <c r="D120" s="510" t="e">
        <f>IF(Tabla4[[#This Row],[Tipo de Intervención]]="","",'Formulario PPGR1'!#REF!)</f>
        <v>#REF!</v>
      </c>
      <c r="E120" s="510" t="e">
        <f>IF(Tabla4[[#This Row],[Tipo de Intervención]]="","",'Formulario PPGR1'!#REF!)</f>
        <v>#REF!</v>
      </c>
      <c r="F120" s="510" t="e">
        <f>IF(Tabla4[[#This Row],[Tipo de Intervención]]="","",'Formulario PPGR1'!#REF!)</f>
        <v>#REF!</v>
      </c>
      <c r="G120" s="511" t="s">
        <v>944</v>
      </c>
      <c r="H120" s="511" t="s">
        <v>469</v>
      </c>
      <c r="I120" s="512" t="s">
        <v>1853</v>
      </c>
      <c r="J120" s="512" t="s">
        <v>1162</v>
      </c>
      <c r="K120" s="513" t="s">
        <v>1181</v>
      </c>
      <c r="L120" s="514"/>
      <c r="M120" s="514" t="s">
        <v>1872</v>
      </c>
      <c r="N120" s="514">
        <v>30000</v>
      </c>
      <c r="O120" s="515" t="s">
        <v>889</v>
      </c>
      <c r="P120" s="516"/>
    </row>
    <row r="121" spans="2:16" x14ac:dyDescent="0.25">
      <c r="B121" s="510" t="str">
        <f>IF(Tabla4[[#This Row],[Tipo de Intervención]]="","",CONCATENATE(Tabla4[[#This Row],[POA]],".",Tabla4[[#This Row],[SRS]],".",Tabla4[[#This Row],[AREA]],".",Tabla4[[#This Row],[TIPO]]))</f>
        <v/>
      </c>
      <c r="C121" s="510" t="str">
        <f>IF(Tabla4[[#This Row],[Tipo de Intervención]]="","",'Formulario PPGR1'!#REF!)</f>
        <v/>
      </c>
      <c r="D121" s="510" t="str">
        <f>IF(Tabla4[[#This Row],[Tipo de Intervención]]="","",'Formulario PPGR1'!#REF!)</f>
        <v/>
      </c>
      <c r="E121" s="510" t="str">
        <f>IF(Tabla4[[#This Row],[Tipo de Intervención]]="","",'Formulario PPGR1'!#REF!)</f>
        <v/>
      </c>
      <c r="F121" s="510" t="str">
        <f>IF(Tabla4[[#This Row],[Tipo de Intervención]]="","",'Formulario PPGR1'!#REF!)</f>
        <v/>
      </c>
      <c r="G121" s="511"/>
      <c r="H121" s="511"/>
      <c r="I121" s="512"/>
      <c r="J121" s="512"/>
      <c r="K121" s="513" t="s">
        <v>1663</v>
      </c>
      <c r="L121" s="514"/>
      <c r="M121" s="514"/>
      <c r="N121" s="514"/>
      <c r="O121" s="515" t="s">
        <v>1663</v>
      </c>
      <c r="P121" s="516"/>
    </row>
    <row r="122" spans="2:16" ht="38.25" x14ac:dyDescent="0.25">
      <c r="B122" s="510" t="e">
        <f>IF(Tabla4[[#This Row],[Tipo de Intervención]]="","",CONCATENATE(Tabla4[[#This Row],[POA]],".",Tabla4[[#This Row],[SRS]],".",Tabla4[[#This Row],[AREA]],".",Tabla4[[#This Row],[TIPO]]))</f>
        <v>#REF!</v>
      </c>
      <c r="C122" s="510" t="e">
        <f>IF(Tabla4[[#This Row],[Tipo de Intervención]]="","",'Formulario PPGR1'!#REF!)</f>
        <v>#REF!</v>
      </c>
      <c r="D122" s="510" t="e">
        <f>IF(Tabla4[[#This Row],[Tipo de Intervención]]="","",'Formulario PPGR1'!#REF!)</f>
        <v>#REF!</v>
      </c>
      <c r="E122" s="510" t="e">
        <f>IF(Tabla4[[#This Row],[Tipo de Intervención]]="","",'Formulario PPGR1'!#REF!)</f>
        <v>#REF!</v>
      </c>
      <c r="F122" s="510" t="e">
        <f>IF(Tabla4[[#This Row],[Tipo de Intervención]]="","",'Formulario PPGR1'!#REF!)</f>
        <v>#REF!</v>
      </c>
      <c r="G122" s="511" t="s">
        <v>153</v>
      </c>
      <c r="H122" s="511" t="s">
        <v>469</v>
      </c>
      <c r="I122" s="512" t="s">
        <v>1867</v>
      </c>
      <c r="J122" s="512" t="s">
        <v>1162</v>
      </c>
      <c r="K122" s="513" t="s">
        <v>1181</v>
      </c>
      <c r="L122" s="514" t="s">
        <v>1112</v>
      </c>
      <c r="M122" s="514" t="s">
        <v>1875</v>
      </c>
      <c r="N122" s="514">
        <v>30000</v>
      </c>
      <c r="O122" s="515" t="s">
        <v>897</v>
      </c>
      <c r="P122" s="516"/>
    </row>
    <row r="123" spans="2:16" ht="38.25" x14ac:dyDescent="0.25">
      <c r="B123" s="510" t="e">
        <f>IF(Tabla4[[#This Row],[Tipo de Intervención]]="","",CONCATENATE(Tabla4[[#This Row],[POA]],".",Tabla4[[#This Row],[SRS]],".",Tabla4[[#This Row],[AREA]],".",Tabla4[[#This Row],[TIPO]]))</f>
        <v>#REF!</v>
      </c>
      <c r="C123" s="510" t="e">
        <f>IF(Tabla4[[#This Row],[Tipo de Intervención]]="","",'Formulario PPGR1'!#REF!)</f>
        <v>#REF!</v>
      </c>
      <c r="D123" s="510" t="e">
        <f>IF(Tabla4[[#This Row],[Tipo de Intervención]]="","",'Formulario PPGR1'!#REF!)</f>
        <v>#REF!</v>
      </c>
      <c r="E123" s="510" t="e">
        <f>IF(Tabla4[[#This Row],[Tipo de Intervención]]="","",'Formulario PPGR1'!#REF!)</f>
        <v>#REF!</v>
      </c>
      <c r="F123" s="510" t="e">
        <f>IF(Tabla4[[#This Row],[Tipo de Intervención]]="","",'Formulario PPGR1'!#REF!)</f>
        <v>#REF!</v>
      </c>
      <c r="G123" s="511" t="s">
        <v>153</v>
      </c>
      <c r="H123" s="511" t="s">
        <v>469</v>
      </c>
      <c r="I123" s="512" t="s">
        <v>1831</v>
      </c>
      <c r="J123" s="512" t="s">
        <v>1162</v>
      </c>
      <c r="K123" s="513" t="s">
        <v>1181</v>
      </c>
      <c r="L123" s="514" t="s">
        <v>1111</v>
      </c>
      <c r="M123" s="514" t="s">
        <v>1875</v>
      </c>
      <c r="N123" s="514">
        <v>30000</v>
      </c>
      <c r="O123" s="515" t="s">
        <v>897</v>
      </c>
      <c r="P123" s="516"/>
    </row>
    <row r="124" spans="2:16" ht="38.25" x14ac:dyDescent="0.25">
      <c r="B124" s="510" t="e">
        <f>IF(Tabla4[[#This Row],[Tipo de Intervención]]="","",CONCATENATE(Tabla4[[#This Row],[POA]],".",Tabla4[[#This Row],[SRS]],".",Tabla4[[#This Row],[AREA]],".",Tabla4[[#This Row],[TIPO]]))</f>
        <v>#REF!</v>
      </c>
      <c r="C124" s="510" t="e">
        <f>IF(Tabla4[[#This Row],[Tipo de Intervención]]="","",'Formulario PPGR1'!#REF!)</f>
        <v>#REF!</v>
      </c>
      <c r="D124" s="510" t="e">
        <f>IF(Tabla4[[#This Row],[Tipo de Intervención]]="","",'Formulario PPGR1'!#REF!)</f>
        <v>#REF!</v>
      </c>
      <c r="E124" s="510" t="e">
        <f>IF(Tabla4[[#This Row],[Tipo de Intervención]]="","",'Formulario PPGR1'!#REF!)</f>
        <v>#REF!</v>
      </c>
      <c r="F124" s="510" t="e">
        <f>IF(Tabla4[[#This Row],[Tipo de Intervención]]="","",'Formulario PPGR1'!#REF!)</f>
        <v>#REF!</v>
      </c>
      <c r="G124" s="511" t="s">
        <v>153</v>
      </c>
      <c r="H124" s="511" t="s">
        <v>469</v>
      </c>
      <c r="I124" s="512" t="s">
        <v>1842</v>
      </c>
      <c r="J124" s="512" t="s">
        <v>1162</v>
      </c>
      <c r="K124" s="513" t="s">
        <v>1181</v>
      </c>
      <c r="L124" s="514" t="s">
        <v>1111</v>
      </c>
      <c r="M124" s="514" t="s">
        <v>1875</v>
      </c>
      <c r="N124" s="514">
        <v>30000</v>
      </c>
      <c r="O124" s="515" t="s">
        <v>897</v>
      </c>
      <c r="P124" s="516"/>
    </row>
    <row r="125" spans="2:16" ht="38.25" x14ac:dyDescent="0.25">
      <c r="B125" s="510" t="e">
        <f>IF(Tabla4[[#This Row],[Tipo de Intervención]]="","",CONCATENATE(Tabla4[[#This Row],[POA]],".",Tabla4[[#This Row],[SRS]],".",Tabla4[[#This Row],[AREA]],".",Tabla4[[#This Row],[TIPO]]))</f>
        <v>#REF!</v>
      </c>
      <c r="C125" s="510" t="e">
        <f>IF(Tabla4[[#This Row],[Tipo de Intervención]]="","",'Formulario PPGR1'!#REF!)</f>
        <v>#REF!</v>
      </c>
      <c r="D125" s="510" t="e">
        <f>IF(Tabla4[[#This Row],[Tipo de Intervención]]="","",'Formulario PPGR1'!#REF!)</f>
        <v>#REF!</v>
      </c>
      <c r="E125" s="510" t="e">
        <f>IF(Tabla4[[#This Row],[Tipo de Intervención]]="","",'Formulario PPGR1'!#REF!)</f>
        <v>#REF!</v>
      </c>
      <c r="F125" s="510" t="e">
        <f>IF(Tabla4[[#This Row],[Tipo de Intervención]]="","",'Formulario PPGR1'!#REF!)</f>
        <v>#REF!</v>
      </c>
      <c r="G125" s="511" t="s">
        <v>153</v>
      </c>
      <c r="H125" s="511" t="s">
        <v>469</v>
      </c>
      <c r="I125" s="512" t="s">
        <v>1844</v>
      </c>
      <c r="J125" s="512" t="s">
        <v>1162</v>
      </c>
      <c r="K125" s="513" t="s">
        <v>1181</v>
      </c>
      <c r="L125" s="514" t="s">
        <v>1111</v>
      </c>
      <c r="M125" s="514" t="s">
        <v>1875</v>
      </c>
      <c r="N125" s="514">
        <v>30000</v>
      </c>
      <c r="O125" s="515" t="s">
        <v>897</v>
      </c>
      <c r="P125" s="516"/>
    </row>
    <row r="126" spans="2:16" ht="38.25" x14ac:dyDescent="0.25">
      <c r="B126" s="510" t="e">
        <f>IF(Tabla4[[#This Row],[Tipo de Intervención]]="","",CONCATENATE(Tabla4[[#This Row],[POA]],".",Tabla4[[#This Row],[SRS]],".",Tabla4[[#This Row],[AREA]],".",Tabla4[[#This Row],[TIPO]]))</f>
        <v>#REF!</v>
      </c>
      <c r="C126" s="510" t="e">
        <f>IF(Tabla4[[#This Row],[Tipo de Intervención]]="","",'Formulario PPGR1'!#REF!)</f>
        <v>#REF!</v>
      </c>
      <c r="D126" s="510" t="e">
        <f>IF(Tabla4[[#This Row],[Tipo de Intervención]]="","",'Formulario PPGR1'!#REF!)</f>
        <v>#REF!</v>
      </c>
      <c r="E126" s="510" t="e">
        <f>IF(Tabla4[[#This Row],[Tipo de Intervención]]="","",'Formulario PPGR1'!#REF!)</f>
        <v>#REF!</v>
      </c>
      <c r="F126" s="510" t="e">
        <f>IF(Tabla4[[#This Row],[Tipo de Intervención]]="","",'Formulario PPGR1'!#REF!)</f>
        <v>#REF!</v>
      </c>
      <c r="G126" s="511" t="s">
        <v>153</v>
      </c>
      <c r="H126" s="511" t="s">
        <v>469</v>
      </c>
      <c r="I126" s="512" t="s">
        <v>1843</v>
      </c>
      <c r="J126" s="512" t="s">
        <v>1162</v>
      </c>
      <c r="K126" s="513" t="s">
        <v>1181</v>
      </c>
      <c r="L126" s="514" t="s">
        <v>1111</v>
      </c>
      <c r="M126" s="514" t="s">
        <v>1875</v>
      </c>
      <c r="N126" s="514">
        <v>30000</v>
      </c>
      <c r="O126" s="515" t="s">
        <v>897</v>
      </c>
      <c r="P126" s="516"/>
    </row>
    <row r="127" spans="2:16" ht="38.25" x14ac:dyDescent="0.25">
      <c r="B127" s="510" t="e">
        <f>IF(Tabla4[[#This Row],[Tipo de Intervención]]="","",CONCATENATE(Tabla4[[#This Row],[POA]],".",Tabla4[[#This Row],[SRS]],".",Tabla4[[#This Row],[AREA]],".",Tabla4[[#This Row],[TIPO]]))</f>
        <v>#REF!</v>
      </c>
      <c r="C127" s="510" t="e">
        <f>IF(Tabla4[[#This Row],[Tipo de Intervención]]="","",'Formulario PPGR1'!#REF!)</f>
        <v>#REF!</v>
      </c>
      <c r="D127" s="510" t="e">
        <f>IF(Tabla4[[#This Row],[Tipo de Intervención]]="","",'Formulario PPGR1'!#REF!)</f>
        <v>#REF!</v>
      </c>
      <c r="E127" s="510" t="e">
        <f>IF(Tabla4[[#This Row],[Tipo de Intervención]]="","",'Formulario PPGR1'!#REF!)</f>
        <v>#REF!</v>
      </c>
      <c r="F127" s="510" t="e">
        <f>IF(Tabla4[[#This Row],[Tipo de Intervención]]="","",'Formulario PPGR1'!#REF!)</f>
        <v>#REF!</v>
      </c>
      <c r="G127" s="511" t="s">
        <v>153</v>
      </c>
      <c r="H127" s="511" t="s">
        <v>469</v>
      </c>
      <c r="I127" s="512" t="s">
        <v>1845</v>
      </c>
      <c r="J127" s="512" t="s">
        <v>1162</v>
      </c>
      <c r="K127" s="513" t="s">
        <v>1181</v>
      </c>
      <c r="L127" s="514" t="s">
        <v>1111</v>
      </c>
      <c r="M127" s="514" t="s">
        <v>1875</v>
      </c>
      <c r="N127" s="514">
        <v>30000</v>
      </c>
      <c r="O127" s="515" t="s">
        <v>897</v>
      </c>
      <c r="P127" s="516"/>
    </row>
    <row r="128" spans="2:16" ht="38.25" x14ac:dyDescent="0.25">
      <c r="B128" s="510" t="e">
        <f>IF(Tabla4[[#This Row],[Tipo de Intervención]]="","",CONCATENATE(Tabla4[[#This Row],[POA]],".",Tabla4[[#This Row],[SRS]],".",Tabla4[[#This Row],[AREA]],".",Tabla4[[#This Row],[TIPO]]))</f>
        <v>#REF!</v>
      </c>
      <c r="C128" s="510" t="e">
        <f>IF(Tabla4[[#This Row],[Tipo de Intervención]]="","",'Formulario PPGR1'!#REF!)</f>
        <v>#REF!</v>
      </c>
      <c r="D128" s="510" t="e">
        <f>IF(Tabla4[[#This Row],[Tipo de Intervención]]="","",'Formulario PPGR1'!#REF!)</f>
        <v>#REF!</v>
      </c>
      <c r="E128" s="510" t="e">
        <f>IF(Tabla4[[#This Row],[Tipo de Intervención]]="","",'Formulario PPGR1'!#REF!)</f>
        <v>#REF!</v>
      </c>
      <c r="F128" s="510" t="e">
        <f>IF(Tabla4[[#This Row],[Tipo de Intervención]]="","",'Formulario PPGR1'!#REF!)</f>
        <v>#REF!</v>
      </c>
      <c r="G128" s="511" t="s">
        <v>153</v>
      </c>
      <c r="H128" s="511" t="s">
        <v>469</v>
      </c>
      <c r="I128" s="512" t="s">
        <v>1846</v>
      </c>
      <c r="J128" s="512" t="s">
        <v>1162</v>
      </c>
      <c r="K128" s="513" t="s">
        <v>1181</v>
      </c>
      <c r="L128" s="514" t="s">
        <v>1111</v>
      </c>
      <c r="M128" s="514" t="s">
        <v>1875</v>
      </c>
      <c r="N128" s="514">
        <v>30000</v>
      </c>
      <c r="O128" s="515" t="s">
        <v>897</v>
      </c>
      <c r="P128" s="516"/>
    </row>
    <row r="129" spans="2:16" ht="38.25" x14ac:dyDescent="0.25">
      <c r="B129" s="510" t="e">
        <f>IF(Tabla4[[#This Row],[Tipo de Intervención]]="","",CONCATENATE(Tabla4[[#This Row],[POA]],".",Tabla4[[#This Row],[SRS]],".",Tabla4[[#This Row],[AREA]],".",Tabla4[[#This Row],[TIPO]]))</f>
        <v>#REF!</v>
      </c>
      <c r="C129" s="510" t="e">
        <f>IF(Tabla4[[#This Row],[Tipo de Intervención]]="","",'Formulario PPGR1'!#REF!)</f>
        <v>#REF!</v>
      </c>
      <c r="D129" s="510" t="e">
        <f>IF(Tabla4[[#This Row],[Tipo de Intervención]]="","",'Formulario PPGR1'!#REF!)</f>
        <v>#REF!</v>
      </c>
      <c r="E129" s="510" t="e">
        <f>IF(Tabla4[[#This Row],[Tipo de Intervención]]="","",'Formulario PPGR1'!#REF!)</f>
        <v>#REF!</v>
      </c>
      <c r="F129" s="510" t="e">
        <f>IF(Tabla4[[#This Row],[Tipo de Intervención]]="","",'Formulario PPGR1'!#REF!)</f>
        <v>#REF!</v>
      </c>
      <c r="G129" s="511" t="s">
        <v>153</v>
      </c>
      <c r="H129" s="511" t="s">
        <v>469</v>
      </c>
      <c r="I129" s="512" t="s">
        <v>1847</v>
      </c>
      <c r="J129" s="512" t="s">
        <v>1162</v>
      </c>
      <c r="K129" s="513" t="s">
        <v>1181</v>
      </c>
      <c r="L129" s="514" t="s">
        <v>1111</v>
      </c>
      <c r="M129" s="514" t="s">
        <v>1875</v>
      </c>
      <c r="N129" s="514">
        <v>30000</v>
      </c>
      <c r="O129" s="515" t="s">
        <v>897</v>
      </c>
      <c r="P129" s="516"/>
    </row>
    <row r="130" spans="2:16" ht="38.25" x14ac:dyDescent="0.25">
      <c r="B130" s="510" t="e">
        <f>IF(Tabla4[[#This Row],[Tipo de Intervención]]="","",CONCATENATE(Tabla4[[#This Row],[POA]],".",Tabla4[[#This Row],[SRS]],".",Tabla4[[#This Row],[AREA]],".",Tabla4[[#This Row],[TIPO]]))</f>
        <v>#REF!</v>
      </c>
      <c r="C130" s="510" t="e">
        <f>IF(Tabla4[[#This Row],[Tipo de Intervención]]="","",'Formulario PPGR1'!#REF!)</f>
        <v>#REF!</v>
      </c>
      <c r="D130" s="510" t="e">
        <f>IF(Tabla4[[#This Row],[Tipo de Intervención]]="","",'Formulario PPGR1'!#REF!)</f>
        <v>#REF!</v>
      </c>
      <c r="E130" s="510" t="e">
        <f>IF(Tabla4[[#This Row],[Tipo de Intervención]]="","",'Formulario PPGR1'!#REF!)</f>
        <v>#REF!</v>
      </c>
      <c r="F130" s="510" t="e">
        <f>IF(Tabla4[[#This Row],[Tipo de Intervención]]="","",'Formulario PPGR1'!#REF!)</f>
        <v>#REF!</v>
      </c>
      <c r="G130" s="511" t="s">
        <v>153</v>
      </c>
      <c r="H130" s="511" t="s">
        <v>469</v>
      </c>
      <c r="I130" s="512" t="s">
        <v>1848</v>
      </c>
      <c r="J130" s="512" t="s">
        <v>1162</v>
      </c>
      <c r="K130" s="513" t="s">
        <v>1181</v>
      </c>
      <c r="L130" s="514" t="s">
        <v>1111</v>
      </c>
      <c r="M130" s="514" t="s">
        <v>1875</v>
      </c>
      <c r="N130" s="514">
        <v>30000</v>
      </c>
      <c r="O130" s="515" t="s">
        <v>897</v>
      </c>
      <c r="P130" s="516"/>
    </row>
    <row r="131" spans="2:16" ht="38.25" x14ac:dyDescent="0.25">
      <c r="B131" s="510" t="e">
        <f>IF(Tabla4[[#This Row],[Tipo de Intervención]]="","",CONCATENATE(Tabla4[[#This Row],[POA]],".",Tabla4[[#This Row],[SRS]],".",Tabla4[[#This Row],[AREA]],".",Tabla4[[#This Row],[TIPO]]))</f>
        <v>#REF!</v>
      </c>
      <c r="C131" s="510" t="e">
        <f>IF(Tabla4[[#This Row],[Tipo de Intervención]]="","",'Formulario PPGR1'!#REF!)</f>
        <v>#REF!</v>
      </c>
      <c r="D131" s="510" t="e">
        <f>IF(Tabla4[[#This Row],[Tipo de Intervención]]="","",'Formulario PPGR1'!#REF!)</f>
        <v>#REF!</v>
      </c>
      <c r="E131" s="510" t="e">
        <f>IF(Tabla4[[#This Row],[Tipo de Intervención]]="","",'Formulario PPGR1'!#REF!)</f>
        <v>#REF!</v>
      </c>
      <c r="F131" s="510" t="e">
        <f>IF(Tabla4[[#This Row],[Tipo de Intervención]]="","",'Formulario PPGR1'!#REF!)</f>
        <v>#REF!</v>
      </c>
      <c r="G131" s="511" t="s">
        <v>153</v>
      </c>
      <c r="H131" s="511" t="s">
        <v>469</v>
      </c>
      <c r="I131" s="512" t="s">
        <v>1850</v>
      </c>
      <c r="J131" s="512" t="s">
        <v>1162</v>
      </c>
      <c r="K131" s="513" t="s">
        <v>1181</v>
      </c>
      <c r="L131" s="514" t="s">
        <v>1111</v>
      </c>
      <c r="M131" s="514" t="s">
        <v>1875</v>
      </c>
      <c r="N131" s="514">
        <v>30000</v>
      </c>
      <c r="O131" s="515" t="s">
        <v>897</v>
      </c>
      <c r="P131" s="516"/>
    </row>
    <row r="132" spans="2:16" ht="38.25" x14ac:dyDescent="0.25">
      <c r="B132" s="510" t="e">
        <f>IF(Tabla4[[#This Row],[Tipo de Intervención]]="","",CONCATENATE(Tabla4[[#This Row],[POA]],".",Tabla4[[#This Row],[SRS]],".",Tabla4[[#This Row],[AREA]],".",Tabla4[[#This Row],[TIPO]]))</f>
        <v>#REF!</v>
      </c>
      <c r="C132" s="510" t="e">
        <f>IF(Tabla4[[#This Row],[Tipo de Intervención]]="","",'Formulario PPGR1'!#REF!)</f>
        <v>#REF!</v>
      </c>
      <c r="D132" s="510" t="e">
        <f>IF(Tabla4[[#This Row],[Tipo de Intervención]]="","",'Formulario PPGR1'!#REF!)</f>
        <v>#REF!</v>
      </c>
      <c r="E132" s="510" t="e">
        <f>IF(Tabla4[[#This Row],[Tipo de Intervención]]="","",'Formulario PPGR1'!#REF!)</f>
        <v>#REF!</v>
      </c>
      <c r="F132" s="510" t="e">
        <f>IF(Tabla4[[#This Row],[Tipo de Intervención]]="","",'Formulario PPGR1'!#REF!)</f>
        <v>#REF!</v>
      </c>
      <c r="G132" s="511" t="s">
        <v>153</v>
      </c>
      <c r="H132" s="511" t="s">
        <v>469</v>
      </c>
      <c r="I132" s="512" t="s">
        <v>1849</v>
      </c>
      <c r="J132" s="512" t="s">
        <v>1162</v>
      </c>
      <c r="K132" s="513" t="s">
        <v>1181</v>
      </c>
      <c r="L132" s="514" t="s">
        <v>1111</v>
      </c>
      <c r="M132" s="514" t="s">
        <v>1875</v>
      </c>
      <c r="N132" s="514">
        <v>30000</v>
      </c>
      <c r="O132" s="515" t="s">
        <v>897</v>
      </c>
      <c r="P132" s="516"/>
    </row>
    <row r="133" spans="2:16" ht="38.25" x14ac:dyDescent="0.25">
      <c r="B133" s="510" t="e">
        <f>IF(Tabla4[[#This Row],[Tipo de Intervención]]="","",CONCATENATE(Tabla4[[#This Row],[POA]],".",Tabla4[[#This Row],[SRS]],".",Tabla4[[#This Row],[AREA]],".",Tabla4[[#This Row],[TIPO]]))</f>
        <v>#REF!</v>
      </c>
      <c r="C133" s="510" t="e">
        <f>IF(Tabla4[[#This Row],[Tipo de Intervención]]="","",'Formulario PPGR1'!#REF!)</f>
        <v>#REF!</v>
      </c>
      <c r="D133" s="510" t="e">
        <f>IF(Tabla4[[#This Row],[Tipo de Intervención]]="","",'Formulario PPGR1'!#REF!)</f>
        <v>#REF!</v>
      </c>
      <c r="E133" s="510" t="e">
        <f>IF(Tabla4[[#This Row],[Tipo de Intervención]]="","",'Formulario PPGR1'!#REF!)</f>
        <v>#REF!</v>
      </c>
      <c r="F133" s="510" t="e">
        <f>IF(Tabla4[[#This Row],[Tipo de Intervención]]="","",'Formulario PPGR1'!#REF!)</f>
        <v>#REF!</v>
      </c>
      <c r="G133" s="511" t="s">
        <v>153</v>
      </c>
      <c r="H133" s="511" t="s">
        <v>469</v>
      </c>
      <c r="I133" s="512" t="s">
        <v>1874</v>
      </c>
      <c r="J133" s="512" t="s">
        <v>1162</v>
      </c>
      <c r="K133" s="513" t="s">
        <v>1181</v>
      </c>
      <c r="L133" s="514" t="s">
        <v>1113</v>
      </c>
      <c r="M133" s="514" t="s">
        <v>1875</v>
      </c>
      <c r="N133" s="514">
        <v>30000</v>
      </c>
      <c r="O133" s="515" t="s">
        <v>897</v>
      </c>
      <c r="P133" s="516"/>
    </row>
    <row r="134" spans="2:16" ht="38.25" x14ac:dyDescent="0.25">
      <c r="B134" s="510" t="e">
        <f>IF(Tabla4[[#This Row],[Tipo de Intervención]]="","",CONCATENATE(Tabla4[[#This Row],[POA]],".",Tabla4[[#This Row],[SRS]],".",Tabla4[[#This Row],[AREA]],".",Tabla4[[#This Row],[TIPO]]))</f>
        <v>#REF!</v>
      </c>
      <c r="C134" s="510" t="e">
        <f>IF(Tabla4[[#This Row],[Tipo de Intervención]]="","",'Formulario PPGR1'!#REF!)</f>
        <v>#REF!</v>
      </c>
      <c r="D134" s="510" t="e">
        <f>IF(Tabla4[[#This Row],[Tipo de Intervención]]="","",'Formulario PPGR1'!#REF!)</f>
        <v>#REF!</v>
      </c>
      <c r="E134" s="510" t="e">
        <f>IF(Tabla4[[#This Row],[Tipo de Intervención]]="","",'Formulario PPGR1'!#REF!)</f>
        <v>#REF!</v>
      </c>
      <c r="F134" s="510" t="e">
        <f>IF(Tabla4[[#This Row],[Tipo de Intervención]]="","",'Formulario PPGR1'!#REF!)</f>
        <v>#REF!</v>
      </c>
      <c r="G134" s="511" t="s">
        <v>153</v>
      </c>
      <c r="H134" s="511" t="s">
        <v>469</v>
      </c>
      <c r="I134" s="512" t="s">
        <v>1852</v>
      </c>
      <c r="J134" s="512" t="s">
        <v>1162</v>
      </c>
      <c r="K134" s="513" t="s">
        <v>1181</v>
      </c>
      <c r="L134" s="514" t="s">
        <v>1113</v>
      </c>
      <c r="M134" s="514" t="s">
        <v>1875</v>
      </c>
      <c r="N134" s="514">
        <v>30000</v>
      </c>
      <c r="O134" s="515" t="s">
        <v>897</v>
      </c>
      <c r="P134" s="516"/>
    </row>
    <row r="135" spans="2:16" ht="38.25" x14ac:dyDescent="0.25">
      <c r="B135" s="510" t="e">
        <f>IF(Tabla4[[#This Row],[Tipo de Intervención]]="","",CONCATENATE(Tabla4[[#This Row],[POA]],".",Tabla4[[#This Row],[SRS]],".",Tabla4[[#This Row],[AREA]],".",Tabla4[[#This Row],[TIPO]]))</f>
        <v>#REF!</v>
      </c>
      <c r="C135" s="510" t="e">
        <f>IF(Tabla4[[#This Row],[Tipo de Intervención]]="","",'Formulario PPGR1'!#REF!)</f>
        <v>#REF!</v>
      </c>
      <c r="D135" s="510" t="e">
        <f>IF(Tabla4[[#This Row],[Tipo de Intervención]]="","",'Formulario PPGR1'!#REF!)</f>
        <v>#REF!</v>
      </c>
      <c r="E135" s="510" t="e">
        <f>IF(Tabla4[[#This Row],[Tipo de Intervención]]="","",'Formulario PPGR1'!#REF!)</f>
        <v>#REF!</v>
      </c>
      <c r="F135" s="510" t="e">
        <f>IF(Tabla4[[#This Row],[Tipo de Intervención]]="","",'Formulario PPGR1'!#REF!)</f>
        <v>#REF!</v>
      </c>
      <c r="G135" s="511" t="s">
        <v>153</v>
      </c>
      <c r="H135" s="511" t="s">
        <v>469</v>
      </c>
      <c r="I135" s="512" t="s">
        <v>1853</v>
      </c>
      <c r="J135" s="512" t="s">
        <v>1162</v>
      </c>
      <c r="K135" s="513" t="s">
        <v>1181</v>
      </c>
      <c r="L135" s="514" t="s">
        <v>1113</v>
      </c>
      <c r="M135" s="514" t="s">
        <v>1875</v>
      </c>
      <c r="N135" s="514">
        <v>30000</v>
      </c>
      <c r="O135" s="515" t="s">
        <v>897</v>
      </c>
      <c r="P135" s="516"/>
    </row>
    <row r="136" spans="2:16" ht="38.25" x14ac:dyDescent="0.25">
      <c r="B136" s="510" t="e">
        <f>IF(Tabla4[[#This Row],[Tipo de Intervención]]="","",CONCATENATE(Tabla4[[#This Row],[POA]],".",Tabla4[[#This Row],[SRS]],".",Tabla4[[#This Row],[AREA]],".",Tabla4[[#This Row],[TIPO]]))</f>
        <v>#REF!</v>
      </c>
      <c r="C136" s="510" t="e">
        <f>IF(Tabla4[[#This Row],[Tipo de Intervención]]="","",'Formulario PPGR1'!#REF!)</f>
        <v>#REF!</v>
      </c>
      <c r="D136" s="510" t="e">
        <f>IF(Tabla4[[#This Row],[Tipo de Intervención]]="","",'Formulario PPGR1'!#REF!)</f>
        <v>#REF!</v>
      </c>
      <c r="E136" s="510" t="e">
        <f>IF(Tabla4[[#This Row],[Tipo de Intervención]]="","",'Formulario PPGR1'!#REF!)</f>
        <v>#REF!</v>
      </c>
      <c r="F136" s="510" t="e">
        <f>IF(Tabla4[[#This Row],[Tipo de Intervención]]="","",'Formulario PPGR1'!#REF!)</f>
        <v>#REF!</v>
      </c>
      <c r="G136" s="511" t="s">
        <v>153</v>
      </c>
      <c r="H136" s="511" t="s">
        <v>469</v>
      </c>
      <c r="I136" s="512" t="s">
        <v>1855</v>
      </c>
      <c r="J136" s="512" t="s">
        <v>1162</v>
      </c>
      <c r="K136" s="513" t="s">
        <v>1181</v>
      </c>
      <c r="L136" s="514" t="s">
        <v>1113</v>
      </c>
      <c r="M136" s="514" t="s">
        <v>1875</v>
      </c>
      <c r="N136" s="514">
        <v>30000</v>
      </c>
      <c r="O136" s="515" t="s">
        <v>897</v>
      </c>
      <c r="P136" s="516"/>
    </row>
    <row r="137" spans="2:16" ht="38.25" x14ac:dyDescent="0.25">
      <c r="B137" s="510" t="e">
        <f>IF(Tabla4[[#This Row],[Tipo de Intervención]]="","",CONCATENATE(Tabla4[[#This Row],[POA]],".",Tabla4[[#This Row],[SRS]],".",Tabla4[[#This Row],[AREA]],".",Tabla4[[#This Row],[TIPO]]))</f>
        <v>#REF!</v>
      </c>
      <c r="C137" s="510" t="e">
        <f>IF(Tabla4[[#This Row],[Tipo de Intervención]]="","",'Formulario PPGR1'!#REF!)</f>
        <v>#REF!</v>
      </c>
      <c r="D137" s="510" t="e">
        <f>IF(Tabla4[[#This Row],[Tipo de Intervención]]="","",'Formulario PPGR1'!#REF!)</f>
        <v>#REF!</v>
      </c>
      <c r="E137" s="510" t="e">
        <f>IF(Tabla4[[#This Row],[Tipo de Intervención]]="","",'Formulario PPGR1'!#REF!)</f>
        <v>#REF!</v>
      </c>
      <c r="F137" s="510" t="e">
        <f>IF(Tabla4[[#This Row],[Tipo de Intervención]]="","",'Formulario PPGR1'!#REF!)</f>
        <v>#REF!</v>
      </c>
      <c r="G137" s="511" t="s">
        <v>153</v>
      </c>
      <c r="H137" s="511" t="s">
        <v>469</v>
      </c>
      <c r="I137" s="512" t="s">
        <v>1856</v>
      </c>
      <c r="J137" s="512" t="s">
        <v>1162</v>
      </c>
      <c r="K137" s="513" t="s">
        <v>1181</v>
      </c>
      <c r="L137" s="514" t="s">
        <v>1113</v>
      </c>
      <c r="M137" s="514" t="s">
        <v>1875</v>
      </c>
      <c r="N137" s="514">
        <v>30000</v>
      </c>
      <c r="O137" s="515" t="s">
        <v>897</v>
      </c>
      <c r="P137" s="516"/>
    </row>
    <row r="138" spans="2:16" ht="38.25" x14ac:dyDescent="0.25">
      <c r="B138" s="510" t="e">
        <f>IF(Tabla4[[#This Row],[Tipo de Intervención]]="","",CONCATENATE(Tabla4[[#This Row],[POA]],".",Tabla4[[#This Row],[SRS]],".",Tabla4[[#This Row],[AREA]],".",Tabla4[[#This Row],[TIPO]]))</f>
        <v>#REF!</v>
      </c>
      <c r="C138" s="510" t="e">
        <f>IF(Tabla4[[#This Row],[Tipo de Intervención]]="","",'Formulario PPGR1'!#REF!)</f>
        <v>#REF!</v>
      </c>
      <c r="D138" s="510" t="e">
        <f>IF(Tabla4[[#This Row],[Tipo de Intervención]]="","",'Formulario PPGR1'!#REF!)</f>
        <v>#REF!</v>
      </c>
      <c r="E138" s="510" t="e">
        <f>IF(Tabla4[[#This Row],[Tipo de Intervención]]="","",'Formulario PPGR1'!#REF!)</f>
        <v>#REF!</v>
      </c>
      <c r="F138" s="510" t="e">
        <f>IF(Tabla4[[#This Row],[Tipo de Intervención]]="","",'Formulario PPGR1'!#REF!)</f>
        <v>#REF!</v>
      </c>
      <c r="G138" s="511" t="s">
        <v>153</v>
      </c>
      <c r="H138" s="511" t="s">
        <v>469</v>
      </c>
      <c r="I138" s="512" t="s">
        <v>1858</v>
      </c>
      <c r="J138" s="512" t="s">
        <v>1162</v>
      </c>
      <c r="K138" s="513" t="s">
        <v>1181</v>
      </c>
      <c r="L138" s="514" t="s">
        <v>1113</v>
      </c>
      <c r="M138" s="514" t="s">
        <v>1875</v>
      </c>
      <c r="N138" s="514">
        <v>30000</v>
      </c>
      <c r="O138" s="515" t="s">
        <v>897</v>
      </c>
      <c r="P138" s="516"/>
    </row>
    <row r="139" spans="2:16" ht="38.25" x14ac:dyDescent="0.25">
      <c r="B139" s="510" t="e">
        <f>IF(Tabla4[[#This Row],[Tipo de Intervención]]="","",CONCATENATE(Tabla4[[#This Row],[POA]],".",Tabla4[[#This Row],[SRS]],".",Tabla4[[#This Row],[AREA]],".",Tabla4[[#This Row],[TIPO]]))</f>
        <v>#REF!</v>
      </c>
      <c r="C139" s="510" t="e">
        <f>IF(Tabla4[[#This Row],[Tipo de Intervención]]="","",'Formulario PPGR1'!#REF!)</f>
        <v>#REF!</v>
      </c>
      <c r="D139" s="510" t="e">
        <f>IF(Tabla4[[#This Row],[Tipo de Intervención]]="","",'Formulario PPGR1'!#REF!)</f>
        <v>#REF!</v>
      </c>
      <c r="E139" s="510" t="e">
        <f>IF(Tabla4[[#This Row],[Tipo de Intervención]]="","",'Formulario PPGR1'!#REF!)</f>
        <v>#REF!</v>
      </c>
      <c r="F139" s="510" t="e">
        <f>IF(Tabla4[[#This Row],[Tipo de Intervención]]="","",'Formulario PPGR1'!#REF!)</f>
        <v>#REF!</v>
      </c>
      <c r="G139" s="511" t="s">
        <v>153</v>
      </c>
      <c r="H139" s="511" t="s">
        <v>469</v>
      </c>
      <c r="I139" s="512" t="s">
        <v>1857</v>
      </c>
      <c r="J139" s="512" t="s">
        <v>1162</v>
      </c>
      <c r="K139" s="513" t="s">
        <v>1181</v>
      </c>
      <c r="L139" s="514" t="s">
        <v>1113</v>
      </c>
      <c r="M139" s="514" t="s">
        <v>1875</v>
      </c>
      <c r="N139" s="514">
        <v>30000</v>
      </c>
      <c r="O139" s="515" t="s">
        <v>897</v>
      </c>
      <c r="P139" s="516"/>
    </row>
    <row r="140" spans="2:16" ht="38.25" x14ac:dyDescent="0.25">
      <c r="B140" s="510" t="e">
        <f>IF(Tabla4[[#This Row],[Tipo de Intervención]]="","",CONCATENATE(Tabla4[[#This Row],[POA]],".",Tabla4[[#This Row],[SRS]],".",Tabla4[[#This Row],[AREA]],".",Tabla4[[#This Row],[TIPO]]))</f>
        <v>#REF!</v>
      </c>
      <c r="C140" s="510" t="e">
        <f>IF(Tabla4[[#This Row],[Tipo de Intervención]]="","",'Formulario PPGR1'!#REF!)</f>
        <v>#REF!</v>
      </c>
      <c r="D140" s="510" t="e">
        <f>IF(Tabla4[[#This Row],[Tipo de Intervención]]="","",'Formulario PPGR1'!#REF!)</f>
        <v>#REF!</v>
      </c>
      <c r="E140" s="510" t="e">
        <f>IF(Tabla4[[#This Row],[Tipo de Intervención]]="","",'Formulario PPGR1'!#REF!)</f>
        <v>#REF!</v>
      </c>
      <c r="F140" s="510" t="e">
        <f>IF(Tabla4[[#This Row],[Tipo de Intervención]]="","",'Formulario PPGR1'!#REF!)</f>
        <v>#REF!</v>
      </c>
      <c r="G140" s="511" t="s">
        <v>153</v>
      </c>
      <c r="H140" s="511" t="s">
        <v>469</v>
      </c>
      <c r="I140" s="512" t="s">
        <v>1859</v>
      </c>
      <c r="J140" s="512" t="s">
        <v>1162</v>
      </c>
      <c r="K140" s="513" t="s">
        <v>1181</v>
      </c>
      <c r="L140" s="514" t="s">
        <v>1113</v>
      </c>
      <c r="M140" s="514" t="s">
        <v>1875</v>
      </c>
      <c r="N140" s="514">
        <v>30000</v>
      </c>
      <c r="O140" s="515" t="s">
        <v>897</v>
      </c>
      <c r="P140" s="516"/>
    </row>
    <row r="141" spans="2:16" ht="38.25" x14ac:dyDescent="0.25">
      <c r="B141" s="510" t="e">
        <f>IF(Tabla4[[#This Row],[Tipo de Intervención]]="","",CONCATENATE(Tabla4[[#This Row],[POA]],".",Tabla4[[#This Row],[SRS]],".",Tabla4[[#This Row],[AREA]],".",Tabla4[[#This Row],[TIPO]]))</f>
        <v>#REF!</v>
      </c>
      <c r="C141" s="510" t="e">
        <f>IF(Tabla4[[#This Row],[Tipo de Intervención]]="","",'Formulario PPGR1'!#REF!)</f>
        <v>#REF!</v>
      </c>
      <c r="D141" s="510" t="e">
        <f>IF(Tabla4[[#This Row],[Tipo de Intervención]]="","",'Formulario PPGR1'!#REF!)</f>
        <v>#REF!</v>
      </c>
      <c r="E141" s="510" t="e">
        <f>IF(Tabla4[[#This Row],[Tipo de Intervención]]="","",'Formulario PPGR1'!#REF!)</f>
        <v>#REF!</v>
      </c>
      <c r="F141" s="510" t="e">
        <f>IF(Tabla4[[#This Row],[Tipo de Intervención]]="","",'Formulario PPGR1'!#REF!)</f>
        <v>#REF!</v>
      </c>
      <c r="G141" s="511" t="s">
        <v>153</v>
      </c>
      <c r="H141" s="511" t="s">
        <v>469</v>
      </c>
      <c r="I141" s="512" t="s">
        <v>1876</v>
      </c>
      <c r="J141" s="512" t="s">
        <v>1162</v>
      </c>
      <c r="K141" s="513" t="s">
        <v>1181</v>
      </c>
      <c r="L141" s="514" t="s">
        <v>1113</v>
      </c>
      <c r="M141" s="514" t="s">
        <v>1875</v>
      </c>
      <c r="N141" s="514">
        <v>30000</v>
      </c>
      <c r="O141" s="515" t="s">
        <v>897</v>
      </c>
      <c r="P141" s="516"/>
    </row>
    <row r="142" spans="2:16" ht="38.25" x14ac:dyDescent="0.25">
      <c r="B142" s="510" t="e">
        <f>IF(Tabla4[[#This Row],[Tipo de Intervención]]="","",CONCATENATE(Tabla4[[#This Row],[POA]],".",Tabla4[[#This Row],[SRS]],".",Tabla4[[#This Row],[AREA]],".",Tabla4[[#This Row],[TIPO]]))</f>
        <v>#REF!</v>
      </c>
      <c r="C142" s="510" t="e">
        <f>IF(Tabla4[[#This Row],[Tipo de Intervención]]="","",'Formulario PPGR1'!#REF!)</f>
        <v>#REF!</v>
      </c>
      <c r="D142" s="510" t="e">
        <f>IF(Tabla4[[#This Row],[Tipo de Intervención]]="","",'Formulario PPGR1'!#REF!)</f>
        <v>#REF!</v>
      </c>
      <c r="E142" s="510" t="e">
        <f>IF(Tabla4[[#This Row],[Tipo de Intervención]]="","",'Formulario PPGR1'!#REF!)</f>
        <v>#REF!</v>
      </c>
      <c r="F142" s="510" t="e">
        <f>IF(Tabla4[[#This Row],[Tipo de Intervención]]="","",'Formulario PPGR1'!#REF!)</f>
        <v>#REF!</v>
      </c>
      <c r="G142" s="511" t="s">
        <v>153</v>
      </c>
      <c r="H142" s="511" t="s">
        <v>469</v>
      </c>
      <c r="I142" s="512" t="s">
        <v>1860</v>
      </c>
      <c r="J142" s="512" t="s">
        <v>1162</v>
      </c>
      <c r="K142" s="513" t="s">
        <v>1181</v>
      </c>
      <c r="L142" s="514" t="s">
        <v>1112</v>
      </c>
      <c r="M142" s="514" t="s">
        <v>1875</v>
      </c>
      <c r="N142" s="514">
        <v>30000</v>
      </c>
      <c r="O142" s="515" t="s">
        <v>897</v>
      </c>
      <c r="P142" s="516"/>
    </row>
    <row r="143" spans="2:16" ht="38.25" x14ac:dyDescent="0.25">
      <c r="B143" s="510" t="e">
        <f>IF(Tabla4[[#This Row],[Tipo de Intervención]]="","",CONCATENATE(Tabla4[[#This Row],[POA]],".",Tabla4[[#This Row],[SRS]],".",Tabla4[[#This Row],[AREA]],".",Tabla4[[#This Row],[TIPO]]))</f>
        <v>#REF!</v>
      </c>
      <c r="C143" s="510" t="e">
        <f>IF(Tabla4[[#This Row],[Tipo de Intervención]]="","",'Formulario PPGR1'!#REF!)</f>
        <v>#REF!</v>
      </c>
      <c r="D143" s="510" t="e">
        <f>IF(Tabla4[[#This Row],[Tipo de Intervención]]="","",'Formulario PPGR1'!#REF!)</f>
        <v>#REF!</v>
      </c>
      <c r="E143" s="510" t="e">
        <f>IF(Tabla4[[#This Row],[Tipo de Intervención]]="","",'Formulario PPGR1'!#REF!)</f>
        <v>#REF!</v>
      </c>
      <c r="F143" s="510" t="e">
        <f>IF(Tabla4[[#This Row],[Tipo de Intervención]]="","",'Formulario PPGR1'!#REF!)</f>
        <v>#REF!</v>
      </c>
      <c r="G143" s="511" t="s">
        <v>153</v>
      </c>
      <c r="H143" s="511" t="s">
        <v>469</v>
      </c>
      <c r="I143" s="512" t="s">
        <v>1861</v>
      </c>
      <c r="J143" s="512" t="s">
        <v>1162</v>
      </c>
      <c r="K143" s="513" t="s">
        <v>1181</v>
      </c>
      <c r="L143" s="514" t="s">
        <v>1112</v>
      </c>
      <c r="M143" s="514" t="s">
        <v>1875</v>
      </c>
      <c r="N143" s="514">
        <v>30000</v>
      </c>
      <c r="O143" s="515" t="s">
        <v>897</v>
      </c>
      <c r="P143" s="516"/>
    </row>
    <row r="144" spans="2:16" ht="38.25" x14ac:dyDescent="0.25">
      <c r="B144" s="510" t="e">
        <f>IF(Tabla4[[#This Row],[Tipo de Intervención]]="","",CONCATENATE(Tabla4[[#This Row],[POA]],".",Tabla4[[#This Row],[SRS]],".",Tabla4[[#This Row],[AREA]],".",Tabla4[[#This Row],[TIPO]]))</f>
        <v>#REF!</v>
      </c>
      <c r="C144" s="510" t="e">
        <f>IF(Tabla4[[#This Row],[Tipo de Intervención]]="","",'Formulario PPGR1'!#REF!)</f>
        <v>#REF!</v>
      </c>
      <c r="D144" s="510" t="e">
        <f>IF(Tabla4[[#This Row],[Tipo de Intervención]]="","",'Formulario PPGR1'!#REF!)</f>
        <v>#REF!</v>
      </c>
      <c r="E144" s="510" t="e">
        <f>IF(Tabla4[[#This Row],[Tipo de Intervención]]="","",'Formulario PPGR1'!#REF!)</f>
        <v>#REF!</v>
      </c>
      <c r="F144" s="510" t="e">
        <f>IF(Tabla4[[#This Row],[Tipo de Intervención]]="","",'Formulario PPGR1'!#REF!)</f>
        <v>#REF!</v>
      </c>
      <c r="G144" s="511" t="s">
        <v>153</v>
      </c>
      <c r="H144" s="511" t="s">
        <v>469</v>
      </c>
      <c r="I144" s="512" t="s">
        <v>1862</v>
      </c>
      <c r="J144" s="512" t="s">
        <v>1162</v>
      </c>
      <c r="K144" s="513" t="s">
        <v>1181</v>
      </c>
      <c r="L144" s="514" t="s">
        <v>1112</v>
      </c>
      <c r="M144" s="514" t="s">
        <v>1875</v>
      </c>
      <c r="N144" s="514">
        <v>30000</v>
      </c>
      <c r="O144" s="515" t="s">
        <v>897</v>
      </c>
      <c r="P144" s="516"/>
    </row>
    <row r="145" spans="2:16" ht="38.25" x14ac:dyDescent="0.25">
      <c r="B145" s="510" t="e">
        <f>IF(Tabla4[[#This Row],[Tipo de Intervención]]="","",CONCATENATE(Tabla4[[#This Row],[POA]],".",Tabla4[[#This Row],[SRS]],".",Tabla4[[#This Row],[AREA]],".",Tabla4[[#This Row],[TIPO]]))</f>
        <v>#REF!</v>
      </c>
      <c r="C145" s="510" t="e">
        <f>IF(Tabla4[[#This Row],[Tipo de Intervención]]="","",'Formulario PPGR1'!#REF!)</f>
        <v>#REF!</v>
      </c>
      <c r="D145" s="510" t="e">
        <f>IF(Tabla4[[#This Row],[Tipo de Intervención]]="","",'Formulario PPGR1'!#REF!)</f>
        <v>#REF!</v>
      </c>
      <c r="E145" s="510" t="e">
        <f>IF(Tabla4[[#This Row],[Tipo de Intervención]]="","",'Formulario PPGR1'!#REF!)</f>
        <v>#REF!</v>
      </c>
      <c r="F145" s="510" t="e">
        <f>IF(Tabla4[[#This Row],[Tipo de Intervención]]="","",'Formulario PPGR1'!#REF!)</f>
        <v>#REF!</v>
      </c>
      <c r="G145" s="511" t="s">
        <v>153</v>
      </c>
      <c r="H145" s="511" t="s">
        <v>469</v>
      </c>
      <c r="I145" s="512" t="s">
        <v>1863</v>
      </c>
      <c r="J145" s="512" t="s">
        <v>1162</v>
      </c>
      <c r="K145" s="513" t="s">
        <v>1181</v>
      </c>
      <c r="L145" s="514" t="s">
        <v>1112</v>
      </c>
      <c r="M145" s="514" t="s">
        <v>1875</v>
      </c>
      <c r="N145" s="514">
        <v>30000</v>
      </c>
      <c r="O145" s="515" t="s">
        <v>897</v>
      </c>
      <c r="P145" s="516"/>
    </row>
    <row r="146" spans="2:16" ht="38.25" x14ac:dyDescent="0.25">
      <c r="B146" s="510" t="e">
        <f>IF(Tabla4[[#This Row],[Tipo de Intervención]]="","",CONCATENATE(Tabla4[[#This Row],[POA]],".",Tabla4[[#This Row],[SRS]],".",Tabla4[[#This Row],[AREA]],".",Tabla4[[#This Row],[TIPO]]))</f>
        <v>#REF!</v>
      </c>
      <c r="C146" s="510" t="e">
        <f>IF(Tabla4[[#This Row],[Tipo de Intervención]]="","",'Formulario PPGR1'!#REF!)</f>
        <v>#REF!</v>
      </c>
      <c r="D146" s="510" t="e">
        <f>IF(Tabla4[[#This Row],[Tipo de Intervención]]="","",'Formulario PPGR1'!#REF!)</f>
        <v>#REF!</v>
      </c>
      <c r="E146" s="510" t="e">
        <f>IF(Tabla4[[#This Row],[Tipo de Intervención]]="","",'Formulario PPGR1'!#REF!)</f>
        <v>#REF!</v>
      </c>
      <c r="F146" s="510" t="e">
        <f>IF(Tabla4[[#This Row],[Tipo de Intervención]]="","",'Formulario PPGR1'!#REF!)</f>
        <v>#REF!</v>
      </c>
      <c r="G146" s="511" t="s">
        <v>153</v>
      </c>
      <c r="H146" s="511" t="s">
        <v>469</v>
      </c>
      <c r="I146" s="512" t="s">
        <v>1873</v>
      </c>
      <c r="J146" s="512" t="s">
        <v>1162</v>
      </c>
      <c r="K146" s="513" t="s">
        <v>1181</v>
      </c>
      <c r="L146" s="514" t="s">
        <v>1112</v>
      </c>
      <c r="M146" s="514" t="s">
        <v>1875</v>
      </c>
      <c r="N146" s="514">
        <v>30000</v>
      </c>
      <c r="O146" s="515" t="s">
        <v>897</v>
      </c>
      <c r="P146" s="516"/>
    </row>
    <row r="147" spans="2:16" ht="38.25" x14ac:dyDescent="0.25">
      <c r="B147" s="510" t="e">
        <f>IF(Tabla4[[#This Row],[Tipo de Intervención]]="","",CONCATENATE(Tabla4[[#This Row],[POA]],".",Tabla4[[#This Row],[SRS]],".",Tabla4[[#This Row],[AREA]],".",Tabla4[[#This Row],[TIPO]]))</f>
        <v>#REF!</v>
      </c>
      <c r="C147" s="510" t="e">
        <f>IF(Tabla4[[#This Row],[Tipo de Intervención]]="","",'Formulario PPGR1'!#REF!)</f>
        <v>#REF!</v>
      </c>
      <c r="D147" s="510" t="e">
        <f>IF(Tabla4[[#This Row],[Tipo de Intervención]]="","",'Formulario PPGR1'!#REF!)</f>
        <v>#REF!</v>
      </c>
      <c r="E147" s="510" t="e">
        <f>IF(Tabla4[[#This Row],[Tipo de Intervención]]="","",'Formulario PPGR1'!#REF!)</f>
        <v>#REF!</v>
      </c>
      <c r="F147" s="510" t="e">
        <f>IF(Tabla4[[#This Row],[Tipo de Intervención]]="","",'Formulario PPGR1'!#REF!)</f>
        <v>#REF!</v>
      </c>
      <c r="G147" s="511" t="s">
        <v>153</v>
      </c>
      <c r="H147" s="511" t="s">
        <v>469</v>
      </c>
      <c r="I147" s="512" t="s">
        <v>1866</v>
      </c>
      <c r="J147" s="512" t="s">
        <v>1162</v>
      </c>
      <c r="K147" s="513" t="s">
        <v>1181</v>
      </c>
      <c r="L147" s="514" t="s">
        <v>1112</v>
      </c>
      <c r="M147" s="514" t="s">
        <v>1875</v>
      </c>
      <c r="N147" s="514">
        <v>30000</v>
      </c>
      <c r="O147" s="515" t="s">
        <v>897</v>
      </c>
      <c r="P147" s="516"/>
    </row>
    <row r="148" spans="2:16" ht="38.25" x14ac:dyDescent="0.25">
      <c r="B148" s="510" t="e">
        <f>IF(Tabla4[[#This Row],[Tipo de Intervención]]="","",CONCATENATE(Tabla4[[#This Row],[POA]],".",Tabla4[[#This Row],[SRS]],".",Tabla4[[#This Row],[AREA]],".",Tabla4[[#This Row],[TIPO]]))</f>
        <v>#REF!</v>
      </c>
      <c r="C148" s="510" t="e">
        <f>IF(Tabla4[[#This Row],[Tipo de Intervención]]="","",'Formulario PPGR1'!#REF!)</f>
        <v>#REF!</v>
      </c>
      <c r="D148" s="510" t="e">
        <f>IF(Tabla4[[#This Row],[Tipo de Intervención]]="","",'Formulario PPGR1'!#REF!)</f>
        <v>#REF!</v>
      </c>
      <c r="E148" s="510" t="e">
        <f>IF(Tabla4[[#This Row],[Tipo de Intervención]]="","",'Formulario PPGR1'!#REF!)</f>
        <v>#REF!</v>
      </c>
      <c r="F148" s="510" t="e">
        <f>IF(Tabla4[[#This Row],[Tipo de Intervención]]="","",'Formulario PPGR1'!#REF!)</f>
        <v>#REF!</v>
      </c>
      <c r="G148" s="511" t="s">
        <v>153</v>
      </c>
      <c r="H148" s="511" t="s">
        <v>469</v>
      </c>
      <c r="I148" s="512" t="s">
        <v>1864</v>
      </c>
      <c r="J148" s="512" t="s">
        <v>1162</v>
      </c>
      <c r="K148" s="513" t="s">
        <v>1181</v>
      </c>
      <c r="L148" s="514" t="s">
        <v>1112</v>
      </c>
      <c r="M148" s="514" t="s">
        <v>1875</v>
      </c>
      <c r="N148" s="514">
        <v>30000</v>
      </c>
      <c r="O148" s="515" t="s">
        <v>897</v>
      </c>
      <c r="P148" s="516"/>
    </row>
    <row r="149" spans="2:16" ht="38.25" x14ac:dyDescent="0.25">
      <c r="B149" s="510" t="e">
        <f>IF(Tabla4[[#This Row],[Tipo de Intervención]]="","",CONCATENATE(Tabla4[[#This Row],[POA]],".",Tabla4[[#This Row],[SRS]],".",Tabla4[[#This Row],[AREA]],".",Tabla4[[#This Row],[TIPO]]))</f>
        <v>#REF!</v>
      </c>
      <c r="C149" s="510" t="e">
        <f>IF(Tabla4[[#This Row],[Tipo de Intervención]]="","",'Formulario PPGR1'!#REF!)</f>
        <v>#REF!</v>
      </c>
      <c r="D149" s="510" t="e">
        <f>IF(Tabla4[[#This Row],[Tipo de Intervención]]="","",'Formulario PPGR1'!#REF!)</f>
        <v>#REF!</v>
      </c>
      <c r="E149" s="510" t="e">
        <f>IF(Tabla4[[#This Row],[Tipo de Intervención]]="","",'Formulario PPGR1'!#REF!)</f>
        <v>#REF!</v>
      </c>
      <c r="F149" s="510" t="e">
        <f>IF(Tabla4[[#This Row],[Tipo de Intervención]]="","",'Formulario PPGR1'!#REF!)</f>
        <v>#REF!</v>
      </c>
      <c r="G149" s="511" t="s">
        <v>158</v>
      </c>
      <c r="H149" s="511" t="s">
        <v>469</v>
      </c>
      <c r="I149" s="512" t="s">
        <v>1860</v>
      </c>
      <c r="J149" s="512" t="s">
        <v>1162</v>
      </c>
      <c r="K149" s="513" t="s">
        <v>1181</v>
      </c>
      <c r="L149" s="514" t="s">
        <v>1112</v>
      </c>
      <c r="M149" s="514" t="s">
        <v>1832</v>
      </c>
      <c r="N149" s="514">
        <v>35000</v>
      </c>
      <c r="O149" s="515" t="s">
        <v>888</v>
      </c>
      <c r="P149" s="516"/>
    </row>
    <row r="150" spans="2:16" ht="38.25" x14ac:dyDescent="0.25">
      <c r="B150" s="510" t="e">
        <f>IF(Tabla4[[#This Row],[Tipo de Intervención]]="","",CONCATENATE(Tabla4[[#This Row],[POA]],".",Tabla4[[#This Row],[SRS]],".",Tabla4[[#This Row],[AREA]],".",Tabla4[[#This Row],[TIPO]]))</f>
        <v>#REF!</v>
      </c>
      <c r="C150" s="510" t="e">
        <f>IF(Tabla4[[#This Row],[Tipo de Intervención]]="","",'Formulario PPGR1'!#REF!)</f>
        <v>#REF!</v>
      </c>
      <c r="D150" s="510" t="e">
        <f>IF(Tabla4[[#This Row],[Tipo de Intervención]]="","",'Formulario PPGR1'!#REF!)</f>
        <v>#REF!</v>
      </c>
      <c r="E150" s="510" t="e">
        <f>IF(Tabla4[[#This Row],[Tipo de Intervención]]="","",'Formulario PPGR1'!#REF!)</f>
        <v>#REF!</v>
      </c>
      <c r="F150" s="510" t="e">
        <f>IF(Tabla4[[#This Row],[Tipo de Intervención]]="","",'Formulario PPGR1'!#REF!)</f>
        <v>#REF!</v>
      </c>
      <c r="G150" s="511" t="s">
        <v>158</v>
      </c>
      <c r="H150" s="511" t="s">
        <v>469</v>
      </c>
      <c r="I150" s="512" t="s">
        <v>1861</v>
      </c>
      <c r="J150" s="512" t="s">
        <v>1162</v>
      </c>
      <c r="K150" s="513" t="s">
        <v>1181</v>
      </c>
      <c r="L150" s="514" t="s">
        <v>1112</v>
      </c>
      <c r="M150" s="514" t="s">
        <v>1832</v>
      </c>
      <c r="N150" s="514">
        <v>35000</v>
      </c>
      <c r="O150" s="515" t="s">
        <v>888</v>
      </c>
      <c r="P150" s="516"/>
    </row>
    <row r="151" spans="2:16" ht="38.25" x14ac:dyDescent="0.25">
      <c r="B151" s="510" t="e">
        <f>IF(Tabla4[[#This Row],[Tipo de Intervención]]="","",CONCATENATE(Tabla4[[#This Row],[POA]],".",Tabla4[[#This Row],[SRS]],".",Tabla4[[#This Row],[AREA]],".",Tabla4[[#This Row],[TIPO]]))</f>
        <v>#REF!</v>
      </c>
      <c r="C151" s="510" t="e">
        <f>IF(Tabla4[[#This Row],[Tipo de Intervención]]="","",'Formulario PPGR1'!#REF!)</f>
        <v>#REF!</v>
      </c>
      <c r="D151" s="510" t="e">
        <f>IF(Tabla4[[#This Row],[Tipo de Intervención]]="","",'Formulario PPGR1'!#REF!)</f>
        <v>#REF!</v>
      </c>
      <c r="E151" s="510" t="e">
        <f>IF(Tabla4[[#This Row],[Tipo de Intervención]]="","",'Formulario PPGR1'!#REF!)</f>
        <v>#REF!</v>
      </c>
      <c r="F151" s="510" t="e">
        <f>IF(Tabla4[[#This Row],[Tipo de Intervención]]="","",'Formulario PPGR1'!#REF!)</f>
        <v>#REF!</v>
      </c>
      <c r="G151" s="511" t="s">
        <v>158</v>
      </c>
      <c r="H151" s="511" t="s">
        <v>469</v>
      </c>
      <c r="I151" s="512" t="s">
        <v>1862</v>
      </c>
      <c r="J151" s="512" t="s">
        <v>1162</v>
      </c>
      <c r="K151" s="513" t="s">
        <v>1181</v>
      </c>
      <c r="L151" s="514" t="s">
        <v>1112</v>
      </c>
      <c r="M151" s="514" t="s">
        <v>1832</v>
      </c>
      <c r="N151" s="514">
        <v>35000</v>
      </c>
      <c r="O151" s="515" t="s">
        <v>888</v>
      </c>
      <c r="P151" s="516"/>
    </row>
    <row r="152" spans="2:16" ht="38.25" x14ac:dyDescent="0.25">
      <c r="B152" s="510" t="e">
        <f>IF(Tabla4[[#This Row],[Tipo de Intervención]]="","",CONCATENATE(Tabla4[[#This Row],[POA]],".",Tabla4[[#This Row],[SRS]],".",Tabla4[[#This Row],[AREA]],".",Tabla4[[#This Row],[TIPO]]))</f>
        <v>#REF!</v>
      </c>
      <c r="C152" s="510" t="e">
        <f>IF(Tabla4[[#This Row],[Tipo de Intervención]]="","",'Formulario PPGR1'!#REF!)</f>
        <v>#REF!</v>
      </c>
      <c r="D152" s="510" t="e">
        <f>IF(Tabla4[[#This Row],[Tipo de Intervención]]="","",'Formulario PPGR1'!#REF!)</f>
        <v>#REF!</v>
      </c>
      <c r="E152" s="510" t="e">
        <f>IF(Tabla4[[#This Row],[Tipo de Intervención]]="","",'Formulario PPGR1'!#REF!)</f>
        <v>#REF!</v>
      </c>
      <c r="F152" s="510" t="e">
        <f>IF(Tabla4[[#This Row],[Tipo de Intervención]]="","",'Formulario PPGR1'!#REF!)</f>
        <v>#REF!</v>
      </c>
      <c r="G152" s="511" t="s">
        <v>158</v>
      </c>
      <c r="H152" s="511" t="s">
        <v>469</v>
      </c>
      <c r="I152" s="512" t="s">
        <v>1831</v>
      </c>
      <c r="J152" s="512" t="s">
        <v>1162</v>
      </c>
      <c r="K152" s="513" t="s">
        <v>1181</v>
      </c>
      <c r="L152" s="514" t="s">
        <v>1111</v>
      </c>
      <c r="M152" s="514" t="s">
        <v>1832</v>
      </c>
      <c r="N152" s="514">
        <v>35000</v>
      </c>
      <c r="O152" s="515" t="s">
        <v>888</v>
      </c>
      <c r="P152" s="516"/>
    </row>
    <row r="153" spans="2:16" ht="38.25" x14ac:dyDescent="0.25">
      <c r="B153" s="510" t="e">
        <f>IF(Tabla4[[#This Row],[Tipo de Intervención]]="","",CONCATENATE(Tabla4[[#This Row],[POA]],".",Tabla4[[#This Row],[SRS]],".",Tabla4[[#This Row],[AREA]],".",Tabla4[[#This Row],[TIPO]]))</f>
        <v>#REF!</v>
      </c>
      <c r="C153" s="510" t="e">
        <f>IF(Tabla4[[#This Row],[Tipo de Intervención]]="","",'Formulario PPGR1'!#REF!)</f>
        <v>#REF!</v>
      </c>
      <c r="D153" s="510" t="e">
        <f>IF(Tabla4[[#This Row],[Tipo de Intervención]]="","",'Formulario PPGR1'!#REF!)</f>
        <v>#REF!</v>
      </c>
      <c r="E153" s="510" t="e">
        <f>IF(Tabla4[[#This Row],[Tipo de Intervención]]="","",'Formulario PPGR1'!#REF!)</f>
        <v>#REF!</v>
      </c>
      <c r="F153" s="510" t="e">
        <f>IF(Tabla4[[#This Row],[Tipo de Intervención]]="","",'Formulario PPGR1'!#REF!)</f>
        <v>#REF!</v>
      </c>
      <c r="G153" s="511" t="s">
        <v>158</v>
      </c>
      <c r="H153" s="511" t="s">
        <v>469</v>
      </c>
      <c r="I153" s="512" t="s">
        <v>1842</v>
      </c>
      <c r="J153" s="512" t="s">
        <v>1162</v>
      </c>
      <c r="K153" s="513" t="s">
        <v>1181</v>
      </c>
      <c r="L153" s="514" t="s">
        <v>1111</v>
      </c>
      <c r="M153" s="514" t="s">
        <v>1832</v>
      </c>
      <c r="N153" s="514">
        <v>35000</v>
      </c>
      <c r="O153" s="515" t="s">
        <v>888</v>
      </c>
      <c r="P153" s="516"/>
    </row>
    <row r="154" spans="2:16" ht="38.25" x14ac:dyDescent="0.25">
      <c r="B154" s="510" t="e">
        <f>IF(Tabla4[[#This Row],[Tipo de Intervención]]="","",CONCATENATE(Tabla4[[#This Row],[POA]],".",Tabla4[[#This Row],[SRS]],".",Tabla4[[#This Row],[AREA]],".",Tabla4[[#This Row],[TIPO]]))</f>
        <v>#REF!</v>
      </c>
      <c r="C154" s="510" t="e">
        <f>IF(Tabla4[[#This Row],[Tipo de Intervención]]="","",'Formulario PPGR1'!#REF!)</f>
        <v>#REF!</v>
      </c>
      <c r="D154" s="510" t="e">
        <f>IF(Tabla4[[#This Row],[Tipo de Intervención]]="","",'Formulario PPGR1'!#REF!)</f>
        <v>#REF!</v>
      </c>
      <c r="E154" s="510" t="e">
        <f>IF(Tabla4[[#This Row],[Tipo de Intervención]]="","",'Formulario PPGR1'!#REF!)</f>
        <v>#REF!</v>
      </c>
      <c r="F154" s="510" t="e">
        <f>IF(Tabla4[[#This Row],[Tipo de Intervención]]="","",'Formulario PPGR1'!#REF!)</f>
        <v>#REF!</v>
      </c>
      <c r="G154" s="511" t="s">
        <v>158</v>
      </c>
      <c r="H154" s="511" t="s">
        <v>469</v>
      </c>
      <c r="I154" s="512" t="s">
        <v>1843</v>
      </c>
      <c r="J154" s="512" t="s">
        <v>1162</v>
      </c>
      <c r="K154" s="513" t="s">
        <v>1181</v>
      </c>
      <c r="L154" s="514" t="s">
        <v>1111</v>
      </c>
      <c r="M154" s="514" t="s">
        <v>1832</v>
      </c>
      <c r="N154" s="514">
        <v>35000</v>
      </c>
      <c r="O154" s="515" t="s">
        <v>888</v>
      </c>
      <c r="P154" s="516"/>
    </row>
    <row r="155" spans="2:16" ht="38.25" x14ac:dyDescent="0.25">
      <c r="B155" s="510" t="e">
        <f>IF(Tabla4[[#This Row],[Tipo de Intervención]]="","",CONCATENATE(Tabla4[[#This Row],[POA]],".",Tabla4[[#This Row],[SRS]],".",Tabla4[[#This Row],[AREA]],".",Tabla4[[#This Row],[TIPO]]))</f>
        <v>#REF!</v>
      </c>
      <c r="C155" s="510" t="e">
        <f>IF(Tabla4[[#This Row],[Tipo de Intervención]]="","",'Formulario PPGR1'!#REF!)</f>
        <v>#REF!</v>
      </c>
      <c r="D155" s="510" t="e">
        <f>IF(Tabla4[[#This Row],[Tipo de Intervención]]="","",'Formulario PPGR1'!#REF!)</f>
        <v>#REF!</v>
      </c>
      <c r="E155" s="510" t="e">
        <f>IF(Tabla4[[#This Row],[Tipo de Intervención]]="","",'Formulario PPGR1'!#REF!)</f>
        <v>#REF!</v>
      </c>
      <c r="F155" s="510" t="e">
        <f>IF(Tabla4[[#This Row],[Tipo de Intervención]]="","",'Formulario PPGR1'!#REF!)</f>
        <v>#REF!</v>
      </c>
      <c r="G155" s="511" t="s">
        <v>158</v>
      </c>
      <c r="H155" s="511" t="s">
        <v>469</v>
      </c>
      <c r="I155" s="512" t="s">
        <v>1844</v>
      </c>
      <c r="J155" s="512" t="s">
        <v>1162</v>
      </c>
      <c r="K155" s="513" t="s">
        <v>1181</v>
      </c>
      <c r="L155" s="514" t="s">
        <v>1111</v>
      </c>
      <c r="M155" s="514" t="s">
        <v>1832</v>
      </c>
      <c r="N155" s="514">
        <v>35000</v>
      </c>
      <c r="O155" s="515" t="s">
        <v>888</v>
      </c>
      <c r="P155" s="516"/>
    </row>
    <row r="156" spans="2:16" ht="38.25" x14ac:dyDescent="0.25">
      <c r="B156" s="510" t="e">
        <f>IF(Tabla4[[#This Row],[Tipo de Intervención]]="","",CONCATENATE(Tabla4[[#This Row],[POA]],".",Tabla4[[#This Row],[SRS]],".",Tabla4[[#This Row],[AREA]],".",Tabla4[[#This Row],[TIPO]]))</f>
        <v>#REF!</v>
      </c>
      <c r="C156" s="510" t="e">
        <f>IF(Tabla4[[#This Row],[Tipo de Intervención]]="","",'Formulario PPGR1'!#REF!)</f>
        <v>#REF!</v>
      </c>
      <c r="D156" s="510" t="e">
        <f>IF(Tabla4[[#This Row],[Tipo de Intervención]]="","",'Formulario PPGR1'!#REF!)</f>
        <v>#REF!</v>
      </c>
      <c r="E156" s="510" t="e">
        <f>IF(Tabla4[[#This Row],[Tipo de Intervención]]="","",'Formulario PPGR1'!#REF!)</f>
        <v>#REF!</v>
      </c>
      <c r="F156" s="510" t="e">
        <f>IF(Tabla4[[#This Row],[Tipo de Intervención]]="","",'Formulario PPGR1'!#REF!)</f>
        <v>#REF!</v>
      </c>
      <c r="G156" s="511" t="s">
        <v>158</v>
      </c>
      <c r="H156" s="511" t="s">
        <v>469</v>
      </c>
      <c r="I156" s="512" t="s">
        <v>1845</v>
      </c>
      <c r="J156" s="512" t="s">
        <v>1162</v>
      </c>
      <c r="K156" s="513" t="s">
        <v>1181</v>
      </c>
      <c r="L156" s="514" t="s">
        <v>1111</v>
      </c>
      <c r="M156" s="514" t="s">
        <v>1832</v>
      </c>
      <c r="N156" s="514">
        <v>35000</v>
      </c>
      <c r="O156" s="515" t="s">
        <v>888</v>
      </c>
      <c r="P156" s="516"/>
    </row>
    <row r="157" spans="2:16" ht="38.25" x14ac:dyDescent="0.25">
      <c r="B157" s="510" t="e">
        <f>IF(Tabla4[[#This Row],[Tipo de Intervención]]="","",CONCATENATE(Tabla4[[#This Row],[POA]],".",Tabla4[[#This Row],[SRS]],".",Tabla4[[#This Row],[AREA]],".",Tabla4[[#This Row],[TIPO]]))</f>
        <v>#REF!</v>
      </c>
      <c r="C157" s="510" t="e">
        <f>IF(Tabla4[[#This Row],[Tipo de Intervención]]="","",'Formulario PPGR1'!#REF!)</f>
        <v>#REF!</v>
      </c>
      <c r="D157" s="510" t="e">
        <f>IF(Tabla4[[#This Row],[Tipo de Intervención]]="","",'Formulario PPGR1'!#REF!)</f>
        <v>#REF!</v>
      </c>
      <c r="E157" s="510" t="e">
        <f>IF(Tabla4[[#This Row],[Tipo de Intervención]]="","",'Formulario PPGR1'!#REF!)</f>
        <v>#REF!</v>
      </c>
      <c r="F157" s="510" t="e">
        <f>IF(Tabla4[[#This Row],[Tipo de Intervención]]="","",'Formulario PPGR1'!#REF!)</f>
        <v>#REF!</v>
      </c>
      <c r="G157" s="511" t="s">
        <v>158</v>
      </c>
      <c r="H157" s="511" t="s">
        <v>469</v>
      </c>
      <c r="I157" s="512" t="s">
        <v>1846</v>
      </c>
      <c r="J157" s="512" t="s">
        <v>1162</v>
      </c>
      <c r="K157" s="513" t="s">
        <v>1181</v>
      </c>
      <c r="L157" s="514" t="s">
        <v>1111</v>
      </c>
      <c r="M157" s="514" t="s">
        <v>1832</v>
      </c>
      <c r="N157" s="514">
        <v>35000</v>
      </c>
      <c r="O157" s="515" t="s">
        <v>888</v>
      </c>
      <c r="P157" s="516"/>
    </row>
    <row r="158" spans="2:16" ht="38.25" x14ac:dyDescent="0.25">
      <c r="B158" s="510" t="e">
        <f>IF(Tabla4[[#This Row],[Tipo de Intervención]]="","",CONCATENATE(Tabla4[[#This Row],[POA]],".",Tabla4[[#This Row],[SRS]],".",Tabla4[[#This Row],[AREA]],".",Tabla4[[#This Row],[TIPO]]))</f>
        <v>#REF!</v>
      </c>
      <c r="C158" s="510" t="e">
        <f>IF(Tabla4[[#This Row],[Tipo de Intervención]]="","",'Formulario PPGR1'!#REF!)</f>
        <v>#REF!</v>
      </c>
      <c r="D158" s="510" t="e">
        <f>IF(Tabla4[[#This Row],[Tipo de Intervención]]="","",'Formulario PPGR1'!#REF!)</f>
        <v>#REF!</v>
      </c>
      <c r="E158" s="510" t="e">
        <f>IF(Tabla4[[#This Row],[Tipo de Intervención]]="","",'Formulario PPGR1'!#REF!)</f>
        <v>#REF!</v>
      </c>
      <c r="F158" s="510" t="e">
        <f>IF(Tabla4[[#This Row],[Tipo de Intervención]]="","",'Formulario PPGR1'!#REF!)</f>
        <v>#REF!</v>
      </c>
      <c r="G158" s="511" t="s">
        <v>158</v>
      </c>
      <c r="H158" s="511" t="s">
        <v>469</v>
      </c>
      <c r="I158" s="512" t="s">
        <v>1874</v>
      </c>
      <c r="J158" s="512" t="s">
        <v>1162</v>
      </c>
      <c r="K158" s="513" t="s">
        <v>1181</v>
      </c>
      <c r="L158" s="514" t="s">
        <v>1111</v>
      </c>
      <c r="M158" s="514" t="s">
        <v>1832</v>
      </c>
      <c r="N158" s="514">
        <v>35000</v>
      </c>
      <c r="O158" s="515" t="s">
        <v>888</v>
      </c>
      <c r="P158" s="516"/>
    </row>
    <row r="159" spans="2:16" ht="38.25" x14ac:dyDescent="0.25">
      <c r="B159" s="510" t="e">
        <f>IF(Tabla4[[#This Row],[Tipo de Intervención]]="","",CONCATENATE(Tabla4[[#This Row],[POA]],".",Tabla4[[#This Row],[SRS]],".",Tabla4[[#This Row],[AREA]],".",Tabla4[[#This Row],[TIPO]]))</f>
        <v>#REF!</v>
      </c>
      <c r="C159" s="510" t="e">
        <f>IF(Tabla4[[#This Row],[Tipo de Intervención]]="","",'Formulario PPGR1'!#REF!)</f>
        <v>#REF!</v>
      </c>
      <c r="D159" s="510" t="e">
        <f>IF(Tabla4[[#This Row],[Tipo de Intervención]]="","",'Formulario PPGR1'!#REF!)</f>
        <v>#REF!</v>
      </c>
      <c r="E159" s="510" t="e">
        <f>IF(Tabla4[[#This Row],[Tipo de Intervención]]="","",'Formulario PPGR1'!#REF!)</f>
        <v>#REF!</v>
      </c>
      <c r="F159" s="510" t="e">
        <f>IF(Tabla4[[#This Row],[Tipo de Intervención]]="","",'Formulario PPGR1'!#REF!)</f>
        <v>#REF!</v>
      </c>
      <c r="G159" s="511" t="s">
        <v>158</v>
      </c>
      <c r="H159" s="511" t="s">
        <v>469</v>
      </c>
      <c r="I159" s="512" t="s">
        <v>1852</v>
      </c>
      <c r="J159" s="512" t="s">
        <v>1162</v>
      </c>
      <c r="K159" s="513" t="s">
        <v>1181</v>
      </c>
      <c r="L159" s="514" t="s">
        <v>1111</v>
      </c>
      <c r="M159" s="514" t="s">
        <v>1832</v>
      </c>
      <c r="N159" s="514">
        <v>35000</v>
      </c>
      <c r="O159" s="515" t="s">
        <v>888</v>
      </c>
      <c r="P159" s="516"/>
    </row>
    <row r="160" spans="2:16" ht="38.25" x14ac:dyDescent="0.25">
      <c r="B160" s="510" t="e">
        <f>IF(Tabla4[[#This Row],[Tipo de Intervención]]="","",CONCATENATE(Tabla4[[#This Row],[POA]],".",Tabla4[[#This Row],[SRS]],".",Tabla4[[#This Row],[AREA]],".",Tabla4[[#This Row],[TIPO]]))</f>
        <v>#REF!</v>
      </c>
      <c r="C160" s="510" t="e">
        <f>IF(Tabla4[[#This Row],[Tipo de Intervención]]="","",'Formulario PPGR1'!#REF!)</f>
        <v>#REF!</v>
      </c>
      <c r="D160" s="510" t="e">
        <f>IF(Tabla4[[#This Row],[Tipo de Intervención]]="","",'Formulario PPGR1'!#REF!)</f>
        <v>#REF!</v>
      </c>
      <c r="E160" s="510" t="e">
        <f>IF(Tabla4[[#This Row],[Tipo de Intervención]]="","",'Formulario PPGR1'!#REF!)</f>
        <v>#REF!</v>
      </c>
      <c r="F160" s="510" t="e">
        <f>IF(Tabla4[[#This Row],[Tipo de Intervención]]="","",'Formulario PPGR1'!#REF!)</f>
        <v>#REF!</v>
      </c>
      <c r="G160" s="511" t="s">
        <v>943</v>
      </c>
      <c r="H160" s="511" t="s">
        <v>469</v>
      </c>
      <c r="I160" s="512" t="s">
        <v>1867</v>
      </c>
      <c r="J160" s="512" t="s">
        <v>1162</v>
      </c>
      <c r="K160" s="513" t="s">
        <v>1181</v>
      </c>
      <c r="L160" s="514" t="s">
        <v>1112</v>
      </c>
      <c r="M160" s="514" t="s">
        <v>1687</v>
      </c>
      <c r="N160" s="514"/>
      <c r="O160" s="515" t="s">
        <v>886</v>
      </c>
      <c r="P160" s="516" t="s">
        <v>928</v>
      </c>
    </row>
    <row r="161" spans="2:16" ht="38.25" x14ac:dyDescent="0.25">
      <c r="B161" s="510" t="e">
        <f>IF(Tabla4[[#This Row],[Tipo de Intervención]]="","",CONCATENATE(Tabla4[[#This Row],[POA]],".",Tabla4[[#This Row],[SRS]],".",Tabla4[[#This Row],[AREA]],".",Tabla4[[#This Row],[TIPO]]))</f>
        <v>#REF!</v>
      </c>
      <c r="C161" s="510" t="e">
        <f>IF(Tabla4[[#This Row],[Tipo de Intervención]]="","",'Formulario PPGR1'!#REF!)</f>
        <v>#REF!</v>
      </c>
      <c r="D161" s="510" t="e">
        <f>IF(Tabla4[[#This Row],[Tipo de Intervención]]="","",'Formulario PPGR1'!#REF!)</f>
        <v>#REF!</v>
      </c>
      <c r="E161" s="510" t="e">
        <f>IF(Tabla4[[#This Row],[Tipo de Intervención]]="","",'Formulario PPGR1'!#REF!)</f>
        <v>#REF!</v>
      </c>
      <c r="F161" s="510" t="e">
        <f>IF(Tabla4[[#This Row],[Tipo de Intervención]]="","",'Formulario PPGR1'!#REF!)</f>
        <v>#REF!</v>
      </c>
      <c r="G161" s="511" t="s">
        <v>943</v>
      </c>
      <c r="H161" s="511" t="s">
        <v>470</v>
      </c>
      <c r="I161" s="512" t="s">
        <v>1833</v>
      </c>
      <c r="J161" s="512" t="s">
        <v>1162</v>
      </c>
      <c r="K161" s="513" t="s">
        <v>1181</v>
      </c>
      <c r="L161" s="514" t="s">
        <v>1111</v>
      </c>
      <c r="M161" s="514" t="s">
        <v>1877</v>
      </c>
      <c r="N161" s="514">
        <v>45000</v>
      </c>
      <c r="O161" s="515" t="s">
        <v>886</v>
      </c>
      <c r="P161" s="516" t="s">
        <v>928</v>
      </c>
    </row>
    <row r="162" spans="2:16" ht="38.25" x14ac:dyDescent="0.25">
      <c r="B162" s="510" t="e">
        <f>IF(Tabla4[[#This Row],[Tipo de Intervención]]="","",CONCATENATE(Tabla4[[#This Row],[POA]],".",Tabla4[[#This Row],[SRS]],".",Tabla4[[#This Row],[AREA]],".",Tabla4[[#This Row],[TIPO]]))</f>
        <v>#REF!</v>
      </c>
      <c r="C162" s="510" t="e">
        <f>IF(Tabla4[[#This Row],[Tipo de Intervención]]="","",'Formulario PPGR1'!#REF!)</f>
        <v>#REF!</v>
      </c>
      <c r="D162" s="510" t="e">
        <f>IF(Tabla4[[#This Row],[Tipo de Intervención]]="","",'Formulario PPGR1'!#REF!)</f>
        <v>#REF!</v>
      </c>
      <c r="E162" s="510" t="e">
        <f>IF(Tabla4[[#This Row],[Tipo de Intervención]]="","",'Formulario PPGR1'!#REF!)</f>
        <v>#REF!</v>
      </c>
      <c r="F162" s="510" t="e">
        <f>IF(Tabla4[[#This Row],[Tipo de Intervención]]="","",'Formulario PPGR1'!#REF!)</f>
        <v>#REF!</v>
      </c>
      <c r="G162" s="511" t="s">
        <v>943</v>
      </c>
      <c r="H162" s="511" t="s">
        <v>469</v>
      </c>
      <c r="I162" s="512" t="s">
        <v>1831</v>
      </c>
      <c r="J162" s="512" t="s">
        <v>1162</v>
      </c>
      <c r="K162" s="513" t="s">
        <v>1181</v>
      </c>
      <c r="L162" s="514" t="s">
        <v>1111</v>
      </c>
      <c r="M162" s="514" t="s">
        <v>1877</v>
      </c>
      <c r="N162" s="514">
        <v>45000</v>
      </c>
      <c r="O162" s="515" t="s">
        <v>886</v>
      </c>
      <c r="P162" s="516" t="s">
        <v>928</v>
      </c>
    </row>
    <row r="163" spans="2:16" ht="38.25" x14ac:dyDescent="0.25">
      <c r="B163" s="510" t="e">
        <f>IF(Tabla4[[#This Row],[Tipo de Intervención]]="","",CONCATENATE(Tabla4[[#This Row],[POA]],".",Tabla4[[#This Row],[SRS]],".",Tabla4[[#This Row],[AREA]],".",Tabla4[[#This Row],[TIPO]]))</f>
        <v>#REF!</v>
      </c>
      <c r="C163" s="510" t="e">
        <f>IF(Tabla4[[#This Row],[Tipo de Intervención]]="","",'Formulario PPGR1'!#REF!)</f>
        <v>#REF!</v>
      </c>
      <c r="D163" s="510" t="e">
        <f>IF(Tabla4[[#This Row],[Tipo de Intervención]]="","",'Formulario PPGR1'!#REF!)</f>
        <v>#REF!</v>
      </c>
      <c r="E163" s="510" t="e">
        <f>IF(Tabla4[[#This Row],[Tipo de Intervención]]="","",'Formulario PPGR1'!#REF!)</f>
        <v>#REF!</v>
      </c>
      <c r="F163" s="510" t="e">
        <f>IF(Tabla4[[#This Row],[Tipo de Intervención]]="","",'Formulario PPGR1'!#REF!)</f>
        <v>#REF!</v>
      </c>
      <c r="G163" s="511" t="s">
        <v>943</v>
      </c>
      <c r="H163" s="511" t="s">
        <v>469</v>
      </c>
      <c r="I163" s="512" t="s">
        <v>1844</v>
      </c>
      <c r="J163" s="512" t="s">
        <v>1162</v>
      </c>
      <c r="K163" s="513" t="s">
        <v>1181</v>
      </c>
      <c r="L163" s="514" t="s">
        <v>1111</v>
      </c>
      <c r="M163" s="514" t="s">
        <v>1877</v>
      </c>
      <c r="N163" s="514">
        <v>45000</v>
      </c>
      <c r="O163" s="515" t="s">
        <v>886</v>
      </c>
      <c r="P163" s="516" t="s">
        <v>928</v>
      </c>
    </row>
    <row r="164" spans="2:16" ht="38.25" x14ac:dyDescent="0.25">
      <c r="B164" s="510" t="e">
        <f>IF(Tabla4[[#This Row],[Tipo de Intervención]]="","",CONCATENATE(Tabla4[[#This Row],[POA]],".",Tabla4[[#This Row],[SRS]],".",Tabla4[[#This Row],[AREA]],".",Tabla4[[#This Row],[TIPO]]))</f>
        <v>#REF!</v>
      </c>
      <c r="C164" s="510" t="e">
        <f>IF(Tabla4[[#This Row],[Tipo de Intervención]]="","",'Formulario PPGR1'!#REF!)</f>
        <v>#REF!</v>
      </c>
      <c r="D164" s="510" t="e">
        <f>IF(Tabla4[[#This Row],[Tipo de Intervención]]="","",'Formulario PPGR1'!#REF!)</f>
        <v>#REF!</v>
      </c>
      <c r="E164" s="510" t="e">
        <f>IF(Tabla4[[#This Row],[Tipo de Intervención]]="","",'Formulario PPGR1'!#REF!)</f>
        <v>#REF!</v>
      </c>
      <c r="F164" s="510" t="e">
        <f>IF(Tabla4[[#This Row],[Tipo de Intervención]]="","",'Formulario PPGR1'!#REF!)</f>
        <v>#REF!</v>
      </c>
      <c r="G164" s="511" t="s">
        <v>943</v>
      </c>
      <c r="H164" s="511" t="s">
        <v>469</v>
      </c>
      <c r="I164" s="512" t="s">
        <v>1842</v>
      </c>
      <c r="J164" s="512" t="s">
        <v>1162</v>
      </c>
      <c r="K164" s="513" t="s">
        <v>1181</v>
      </c>
      <c r="L164" s="514" t="s">
        <v>1111</v>
      </c>
      <c r="M164" s="514" t="s">
        <v>1877</v>
      </c>
      <c r="N164" s="514">
        <v>45000</v>
      </c>
      <c r="O164" s="515" t="s">
        <v>886</v>
      </c>
      <c r="P164" s="516" t="s">
        <v>928</v>
      </c>
    </row>
    <row r="165" spans="2:16" ht="38.25" x14ac:dyDescent="0.25">
      <c r="B165" s="510" t="e">
        <f>IF(Tabla4[[#This Row],[Tipo de Intervención]]="","",CONCATENATE(Tabla4[[#This Row],[POA]],".",Tabla4[[#This Row],[SRS]],".",Tabla4[[#This Row],[AREA]],".",Tabla4[[#This Row],[TIPO]]))</f>
        <v>#REF!</v>
      </c>
      <c r="C165" s="510" t="e">
        <f>IF(Tabla4[[#This Row],[Tipo de Intervención]]="","",'Formulario PPGR1'!#REF!)</f>
        <v>#REF!</v>
      </c>
      <c r="D165" s="510" t="e">
        <f>IF(Tabla4[[#This Row],[Tipo de Intervención]]="","",'Formulario PPGR1'!#REF!)</f>
        <v>#REF!</v>
      </c>
      <c r="E165" s="510" t="e">
        <f>IF(Tabla4[[#This Row],[Tipo de Intervención]]="","",'Formulario PPGR1'!#REF!)</f>
        <v>#REF!</v>
      </c>
      <c r="F165" s="510" t="e">
        <f>IF(Tabla4[[#This Row],[Tipo de Intervención]]="","",'Formulario PPGR1'!#REF!)</f>
        <v>#REF!</v>
      </c>
      <c r="G165" s="511" t="s">
        <v>943</v>
      </c>
      <c r="H165" s="511" t="s">
        <v>469</v>
      </c>
      <c r="I165" s="512" t="s">
        <v>1846</v>
      </c>
      <c r="J165" s="512" t="s">
        <v>1162</v>
      </c>
      <c r="K165" s="513" t="s">
        <v>1181</v>
      </c>
      <c r="L165" s="514" t="s">
        <v>1111</v>
      </c>
      <c r="M165" s="514" t="s">
        <v>1877</v>
      </c>
      <c r="N165" s="514">
        <v>45000</v>
      </c>
      <c r="O165" s="515" t="s">
        <v>886</v>
      </c>
      <c r="P165" s="516" t="s">
        <v>928</v>
      </c>
    </row>
    <row r="166" spans="2:16" ht="38.25" x14ac:dyDescent="0.25">
      <c r="B166" s="510" t="e">
        <f>IF(Tabla4[[#This Row],[Tipo de Intervención]]="","",CONCATENATE(Tabla4[[#This Row],[POA]],".",Tabla4[[#This Row],[SRS]],".",Tabla4[[#This Row],[AREA]],".",Tabla4[[#This Row],[TIPO]]))</f>
        <v>#REF!</v>
      </c>
      <c r="C166" s="510" t="e">
        <f>IF(Tabla4[[#This Row],[Tipo de Intervención]]="","",'Formulario PPGR1'!#REF!)</f>
        <v>#REF!</v>
      </c>
      <c r="D166" s="510" t="e">
        <f>IF(Tabla4[[#This Row],[Tipo de Intervención]]="","",'Formulario PPGR1'!#REF!)</f>
        <v>#REF!</v>
      </c>
      <c r="E166" s="510" t="e">
        <f>IF(Tabla4[[#This Row],[Tipo de Intervención]]="","",'Formulario PPGR1'!#REF!)</f>
        <v>#REF!</v>
      </c>
      <c r="F166" s="510" t="e">
        <f>IF(Tabla4[[#This Row],[Tipo de Intervención]]="","",'Formulario PPGR1'!#REF!)</f>
        <v>#REF!</v>
      </c>
      <c r="G166" s="511" t="s">
        <v>943</v>
      </c>
      <c r="H166" s="511" t="s">
        <v>469</v>
      </c>
      <c r="I166" s="512" t="s">
        <v>1845</v>
      </c>
      <c r="J166" s="512" t="s">
        <v>1162</v>
      </c>
      <c r="K166" s="513" t="s">
        <v>1181</v>
      </c>
      <c r="L166" s="514" t="s">
        <v>1111</v>
      </c>
      <c r="M166" s="514" t="s">
        <v>1877</v>
      </c>
      <c r="N166" s="514">
        <v>45000</v>
      </c>
      <c r="O166" s="515" t="s">
        <v>886</v>
      </c>
      <c r="P166" s="516" t="s">
        <v>928</v>
      </c>
    </row>
    <row r="167" spans="2:16" ht="38.25" x14ac:dyDescent="0.25">
      <c r="B167" s="510" t="e">
        <f>IF(Tabla4[[#This Row],[Tipo de Intervención]]="","",CONCATENATE(Tabla4[[#This Row],[POA]],".",Tabla4[[#This Row],[SRS]],".",Tabla4[[#This Row],[AREA]],".",Tabla4[[#This Row],[TIPO]]))</f>
        <v>#REF!</v>
      </c>
      <c r="C167" s="510" t="e">
        <f>IF(Tabla4[[#This Row],[Tipo de Intervención]]="","",'Formulario PPGR1'!#REF!)</f>
        <v>#REF!</v>
      </c>
      <c r="D167" s="510" t="e">
        <f>IF(Tabla4[[#This Row],[Tipo de Intervención]]="","",'Formulario PPGR1'!#REF!)</f>
        <v>#REF!</v>
      </c>
      <c r="E167" s="510" t="e">
        <f>IF(Tabla4[[#This Row],[Tipo de Intervención]]="","",'Formulario PPGR1'!#REF!)</f>
        <v>#REF!</v>
      </c>
      <c r="F167" s="510" t="e">
        <f>IF(Tabla4[[#This Row],[Tipo de Intervención]]="","",'Formulario PPGR1'!#REF!)</f>
        <v>#REF!</v>
      </c>
      <c r="G167" s="511" t="s">
        <v>943</v>
      </c>
      <c r="H167" s="511" t="s">
        <v>469</v>
      </c>
      <c r="I167" s="512" t="s">
        <v>1843</v>
      </c>
      <c r="J167" s="512" t="s">
        <v>1162</v>
      </c>
      <c r="K167" s="513" t="s">
        <v>1181</v>
      </c>
      <c r="L167" s="514" t="s">
        <v>1111</v>
      </c>
      <c r="M167" s="514" t="s">
        <v>1877</v>
      </c>
      <c r="N167" s="514">
        <v>45000</v>
      </c>
      <c r="O167" s="515" t="s">
        <v>886</v>
      </c>
      <c r="P167" s="516" t="s">
        <v>928</v>
      </c>
    </row>
    <row r="168" spans="2:16" ht="38.25" x14ac:dyDescent="0.25">
      <c r="B168" s="510" t="e">
        <f>IF(Tabla4[[#This Row],[Tipo de Intervención]]="","",CONCATENATE(Tabla4[[#This Row],[POA]],".",Tabla4[[#This Row],[SRS]],".",Tabla4[[#This Row],[AREA]],".",Tabla4[[#This Row],[TIPO]]))</f>
        <v>#REF!</v>
      </c>
      <c r="C168" s="510" t="e">
        <f>IF(Tabla4[[#This Row],[Tipo de Intervención]]="","",'Formulario PPGR1'!#REF!)</f>
        <v>#REF!</v>
      </c>
      <c r="D168" s="510" t="e">
        <f>IF(Tabla4[[#This Row],[Tipo de Intervención]]="","",'Formulario PPGR1'!#REF!)</f>
        <v>#REF!</v>
      </c>
      <c r="E168" s="510" t="e">
        <f>IF(Tabla4[[#This Row],[Tipo de Intervención]]="","",'Formulario PPGR1'!#REF!)</f>
        <v>#REF!</v>
      </c>
      <c r="F168" s="510" t="e">
        <f>IF(Tabla4[[#This Row],[Tipo de Intervención]]="","",'Formulario PPGR1'!#REF!)</f>
        <v>#REF!</v>
      </c>
      <c r="G168" s="511" t="s">
        <v>943</v>
      </c>
      <c r="H168" s="511" t="s">
        <v>469</v>
      </c>
      <c r="I168" s="512" t="s">
        <v>1860</v>
      </c>
      <c r="J168" s="512" t="s">
        <v>1162</v>
      </c>
      <c r="K168" s="513" t="s">
        <v>1181</v>
      </c>
      <c r="L168" s="514" t="s">
        <v>1112</v>
      </c>
      <c r="M168" s="514" t="s">
        <v>1877</v>
      </c>
      <c r="N168" s="514">
        <v>45000</v>
      </c>
      <c r="O168" s="515" t="s">
        <v>886</v>
      </c>
      <c r="P168" s="516" t="s">
        <v>928</v>
      </c>
    </row>
    <row r="169" spans="2:16" ht="38.25" x14ac:dyDescent="0.25">
      <c r="B169" s="510" t="e">
        <f>IF(Tabla4[[#This Row],[Tipo de Intervención]]="","",CONCATENATE(Tabla4[[#This Row],[POA]],".",Tabla4[[#This Row],[SRS]],".",Tabla4[[#This Row],[AREA]],".",Tabla4[[#This Row],[TIPO]]))</f>
        <v>#REF!</v>
      </c>
      <c r="C169" s="510" t="e">
        <f>IF(Tabla4[[#This Row],[Tipo de Intervención]]="","",'Formulario PPGR1'!#REF!)</f>
        <v>#REF!</v>
      </c>
      <c r="D169" s="510" t="e">
        <f>IF(Tabla4[[#This Row],[Tipo de Intervención]]="","",'Formulario PPGR1'!#REF!)</f>
        <v>#REF!</v>
      </c>
      <c r="E169" s="510" t="e">
        <f>IF(Tabla4[[#This Row],[Tipo de Intervención]]="","",'Formulario PPGR1'!#REF!)</f>
        <v>#REF!</v>
      </c>
      <c r="F169" s="510" t="e">
        <f>IF(Tabla4[[#This Row],[Tipo de Intervención]]="","",'Formulario PPGR1'!#REF!)</f>
        <v>#REF!</v>
      </c>
      <c r="G169" s="511" t="s">
        <v>943</v>
      </c>
      <c r="H169" s="511" t="s">
        <v>469</v>
      </c>
      <c r="I169" s="512" t="s">
        <v>1862</v>
      </c>
      <c r="J169" s="512" t="s">
        <v>1162</v>
      </c>
      <c r="K169" s="513" t="s">
        <v>1181</v>
      </c>
      <c r="L169" s="514" t="s">
        <v>1112</v>
      </c>
      <c r="M169" s="514" t="s">
        <v>1877</v>
      </c>
      <c r="N169" s="514">
        <v>45000</v>
      </c>
      <c r="O169" s="515" t="s">
        <v>886</v>
      </c>
      <c r="P169" s="516" t="s">
        <v>928</v>
      </c>
    </row>
    <row r="170" spans="2:16" ht="38.25" x14ac:dyDescent="0.25">
      <c r="B170" s="510" t="e">
        <f>IF(Tabla4[[#This Row],[Tipo de Intervención]]="","",CONCATENATE(Tabla4[[#This Row],[POA]],".",Tabla4[[#This Row],[SRS]],".",Tabla4[[#This Row],[AREA]],".",Tabla4[[#This Row],[TIPO]]))</f>
        <v>#REF!</v>
      </c>
      <c r="C170" s="510" t="e">
        <f>IF(Tabla4[[#This Row],[Tipo de Intervención]]="","",'Formulario PPGR1'!#REF!)</f>
        <v>#REF!</v>
      </c>
      <c r="D170" s="510" t="e">
        <f>IF(Tabla4[[#This Row],[Tipo de Intervención]]="","",'Formulario PPGR1'!#REF!)</f>
        <v>#REF!</v>
      </c>
      <c r="E170" s="510" t="e">
        <f>IF(Tabla4[[#This Row],[Tipo de Intervención]]="","",'Formulario PPGR1'!#REF!)</f>
        <v>#REF!</v>
      </c>
      <c r="F170" s="510" t="e">
        <f>IF(Tabla4[[#This Row],[Tipo de Intervención]]="","",'Formulario PPGR1'!#REF!)</f>
        <v>#REF!</v>
      </c>
      <c r="G170" s="511" t="s">
        <v>943</v>
      </c>
      <c r="H170" s="511" t="s">
        <v>469</v>
      </c>
      <c r="I170" s="512" t="s">
        <v>1861</v>
      </c>
      <c r="J170" s="512" t="s">
        <v>1162</v>
      </c>
      <c r="K170" s="513" t="s">
        <v>1181</v>
      </c>
      <c r="L170" s="514" t="s">
        <v>1112</v>
      </c>
      <c r="M170" s="514" t="s">
        <v>1877</v>
      </c>
      <c r="N170" s="514">
        <v>45000</v>
      </c>
      <c r="O170" s="515" t="s">
        <v>886</v>
      </c>
      <c r="P170" s="516" t="s">
        <v>928</v>
      </c>
    </row>
    <row r="171" spans="2:16" ht="38.25" x14ac:dyDescent="0.25">
      <c r="B171" s="510" t="e">
        <f>IF(Tabla4[[#This Row],[Tipo de Intervención]]="","",CONCATENATE(Tabla4[[#This Row],[POA]],".",Tabla4[[#This Row],[SRS]],".",Tabla4[[#This Row],[AREA]],".",Tabla4[[#This Row],[TIPO]]))</f>
        <v>#REF!</v>
      </c>
      <c r="C171" s="510" t="e">
        <f>IF(Tabla4[[#This Row],[Tipo de Intervención]]="","",'Formulario PPGR1'!#REF!)</f>
        <v>#REF!</v>
      </c>
      <c r="D171" s="510" t="e">
        <f>IF(Tabla4[[#This Row],[Tipo de Intervención]]="","",'Formulario PPGR1'!#REF!)</f>
        <v>#REF!</v>
      </c>
      <c r="E171" s="510" t="e">
        <f>IF(Tabla4[[#This Row],[Tipo de Intervención]]="","",'Formulario PPGR1'!#REF!)</f>
        <v>#REF!</v>
      </c>
      <c r="F171" s="510" t="e">
        <f>IF(Tabla4[[#This Row],[Tipo de Intervención]]="","",'Formulario PPGR1'!#REF!)</f>
        <v>#REF!</v>
      </c>
      <c r="G171" s="511" t="s">
        <v>943</v>
      </c>
      <c r="H171" s="511" t="s">
        <v>469</v>
      </c>
      <c r="I171" s="512" t="s">
        <v>1852</v>
      </c>
      <c r="J171" s="512" t="s">
        <v>1162</v>
      </c>
      <c r="K171" s="513" t="s">
        <v>1181</v>
      </c>
      <c r="L171" s="514" t="s">
        <v>1113</v>
      </c>
      <c r="M171" s="514" t="s">
        <v>1877</v>
      </c>
      <c r="N171" s="514">
        <v>45000</v>
      </c>
      <c r="O171" s="515" t="s">
        <v>886</v>
      </c>
      <c r="P171" s="516" t="s">
        <v>928</v>
      </c>
    </row>
    <row r="172" spans="2:16" ht="38.25" x14ac:dyDescent="0.25">
      <c r="B172" s="510" t="e">
        <f>IF(Tabla4[[#This Row],[Tipo de Intervención]]="","",CONCATENATE(Tabla4[[#This Row],[POA]],".",Tabla4[[#This Row],[SRS]],".",Tabla4[[#This Row],[AREA]],".",Tabla4[[#This Row],[TIPO]]))</f>
        <v>#REF!</v>
      </c>
      <c r="C172" s="510" t="e">
        <f>IF(Tabla4[[#This Row],[Tipo de Intervención]]="","",'Formulario PPGR1'!#REF!)</f>
        <v>#REF!</v>
      </c>
      <c r="D172" s="510" t="e">
        <f>IF(Tabla4[[#This Row],[Tipo de Intervención]]="","",'Formulario PPGR1'!#REF!)</f>
        <v>#REF!</v>
      </c>
      <c r="E172" s="510" t="e">
        <f>IF(Tabla4[[#This Row],[Tipo de Intervención]]="","",'Formulario PPGR1'!#REF!)</f>
        <v>#REF!</v>
      </c>
      <c r="F172" s="510" t="e">
        <f>IF(Tabla4[[#This Row],[Tipo de Intervención]]="","",'Formulario PPGR1'!#REF!)</f>
        <v>#REF!</v>
      </c>
      <c r="G172" s="511" t="s">
        <v>943</v>
      </c>
      <c r="H172" s="511" t="s">
        <v>469</v>
      </c>
      <c r="I172" s="512" t="s">
        <v>1848</v>
      </c>
      <c r="J172" s="512" t="s">
        <v>1162</v>
      </c>
      <c r="K172" s="513" t="s">
        <v>1181</v>
      </c>
      <c r="L172" s="514" t="s">
        <v>1111</v>
      </c>
      <c r="M172" s="514" t="s">
        <v>1877</v>
      </c>
      <c r="N172" s="514">
        <v>45000</v>
      </c>
      <c r="O172" s="515" t="s">
        <v>886</v>
      </c>
      <c r="P172" s="516" t="s">
        <v>928</v>
      </c>
    </row>
    <row r="173" spans="2:16" ht="38.25" x14ac:dyDescent="0.25">
      <c r="B173" s="510" t="e">
        <f>IF(Tabla4[[#This Row],[Tipo de Intervención]]="","",CONCATENATE(Tabla4[[#This Row],[POA]],".",Tabla4[[#This Row],[SRS]],".",Tabla4[[#This Row],[AREA]],".",Tabla4[[#This Row],[TIPO]]))</f>
        <v>#REF!</v>
      </c>
      <c r="C173" s="510" t="e">
        <f>IF(Tabla4[[#This Row],[Tipo de Intervención]]="","",'Formulario PPGR1'!#REF!)</f>
        <v>#REF!</v>
      </c>
      <c r="D173" s="510" t="e">
        <f>IF(Tabla4[[#This Row],[Tipo de Intervención]]="","",'Formulario PPGR1'!#REF!)</f>
        <v>#REF!</v>
      </c>
      <c r="E173" s="510" t="e">
        <f>IF(Tabla4[[#This Row],[Tipo de Intervención]]="","",'Formulario PPGR1'!#REF!)</f>
        <v>#REF!</v>
      </c>
      <c r="F173" s="510" t="e">
        <f>IF(Tabla4[[#This Row],[Tipo de Intervención]]="","",'Formulario PPGR1'!#REF!)</f>
        <v>#REF!</v>
      </c>
      <c r="G173" s="511" t="s">
        <v>943</v>
      </c>
      <c r="H173" s="511" t="s">
        <v>469</v>
      </c>
      <c r="I173" s="512" t="s">
        <v>1847</v>
      </c>
      <c r="J173" s="512" t="s">
        <v>1162</v>
      </c>
      <c r="K173" s="513" t="s">
        <v>1181</v>
      </c>
      <c r="L173" s="514" t="s">
        <v>1111</v>
      </c>
      <c r="M173" s="514" t="s">
        <v>1877</v>
      </c>
      <c r="N173" s="514">
        <v>45000</v>
      </c>
      <c r="O173" s="515" t="s">
        <v>886</v>
      </c>
      <c r="P173" s="516" t="s">
        <v>928</v>
      </c>
    </row>
    <row r="174" spans="2:16" ht="38.25" x14ac:dyDescent="0.25">
      <c r="B174" s="510" t="e">
        <f>IF(Tabla4[[#This Row],[Tipo de Intervención]]="","",CONCATENATE(Tabla4[[#This Row],[POA]],".",Tabla4[[#This Row],[SRS]],".",Tabla4[[#This Row],[AREA]],".",Tabla4[[#This Row],[TIPO]]))</f>
        <v>#REF!</v>
      </c>
      <c r="C174" s="510" t="e">
        <f>IF(Tabla4[[#This Row],[Tipo de Intervención]]="","",'Formulario PPGR1'!#REF!)</f>
        <v>#REF!</v>
      </c>
      <c r="D174" s="510" t="e">
        <f>IF(Tabla4[[#This Row],[Tipo de Intervención]]="","",'Formulario PPGR1'!#REF!)</f>
        <v>#REF!</v>
      </c>
      <c r="E174" s="510" t="e">
        <f>IF(Tabla4[[#This Row],[Tipo de Intervención]]="","",'Formulario PPGR1'!#REF!)</f>
        <v>#REF!</v>
      </c>
      <c r="F174" s="510" t="e">
        <f>IF(Tabla4[[#This Row],[Tipo de Intervención]]="","",'Formulario PPGR1'!#REF!)</f>
        <v>#REF!</v>
      </c>
      <c r="G174" s="511" t="s">
        <v>943</v>
      </c>
      <c r="H174" s="511" t="s">
        <v>469</v>
      </c>
      <c r="I174" s="512" t="s">
        <v>1849</v>
      </c>
      <c r="J174" s="512" t="s">
        <v>1162</v>
      </c>
      <c r="K174" s="513" t="s">
        <v>1181</v>
      </c>
      <c r="L174" s="514" t="s">
        <v>1111</v>
      </c>
      <c r="M174" s="514" t="s">
        <v>1877</v>
      </c>
      <c r="N174" s="514">
        <v>45000</v>
      </c>
      <c r="O174" s="515" t="s">
        <v>886</v>
      </c>
      <c r="P174" s="516" t="s">
        <v>928</v>
      </c>
    </row>
    <row r="175" spans="2:16" ht="38.25" x14ac:dyDescent="0.25">
      <c r="B175" s="510" t="e">
        <f>IF(Tabla4[[#This Row],[Tipo de Intervención]]="","",CONCATENATE(Tabla4[[#This Row],[POA]],".",Tabla4[[#This Row],[SRS]],".",Tabla4[[#This Row],[AREA]],".",Tabla4[[#This Row],[TIPO]]))</f>
        <v>#REF!</v>
      </c>
      <c r="C175" s="510" t="e">
        <f>IF(Tabla4[[#This Row],[Tipo de Intervención]]="","",'Formulario PPGR1'!#REF!)</f>
        <v>#REF!</v>
      </c>
      <c r="D175" s="510" t="e">
        <f>IF(Tabla4[[#This Row],[Tipo de Intervención]]="","",'Formulario PPGR1'!#REF!)</f>
        <v>#REF!</v>
      </c>
      <c r="E175" s="510" t="e">
        <f>IF(Tabla4[[#This Row],[Tipo de Intervención]]="","",'Formulario PPGR1'!#REF!)</f>
        <v>#REF!</v>
      </c>
      <c r="F175" s="510" t="e">
        <f>IF(Tabla4[[#This Row],[Tipo de Intervención]]="","",'Formulario PPGR1'!#REF!)</f>
        <v>#REF!</v>
      </c>
      <c r="G175" s="511" t="s">
        <v>943</v>
      </c>
      <c r="H175" s="511" t="s">
        <v>469</v>
      </c>
      <c r="I175" s="512" t="s">
        <v>1850</v>
      </c>
      <c r="J175" s="512" t="s">
        <v>1162</v>
      </c>
      <c r="K175" s="513" t="s">
        <v>1181</v>
      </c>
      <c r="L175" s="514" t="s">
        <v>1111</v>
      </c>
      <c r="M175" s="514" t="s">
        <v>1877</v>
      </c>
      <c r="N175" s="514">
        <v>45000</v>
      </c>
      <c r="O175" s="515" t="s">
        <v>886</v>
      </c>
      <c r="P175" s="516" t="s">
        <v>928</v>
      </c>
    </row>
    <row r="176" spans="2:16" ht="38.25" x14ac:dyDescent="0.25">
      <c r="B176" s="510" t="e">
        <f>IF(Tabla4[[#This Row],[Tipo de Intervención]]="","",CONCATENATE(Tabla4[[#This Row],[POA]],".",Tabla4[[#This Row],[SRS]],".",Tabla4[[#This Row],[AREA]],".",Tabla4[[#This Row],[TIPO]]))</f>
        <v>#REF!</v>
      </c>
      <c r="C176" s="510" t="e">
        <f>IF(Tabla4[[#This Row],[Tipo de Intervención]]="","",'Formulario PPGR1'!#REF!)</f>
        <v>#REF!</v>
      </c>
      <c r="D176" s="510" t="e">
        <f>IF(Tabla4[[#This Row],[Tipo de Intervención]]="","",'Formulario PPGR1'!#REF!)</f>
        <v>#REF!</v>
      </c>
      <c r="E176" s="510" t="e">
        <f>IF(Tabla4[[#This Row],[Tipo de Intervención]]="","",'Formulario PPGR1'!#REF!)</f>
        <v>#REF!</v>
      </c>
      <c r="F176" s="510" t="e">
        <f>IF(Tabla4[[#This Row],[Tipo de Intervención]]="","",'Formulario PPGR1'!#REF!)</f>
        <v>#REF!</v>
      </c>
      <c r="G176" s="511" t="s">
        <v>943</v>
      </c>
      <c r="H176" s="511" t="s">
        <v>469</v>
      </c>
      <c r="I176" s="512" t="s">
        <v>1863</v>
      </c>
      <c r="J176" s="512" t="s">
        <v>1162</v>
      </c>
      <c r="K176" s="513" t="s">
        <v>1181</v>
      </c>
      <c r="L176" s="514" t="s">
        <v>1111</v>
      </c>
      <c r="M176" s="514" t="s">
        <v>1877</v>
      </c>
      <c r="N176" s="514">
        <v>45000</v>
      </c>
      <c r="O176" s="515" t="s">
        <v>886</v>
      </c>
      <c r="P176" s="516" t="s">
        <v>928</v>
      </c>
    </row>
    <row r="177" spans="2:16" ht="38.25" x14ac:dyDescent="0.25">
      <c r="B177" s="510" t="e">
        <f>IF(Tabla4[[#This Row],[Tipo de Intervención]]="","",CONCATENATE(Tabla4[[#This Row],[POA]],".",Tabla4[[#This Row],[SRS]],".",Tabla4[[#This Row],[AREA]],".",Tabla4[[#This Row],[TIPO]]))</f>
        <v>#REF!</v>
      </c>
      <c r="C177" s="510" t="e">
        <f>IF(Tabla4[[#This Row],[Tipo de Intervención]]="","",'Formulario PPGR1'!#REF!)</f>
        <v>#REF!</v>
      </c>
      <c r="D177" s="510" t="e">
        <f>IF(Tabla4[[#This Row],[Tipo de Intervención]]="","",'Formulario PPGR1'!#REF!)</f>
        <v>#REF!</v>
      </c>
      <c r="E177" s="510" t="e">
        <f>IF(Tabla4[[#This Row],[Tipo de Intervención]]="","",'Formulario PPGR1'!#REF!)</f>
        <v>#REF!</v>
      </c>
      <c r="F177" s="510" t="e">
        <f>IF(Tabla4[[#This Row],[Tipo de Intervención]]="","",'Formulario PPGR1'!#REF!)</f>
        <v>#REF!</v>
      </c>
      <c r="G177" s="511" t="s">
        <v>943</v>
      </c>
      <c r="H177" s="511" t="s">
        <v>469</v>
      </c>
      <c r="I177" s="512" t="s">
        <v>1864</v>
      </c>
      <c r="J177" s="512" t="s">
        <v>1162</v>
      </c>
      <c r="K177" s="513" t="s">
        <v>1181</v>
      </c>
      <c r="L177" s="514" t="s">
        <v>1112</v>
      </c>
      <c r="M177" s="514" t="s">
        <v>1877</v>
      </c>
      <c r="N177" s="514">
        <v>45000</v>
      </c>
      <c r="O177" s="515" t="s">
        <v>886</v>
      </c>
      <c r="P177" s="516" t="s">
        <v>928</v>
      </c>
    </row>
    <row r="178" spans="2:16" ht="38.25" x14ac:dyDescent="0.25">
      <c r="B178" s="510" t="e">
        <f>IF(Tabla4[[#This Row],[Tipo de Intervención]]="","",CONCATENATE(Tabla4[[#This Row],[POA]],".",Tabla4[[#This Row],[SRS]],".",Tabla4[[#This Row],[AREA]],".",Tabla4[[#This Row],[TIPO]]))</f>
        <v>#REF!</v>
      </c>
      <c r="C178" s="510" t="e">
        <f>IF(Tabla4[[#This Row],[Tipo de Intervención]]="","",'Formulario PPGR1'!#REF!)</f>
        <v>#REF!</v>
      </c>
      <c r="D178" s="510" t="e">
        <f>IF(Tabla4[[#This Row],[Tipo de Intervención]]="","",'Formulario PPGR1'!#REF!)</f>
        <v>#REF!</v>
      </c>
      <c r="E178" s="510" t="e">
        <f>IF(Tabla4[[#This Row],[Tipo de Intervención]]="","",'Formulario PPGR1'!#REF!)</f>
        <v>#REF!</v>
      </c>
      <c r="F178" s="510" t="e">
        <f>IF(Tabla4[[#This Row],[Tipo de Intervención]]="","",'Formulario PPGR1'!#REF!)</f>
        <v>#REF!</v>
      </c>
      <c r="G178" s="511" t="s">
        <v>943</v>
      </c>
      <c r="H178" s="511" t="s">
        <v>469</v>
      </c>
      <c r="I178" s="512" t="s">
        <v>1873</v>
      </c>
      <c r="J178" s="512" t="s">
        <v>1162</v>
      </c>
      <c r="K178" s="513" t="s">
        <v>1181</v>
      </c>
      <c r="L178" s="514" t="s">
        <v>1112</v>
      </c>
      <c r="M178" s="514" t="s">
        <v>1877</v>
      </c>
      <c r="N178" s="514">
        <v>45000</v>
      </c>
      <c r="O178" s="515" t="s">
        <v>886</v>
      </c>
      <c r="P178" s="516" t="s">
        <v>928</v>
      </c>
    </row>
    <row r="179" spans="2:16" ht="38.25" x14ac:dyDescent="0.25">
      <c r="B179" s="510" t="e">
        <f>IF(Tabla4[[#This Row],[Tipo de Intervención]]="","",CONCATENATE(Tabla4[[#This Row],[POA]],".",Tabla4[[#This Row],[SRS]],".",Tabla4[[#This Row],[AREA]],".",Tabla4[[#This Row],[TIPO]]))</f>
        <v>#REF!</v>
      </c>
      <c r="C179" s="510" t="e">
        <f>IF(Tabla4[[#This Row],[Tipo de Intervención]]="","",'Formulario PPGR1'!#REF!)</f>
        <v>#REF!</v>
      </c>
      <c r="D179" s="510" t="e">
        <f>IF(Tabla4[[#This Row],[Tipo de Intervención]]="","",'Formulario PPGR1'!#REF!)</f>
        <v>#REF!</v>
      </c>
      <c r="E179" s="510" t="e">
        <f>IF(Tabla4[[#This Row],[Tipo de Intervención]]="","",'Formulario PPGR1'!#REF!)</f>
        <v>#REF!</v>
      </c>
      <c r="F179" s="510" t="e">
        <f>IF(Tabla4[[#This Row],[Tipo de Intervención]]="","",'Formulario PPGR1'!#REF!)</f>
        <v>#REF!</v>
      </c>
      <c r="G179" s="511" t="s">
        <v>943</v>
      </c>
      <c r="H179" s="511" t="s">
        <v>469</v>
      </c>
      <c r="I179" s="512" t="s">
        <v>1866</v>
      </c>
      <c r="J179" s="512" t="s">
        <v>1162</v>
      </c>
      <c r="K179" s="513" t="s">
        <v>1181</v>
      </c>
      <c r="L179" s="514" t="s">
        <v>1112</v>
      </c>
      <c r="M179" s="514" t="s">
        <v>1877</v>
      </c>
      <c r="N179" s="514">
        <v>45000</v>
      </c>
      <c r="O179" s="515" t="s">
        <v>886</v>
      </c>
      <c r="P179" s="516" t="s">
        <v>928</v>
      </c>
    </row>
    <row r="180" spans="2:16" ht="38.25" x14ac:dyDescent="0.25">
      <c r="B180" s="510" t="e">
        <f>IF(Tabla4[[#This Row],[Tipo de Intervención]]="","",CONCATENATE(Tabla4[[#This Row],[POA]],".",Tabla4[[#This Row],[SRS]],".",Tabla4[[#This Row],[AREA]],".",Tabla4[[#This Row],[TIPO]]))</f>
        <v>#REF!</v>
      </c>
      <c r="C180" s="510" t="e">
        <f>IF(Tabla4[[#This Row],[Tipo de Intervención]]="","",'Formulario PPGR1'!#REF!)</f>
        <v>#REF!</v>
      </c>
      <c r="D180" s="510" t="e">
        <f>IF(Tabla4[[#This Row],[Tipo de Intervención]]="","",'Formulario PPGR1'!#REF!)</f>
        <v>#REF!</v>
      </c>
      <c r="E180" s="510" t="e">
        <f>IF(Tabla4[[#This Row],[Tipo de Intervención]]="","",'Formulario PPGR1'!#REF!)</f>
        <v>#REF!</v>
      </c>
      <c r="F180" s="510" t="e">
        <f>IF(Tabla4[[#This Row],[Tipo de Intervención]]="","",'Formulario PPGR1'!#REF!)</f>
        <v>#REF!</v>
      </c>
      <c r="G180" s="511" t="s">
        <v>943</v>
      </c>
      <c r="H180" s="511" t="s">
        <v>469</v>
      </c>
      <c r="I180" s="512" t="s">
        <v>1851</v>
      </c>
      <c r="J180" s="512" t="s">
        <v>1162</v>
      </c>
      <c r="K180" s="513" t="s">
        <v>1181</v>
      </c>
      <c r="L180" s="514" t="s">
        <v>1113</v>
      </c>
      <c r="M180" s="514" t="s">
        <v>1877</v>
      </c>
      <c r="N180" s="514">
        <v>45000</v>
      </c>
      <c r="O180" s="515" t="s">
        <v>886</v>
      </c>
      <c r="P180" s="516" t="s">
        <v>928</v>
      </c>
    </row>
    <row r="181" spans="2:16" ht="38.25" x14ac:dyDescent="0.25">
      <c r="B181" s="510" t="e">
        <f>IF(Tabla4[[#This Row],[Tipo de Intervención]]="","",CONCATENATE(Tabla4[[#This Row],[POA]],".",Tabla4[[#This Row],[SRS]],".",Tabla4[[#This Row],[AREA]],".",Tabla4[[#This Row],[TIPO]]))</f>
        <v>#REF!</v>
      </c>
      <c r="C181" s="510" t="e">
        <f>IF(Tabla4[[#This Row],[Tipo de Intervención]]="","",'Formulario PPGR1'!#REF!)</f>
        <v>#REF!</v>
      </c>
      <c r="D181" s="510" t="e">
        <f>IF(Tabla4[[#This Row],[Tipo de Intervención]]="","",'Formulario PPGR1'!#REF!)</f>
        <v>#REF!</v>
      </c>
      <c r="E181" s="510" t="e">
        <f>IF(Tabla4[[#This Row],[Tipo de Intervención]]="","",'Formulario PPGR1'!#REF!)</f>
        <v>#REF!</v>
      </c>
      <c r="F181" s="510" t="e">
        <f>IF(Tabla4[[#This Row],[Tipo de Intervención]]="","",'Formulario PPGR1'!#REF!)</f>
        <v>#REF!</v>
      </c>
      <c r="G181" s="511" t="s">
        <v>943</v>
      </c>
      <c r="H181" s="511" t="s">
        <v>469</v>
      </c>
      <c r="I181" s="512" t="s">
        <v>1853</v>
      </c>
      <c r="J181" s="512" t="s">
        <v>1162</v>
      </c>
      <c r="K181" s="513" t="s">
        <v>1181</v>
      </c>
      <c r="L181" s="514" t="s">
        <v>1113</v>
      </c>
      <c r="M181" s="514" t="s">
        <v>1877</v>
      </c>
      <c r="N181" s="514">
        <v>45000</v>
      </c>
      <c r="O181" s="515" t="s">
        <v>886</v>
      </c>
      <c r="P181" s="516" t="s">
        <v>928</v>
      </c>
    </row>
    <row r="182" spans="2:16" ht="38.25" x14ac:dyDescent="0.25">
      <c r="B182" s="510" t="e">
        <f>IF(Tabla4[[#This Row],[Tipo de Intervención]]="","",CONCATENATE(Tabla4[[#This Row],[POA]],".",Tabla4[[#This Row],[SRS]],".",Tabla4[[#This Row],[AREA]],".",Tabla4[[#This Row],[TIPO]]))</f>
        <v>#REF!</v>
      </c>
      <c r="C182" s="510" t="e">
        <f>IF(Tabla4[[#This Row],[Tipo de Intervención]]="","",'Formulario PPGR1'!#REF!)</f>
        <v>#REF!</v>
      </c>
      <c r="D182" s="510" t="e">
        <f>IF(Tabla4[[#This Row],[Tipo de Intervención]]="","",'Formulario PPGR1'!#REF!)</f>
        <v>#REF!</v>
      </c>
      <c r="E182" s="510" t="e">
        <f>IF(Tabla4[[#This Row],[Tipo de Intervención]]="","",'Formulario PPGR1'!#REF!)</f>
        <v>#REF!</v>
      </c>
      <c r="F182" s="510" t="e">
        <f>IF(Tabla4[[#This Row],[Tipo de Intervención]]="","",'Formulario PPGR1'!#REF!)</f>
        <v>#REF!</v>
      </c>
      <c r="G182" s="511" t="s">
        <v>943</v>
      </c>
      <c r="H182" s="511" t="s">
        <v>469</v>
      </c>
      <c r="I182" s="512" t="s">
        <v>1855</v>
      </c>
      <c r="J182" s="512" t="s">
        <v>1162</v>
      </c>
      <c r="K182" s="513" t="s">
        <v>1181</v>
      </c>
      <c r="L182" s="514" t="s">
        <v>1111</v>
      </c>
      <c r="M182" s="514" t="s">
        <v>1877</v>
      </c>
      <c r="N182" s="514">
        <v>45000</v>
      </c>
      <c r="O182" s="515" t="s">
        <v>886</v>
      </c>
      <c r="P182" s="516" t="s">
        <v>928</v>
      </c>
    </row>
    <row r="183" spans="2:16" ht="38.25" x14ac:dyDescent="0.25">
      <c r="B183" s="510" t="e">
        <f>IF(Tabla4[[#This Row],[Tipo de Intervención]]="","",CONCATENATE(Tabla4[[#This Row],[POA]],".",Tabla4[[#This Row],[SRS]],".",Tabla4[[#This Row],[AREA]],".",Tabla4[[#This Row],[TIPO]]))</f>
        <v>#REF!</v>
      </c>
      <c r="C183" s="510" t="e">
        <f>IF(Tabla4[[#This Row],[Tipo de Intervención]]="","",'Formulario PPGR1'!#REF!)</f>
        <v>#REF!</v>
      </c>
      <c r="D183" s="510" t="e">
        <f>IF(Tabla4[[#This Row],[Tipo de Intervención]]="","",'Formulario PPGR1'!#REF!)</f>
        <v>#REF!</v>
      </c>
      <c r="E183" s="510" t="e">
        <f>IF(Tabla4[[#This Row],[Tipo de Intervención]]="","",'Formulario PPGR1'!#REF!)</f>
        <v>#REF!</v>
      </c>
      <c r="F183" s="510" t="e">
        <f>IF(Tabla4[[#This Row],[Tipo de Intervención]]="","",'Formulario PPGR1'!#REF!)</f>
        <v>#REF!</v>
      </c>
      <c r="G183" s="511" t="s">
        <v>943</v>
      </c>
      <c r="H183" s="511" t="s">
        <v>469</v>
      </c>
      <c r="I183" s="512" t="s">
        <v>1856</v>
      </c>
      <c r="J183" s="512" t="s">
        <v>1162</v>
      </c>
      <c r="K183" s="513" t="s">
        <v>1181</v>
      </c>
      <c r="L183" s="514" t="s">
        <v>1111</v>
      </c>
      <c r="M183" s="514" t="s">
        <v>1877</v>
      </c>
      <c r="N183" s="514">
        <v>45000</v>
      </c>
      <c r="O183" s="515" t="s">
        <v>886</v>
      </c>
      <c r="P183" s="516" t="s">
        <v>928</v>
      </c>
    </row>
    <row r="184" spans="2:16" ht="38.25" x14ac:dyDescent="0.25">
      <c r="B184" s="510" t="e">
        <f>IF(Tabla4[[#This Row],[Tipo de Intervención]]="","",CONCATENATE(Tabla4[[#This Row],[POA]],".",Tabla4[[#This Row],[SRS]],".",Tabla4[[#This Row],[AREA]],".",Tabla4[[#This Row],[TIPO]]))</f>
        <v>#REF!</v>
      </c>
      <c r="C184" s="510" t="e">
        <f>IF(Tabla4[[#This Row],[Tipo de Intervención]]="","",'Formulario PPGR1'!#REF!)</f>
        <v>#REF!</v>
      </c>
      <c r="D184" s="510" t="e">
        <f>IF(Tabla4[[#This Row],[Tipo de Intervención]]="","",'Formulario PPGR1'!#REF!)</f>
        <v>#REF!</v>
      </c>
      <c r="E184" s="510" t="e">
        <f>IF(Tabla4[[#This Row],[Tipo de Intervención]]="","",'Formulario PPGR1'!#REF!)</f>
        <v>#REF!</v>
      </c>
      <c r="F184" s="510" t="e">
        <f>IF(Tabla4[[#This Row],[Tipo de Intervención]]="","",'Formulario PPGR1'!#REF!)</f>
        <v>#REF!</v>
      </c>
      <c r="G184" s="511" t="s">
        <v>943</v>
      </c>
      <c r="H184" s="511" t="s">
        <v>469</v>
      </c>
      <c r="I184" s="512" t="s">
        <v>1858</v>
      </c>
      <c r="J184" s="512" t="s">
        <v>1162</v>
      </c>
      <c r="K184" s="513" t="s">
        <v>1181</v>
      </c>
      <c r="L184" s="514" t="s">
        <v>1113</v>
      </c>
      <c r="M184" s="514" t="s">
        <v>1877</v>
      </c>
      <c r="N184" s="514">
        <v>45000</v>
      </c>
      <c r="O184" s="515" t="s">
        <v>886</v>
      </c>
      <c r="P184" s="516" t="s">
        <v>928</v>
      </c>
    </row>
    <row r="185" spans="2:16" ht="38.25" x14ac:dyDescent="0.25">
      <c r="B185" s="510" t="e">
        <f>IF(Tabla4[[#This Row],[Tipo de Intervención]]="","",CONCATENATE(Tabla4[[#This Row],[POA]],".",Tabla4[[#This Row],[SRS]],".",Tabla4[[#This Row],[AREA]],".",Tabla4[[#This Row],[TIPO]]))</f>
        <v>#REF!</v>
      </c>
      <c r="C185" s="510" t="e">
        <f>IF(Tabla4[[#This Row],[Tipo de Intervención]]="","",'Formulario PPGR1'!#REF!)</f>
        <v>#REF!</v>
      </c>
      <c r="D185" s="510" t="e">
        <f>IF(Tabla4[[#This Row],[Tipo de Intervención]]="","",'Formulario PPGR1'!#REF!)</f>
        <v>#REF!</v>
      </c>
      <c r="E185" s="510" t="e">
        <f>IF(Tabla4[[#This Row],[Tipo de Intervención]]="","",'Formulario PPGR1'!#REF!)</f>
        <v>#REF!</v>
      </c>
      <c r="F185" s="510" t="e">
        <f>IF(Tabla4[[#This Row],[Tipo de Intervención]]="","",'Formulario PPGR1'!#REF!)</f>
        <v>#REF!</v>
      </c>
      <c r="G185" s="511" t="s">
        <v>943</v>
      </c>
      <c r="H185" s="511" t="s">
        <v>469</v>
      </c>
      <c r="I185" s="512" t="s">
        <v>1876</v>
      </c>
      <c r="J185" s="512" t="s">
        <v>1162</v>
      </c>
      <c r="K185" s="513" t="s">
        <v>1181</v>
      </c>
      <c r="L185" s="514" t="s">
        <v>1113</v>
      </c>
      <c r="M185" s="514" t="s">
        <v>1877</v>
      </c>
      <c r="N185" s="514">
        <v>45000</v>
      </c>
      <c r="O185" s="515" t="s">
        <v>886</v>
      </c>
      <c r="P185" s="516" t="s">
        <v>928</v>
      </c>
    </row>
    <row r="186" spans="2:16" x14ac:dyDescent="0.25">
      <c r="B186" s="510" t="e">
        <f>IF(Tabla4[[#This Row],[Tipo de Intervención]]="","",CONCATENATE(Tabla4[[#This Row],[POA]],".",Tabla4[[#This Row],[SRS]],".",Tabla4[[#This Row],[AREA]],".",Tabla4[[#This Row],[TIPO]]))</f>
        <v>#REF!</v>
      </c>
      <c r="C186" s="510" t="e">
        <f>IF(Tabla4[[#This Row],[Tipo de Intervención]]="","",'Formulario PPGR1'!#REF!)</f>
        <v>#REF!</v>
      </c>
      <c r="D186" s="510" t="e">
        <f>IF(Tabla4[[#This Row],[Tipo de Intervención]]="","",'Formulario PPGR1'!#REF!)</f>
        <v>#REF!</v>
      </c>
      <c r="E186" s="510" t="e">
        <f>IF(Tabla4[[#This Row],[Tipo de Intervención]]="","",'Formulario PPGR1'!#REF!)</f>
        <v>#REF!</v>
      </c>
      <c r="F186" s="510" t="e">
        <f>IF(Tabla4[[#This Row],[Tipo de Intervención]]="","",'Formulario PPGR1'!#REF!)</f>
        <v>#REF!</v>
      </c>
      <c r="G186" s="511" t="s">
        <v>943</v>
      </c>
      <c r="H186" s="511" t="s">
        <v>469</v>
      </c>
      <c r="I186" s="512" t="s">
        <v>1859</v>
      </c>
      <c r="J186" s="512" t="s">
        <v>1137</v>
      </c>
      <c r="K186" s="513" t="s">
        <v>969</v>
      </c>
      <c r="L186" s="514" t="s">
        <v>1108</v>
      </c>
      <c r="M186" s="514" t="s">
        <v>1877</v>
      </c>
      <c r="N186" s="514">
        <v>45000</v>
      </c>
      <c r="O186" s="515" t="s">
        <v>886</v>
      </c>
      <c r="P186" s="516" t="s">
        <v>928</v>
      </c>
    </row>
    <row r="187" spans="2:16" ht="38.25" x14ac:dyDescent="0.25">
      <c r="B187" s="510" t="e">
        <f>IF(Tabla4[[#This Row],[Tipo de Intervención]]="","",CONCATENATE(Tabla4[[#This Row],[POA]],".",Tabla4[[#This Row],[SRS]],".",Tabla4[[#This Row],[AREA]],".",Tabla4[[#This Row],[TIPO]]))</f>
        <v>#REF!</v>
      </c>
      <c r="C187" s="510" t="e">
        <f>IF(Tabla4[[#This Row],[Tipo de Intervención]]="","",'Formulario PPGR1'!#REF!)</f>
        <v>#REF!</v>
      </c>
      <c r="D187" s="510" t="e">
        <f>IF(Tabla4[[#This Row],[Tipo de Intervención]]="","",'Formulario PPGR1'!#REF!)</f>
        <v>#REF!</v>
      </c>
      <c r="E187" s="510" t="e">
        <f>IF(Tabla4[[#This Row],[Tipo de Intervención]]="","",'Formulario PPGR1'!#REF!)</f>
        <v>#REF!</v>
      </c>
      <c r="F187" s="510" t="e">
        <f>IF(Tabla4[[#This Row],[Tipo de Intervención]]="","",'Formulario PPGR1'!#REF!)</f>
        <v>#REF!</v>
      </c>
      <c r="G187" s="511" t="s">
        <v>943</v>
      </c>
      <c r="H187" s="511" t="s">
        <v>469</v>
      </c>
      <c r="I187" s="512" t="s">
        <v>1857</v>
      </c>
      <c r="J187" s="512" t="s">
        <v>1162</v>
      </c>
      <c r="K187" s="513" t="s">
        <v>1181</v>
      </c>
      <c r="L187" s="514" t="s">
        <v>1111</v>
      </c>
      <c r="M187" s="514" t="s">
        <v>2026</v>
      </c>
      <c r="N187" s="514">
        <v>45000</v>
      </c>
      <c r="O187" s="515" t="s">
        <v>886</v>
      </c>
      <c r="P187" s="516" t="s">
        <v>928</v>
      </c>
    </row>
    <row r="188" spans="2:16" ht="38.25" x14ac:dyDescent="0.25">
      <c r="B188" s="510" t="e">
        <f>IF(Tabla4[[#This Row],[Tipo de Intervención]]="","",CONCATENATE(Tabla4[[#This Row],[POA]],".",Tabla4[[#This Row],[SRS]],".",Tabla4[[#This Row],[AREA]],".",Tabla4[[#This Row],[TIPO]]))</f>
        <v>#REF!</v>
      </c>
      <c r="C188" s="510" t="e">
        <f>IF(Tabla4[[#This Row],[Tipo de Intervención]]="","",'Formulario PPGR1'!#REF!)</f>
        <v>#REF!</v>
      </c>
      <c r="D188" s="510" t="e">
        <f>IF(Tabla4[[#This Row],[Tipo de Intervención]]="","",'Formulario PPGR1'!#REF!)</f>
        <v>#REF!</v>
      </c>
      <c r="E188" s="510" t="e">
        <f>IF(Tabla4[[#This Row],[Tipo de Intervención]]="","",'Formulario PPGR1'!#REF!)</f>
        <v>#REF!</v>
      </c>
      <c r="F188" s="510" t="e">
        <f>IF(Tabla4[[#This Row],[Tipo de Intervención]]="","",'Formulario PPGR1'!#REF!)</f>
        <v>#REF!</v>
      </c>
      <c r="G188" s="511" t="s">
        <v>158</v>
      </c>
      <c r="H188" s="511" t="s">
        <v>469</v>
      </c>
      <c r="I188" s="512" t="s">
        <v>1853</v>
      </c>
      <c r="J188" s="512" t="s">
        <v>1162</v>
      </c>
      <c r="K188" s="513" t="s">
        <v>1181</v>
      </c>
      <c r="L188" s="514" t="s">
        <v>1113</v>
      </c>
      <c r="M188" s="514" t="s">
        <v>1832</v>
      </c>
      <c r="N188" s="514">
        <v>35000</v>
      </c>
      <c r="O188" s="515" t="s">
        <v>888</v>
      </c>
      <c r="P188" s="516" t="s">
        <v>928</v>
      </c>
    </row>
    <row r="189" spans="2:16" ht="38.25" x14ac:dyDescent="0.25">
      <c r="B189" s="510" t="e">
        <f>IF(Tabla4[[#This Row],[Tipo de Intervención]]="","",CONCATENATE(Tabla4[[#This Row],[POA]],".",Tabla4[[#This Row],[SRS]],".",Tabla4[[#This Row],[AREA]],".",Tabla4[[#This Row],[TIPO]]))</f>
        <v>#REF!</v>
      </c>
      <c r="C189" s="510" t="e">
        <f>IF(Tabla4[[#This Row],[Tipo de Intervención]]="","",'Formulario PPGR1'!#REF!)</f>
        <v>#REF!</v>
      </c>
      <c r="D189" s="510" t="e">
        <f>IF(Tabla4[[#This Row],[Tipo de Intervención]]="","",'Formulario PPGR1'!#REF!)</f>
        <v>#REF!</v>
      </c>
      <c r="E189" s="510" t="e">
        <f>IF(Tabla4[[#This Row],[Tipo de Intervención]]="","",'Formulario PPGR1'!#REF!)</f>
        <v>#REF!</v>
      </c>
      <c r="F189" s="510" t="e">
        <f>IF(Tabla4[[#This Row],[Tipo de Intervención]]="","",'Formulario PPGR1'!#REF!)</f>
        <v>#REF!</v>
      </c>
      <c r="G189" s="511" t="s">
        <v>158</v>
      </c>
      <c r="H189" s="511" t="s">
        <v>469</v>
      </c>
      <c r="I189" s="512" t="s">
        <v>1876</v>
      </c>
      <c r="J189" s="512" t="s">
        <v>1162</v>
      </c>
      <c r="K189" s="513" t="s">
        <v>1181</v>
      </c>
      <c r="L189" s="514" t="s">
        <v>1113</v>
      </c>
      <c r="M189" s="514" t="s">
        <v>1878</v>
      </c>
      <c r="N189" s="514">
        <v>30000</v>
      </c>
      <c r="O189" s="515" t="s">
        <v>888</v>
      </c>
      <c r="P189" s="516" t="s">
        <v>928</v>
      </c>
    </row>
    <row r="190" spans="2:16" ht="38.25" x14ac:dyDescent="0.25">
      <c r="B190" s="510" t="e">
        <f>IF(Tabla4[[#This Row],[Tipo de Intervención]]="","",CONCATENATE(Tabla4[[#This Row],[POA]],".",Tabla4[[#This Row],[SRS]],".",Tabla4[[#This Row],[AREA]],".",Tabla4[[#This Row],[TIPO]]))</f>
        <v>#REF!</v>
      </c>
      <c r="C190" s="510" t="e">
        <f>IF(Tabla4[[#This Row],[Tipo de Intervención]]="","",'Formulario PPGR1'!#REF!)</f>
        <v>#REF!</v>
      </c>
      <c r="D190" s="510" t="e">
        <f>IF(Tabla4[[#This Row],[Tipo de Intervención]]="","",'Formulario PPGR1'!#REF!)</f>
        <v>#REF!</v>
      </c>
      <c r="E190" s="510" t="e">
        <f>IF(Tabla4[[#This Row],[Tipo de Intervención]]="","",'Formulario PPGR1'!#REF!)</f>
        <v>#REF!</v>
      </c>
      <c r="F190" s="510" t="e">
        <f>IF(Tabla4[[#This Row],[Tipo de Intervención]]="","",'Formulario PPGR1'!#REF!)</f>
        <v>#REF!</v>
      </c>
      <c r="G190" s="511" t="s">
        <v>158</v>
      </c>
      <c r="H190" s="511" t="s">
        <v>469</v>
      </c>
      <c r="I190" s="512" t="s">
        <v>1858</v>
      </c>
      <c r="J190" s="512" t="s">
        <v>1162</v>
      </c>
      <c r="K190" s="513" t="s">
        <v>1181</v>
      </c>
      <c r="L190" s="514" t="s">
        <v>1111</v>
      </c>
      <c r="M190" s="514" t="s">
        <v>1832</v>
      </c>
      <c r="N190" s="514">
        <v>35000</v>
      </c>
      <c r="O190" s="515" t="s">
        <v>888</v>
      </c>
      <c r="P190" s="516" t="s">
        <v>928</v>
      </c>
    </row>
    <row r="191" spans="2:16" x14ac:dyDescent="0.25">
      <c r="B191" s="510" t="e">
        <f>IF(Tabla4[[#This Row],[Tipo de Intervención]]="","",CONCATENATE(Tabla4[[#This Row],[POA]],".",Tabla4[[#This Row],[SRS]],".",Tabla4[[#This Row],[AREA]],".",Tabla4[[#This Row],[TIPO]]))</f>
        <v>#REF!</v>
      </c>
      <c r="C191" s="510" t="e">
        <f>IF(Tabla4[[#This Row],[Tipo de Intervención]]="","",'Formulario PPGR1'!#REF!)</f>
        <v>#REF!</v>
      </c>
      <c r="D191" s="510" t="e">
        <f>IF(Tabla4[[#This Row],[Tipo de Intervención]]="","",'Formulario PPGR1'!#REF!)</f>
        <v>#REF!</v>
      </c>
      <c r="E191" s="510" t="e">
        <f>IF(Tabla4[[#This Row],[Tipo de Intervención]]="","",'Formulario PPGR1'!#REF!)</f>
        <v>#REF!</v>
      </c>
      <c r="F191" s="510" t="e">
        <f>IF(Tabla4[[#This Row],[Tipo de Intervención]]="","",'Formulario PPGR1'!#REF!)</f>
        <v>#REF!</v>
      </c>
      <c r="G191" s="511" t="s">
        <v>158</v>
      </c>
      <c r="H191" s="511" t="s">
        <v>469</v>
      </c>
      <c r="I191" s="512" t="s">
        <v>1859</v>
      </c>
      <c r="J191" s="512" t="s">
        <v>1137</v>
      </c>
      <c r="K191" s="513" t="s">
        <v>969</v>
      </c>
      <c r="L191" s="514" t="s">
        <v>1108</v>
      </c>
      <c r="M191" s="514" t="s">
        <v>1878</v>
      </c>
      <c r="N191" s="514">
        <v>35000</v>
      </c>
      <c r="O191" s="515" t="s">
        <v>888</v>
      </c>
      <c r="P191" s="516" t="s">
        <v>928</v>
      </c>
    </row>
    <row r="192" spans="2:16" ht="38.25" x14ac:dyDescent="0.25">
      <c r="B192" s="510" t="e">
        <f>IF(Tabla4[[#This Row],[Tipo de Intervención]]="","",CONCATENATE(Tabla4[[#This Row],[POA]],".",Tabla4[[#This Row],[SRS]],".",Tabla4[[#This Row],[AREA]],".",Tabla4[[#This Row],[TIPO]]))</f>
        <v>#REF!</v>
      </c>
      <c r="C192" s="510" t="e">
        <f>IF(Tabla4[[#This Row],[Tipo de Intervención]]="","",'Formulario PPGR1'!#REF!)</f>
        <v>#REF!</v>
      </c>
      <c r="D192" s="510" t="e">
        <f>IF(Tabla4[[#This Row],[Tipo de Intervención]]="","",'Formulario PPGR1'!#REF!)</f>
        <v>#REF!</v>
      </c>
      <c r="E192" s="510" t="e">
        <f>IF(Tabla4[[#This Row],[Tipo de Intervención]]="","",'Formulario PPGR1'!#REF!)</f>
        <v>#REF!</v>
      </c>
      <c r="F192" s="510" t="e">
        <f>IF(Tabla4[[#This Row],[Tipo de Intervención]]="","",'Formulario PPGR1'!#REF!)</f>
        <v>#REF!</v>
      </c>
      <c r="G192" s="511" t="s">
        <v>158</v>
      </c>
      <c r="H192" s="511" t="s">
        <v>469</v>
      </c>
      <c r="I192" s="512" t="s">
        <v>1857</v>
      </c>
      <c r="J192" s="512" t="s">
        <v>1162</v>
      </c>
      <c r="K192" s="513" t="s">
        <v>1181</v>
      </c>
      <c r="L192" s="514" t="s">
        <v>1111</v>
      </c>
      <c r="M192" s="514" t="s">
        <v>1832</v>
      </c>
      <c r="N192" s="514">
        <v>35000</v>
      </c>
      <c r="O192" s="515" t="s">
        <v>888</v>
      </c>
      <c r="P192" s="516" t="s">
        <v>928</v>
      </c>
    </row>
    <row r="193" spans="2:16" ht="38.25" x14ac:dyDescent="0.25">
      <c r="B193" s="510" t="e">
        <f>IF(Tabla4[[#This Row],[Tipo de Intervención]]="","",CONCATENATE(Tabla4[[#This Row],[POA]],".",Tabla4[[#This Row],[SRS]],".",Tabla4[[#This Row],[AREA]],".",Tabla4[[#This Row],[TIPO]]))</f>
        <v>#REF!</v>
      </c>
      <c r="C193" s="510" t="e">
        <f>IF(Tabla4[[#This Row],[Tipo de Intervención]]="","",'Formulario PPGR1'!#REF!)</f>
        <v>#REF!</v>
      </c>
      <c r="D193" s="510" t="e">
        <f>IF(Tabla4[[#This Row],[Tipo de Intervención]]="","",'Formulario PPGR1'!#REF!)</f>
        <v>#REF!</v>
      </c>
      <c r="E193" s="510" t="e">
        <f>IF(Tabla4[[#This Row],[Tipo de Intervención]]="","",'Formulario PPGR1'!#REF!)</f>
        <v>#REF!</v>
      </c>
      <c r="F193" s="510" t="e">
        <f>IF(Tabla4[[#This Row],[Tipo de Intervención]]="","",'Formulario PPGR1'!#REF!)</f>
        <v>#REF!</v>
      </c>
      <c r="G193" s="511" t="s">
        <v>158</v>
      </c>
      <c r="H193" s="511" t="s">
        <v>469</v>
      </c>
      <c r="I193" s="512" t="s">
        <v>1856</v>
      </c>
      <c r="J193" s="512" t="s">
        <v>1162</v>
      </c>
      <c r="K193" s="513" t="s">
        <v>1181</v>
      </c>
      <c r="L193" s="514" t="s">
        <v>1111</v>
      </c>
      <c r="M193" s="514" t="s">
        <v>1878</v>
      </c>
      <c r="N193" s="514">
        <v>35000</v>
      </c>
      <c r="O193" s="515" t="s">
        <v>888</v>
      </c>
      <c r="P193" s="516" t="s">
        <v>928</v>
      </c>
    </row>
    <row r="194" spans="2:16" ht="38.25" x14ac:dyDescent="0.25">
      <c r="B194" s="510" t="e">
        <f>IF(Tabla4[[#This Row],[Tipo de Intervención]]="","",CONCATENATE(Tabla4[[#This Row],[POA]],".",Tabla4[[#This Row],[SRS]],".",Tabla4[[#This Row],[AREA]],".",Tabla4[[#This Row],[TIPO]]))</f>
        <v>#REF!</v>
      </c>
      <c r="C194" s="510" t="e">
        <f>IF(Tabla4[[#This Row],[Tipo de Intervención]]="","",'Formulario PPGR1'!#REF!)</f>
        <v>#REF!</v>
      </c>
      <c r="D194" s="510" t="e">
        <f>IF(Tabla4[[#This Row],[Tipo de Intervención]]="","",'Formulario PPGR1'!#REF!)</f>
        <v>#REF!</v>
      </c>
      <c r="E194" s="510" t="e">
        <f>IF(Tabla4[[#This Row],[Tipo de Intervención]]="","",'Formulario PPGR1'!#REF!)</f>
        <v>#REF!</v>
      </c>
      <c r="F194" s="510" t="e">
        <f>IF(Tabla4[[#This Row],[Tipo de Intervención]]="","",'Formulario PPGR1'!#REF!)</f>
        <v>#REF!</v>
      </c>
      <c r="G194" s="511" t="s">
        <v>158</v>
      </c>
      <c r="H194" s="511" t="s">
        <v>469</v>
      </c>
      <c r="I194" s="512" t="s">
        <v>1855</v>
      </c>
      <c r="J194" s="512" t="s">
        <v>1162</v>
      </c>
      <c r="K194" s="513" t="s">
        <v>1181</v>
      </c>
      <c r="L194" s="514" t="s">
        <v>1111</v>
      </c>
      <c r="M194" s="514" t="s">
        <v>1832</v>
      </c>
      <c r="N194" s="514">
        <v>35000</v>
      </c>
      <c r="O194" s="515" t="s">
        <v>888</v>
      </c>
      <c r="P194" s="516" t="s">
        <v>928</v>
      </c>
    </row>
    <row r="195" spans="2:16" ht="38.25" x14ac:dyDescent="0.25">
      <c r="B195" s="510" t="e">
        <f>IF(Tabla4[[#This Row],[Tipo de Intervención]]="","",CONCATENATE(Tabla4[[#This Row],[POA]],".",Tabla4[[#This Row],[SRS]],".",Tabla4[[#This Row],[AREA]],".",Tabla4[[#This Row],[TIPO]]))</f>
        <v>#REF!</v>
      </c>
      <c r="C195" s="510" t="e">
        <f>IF(Tabla4[[#This Row],[Tipo de Intervención]]="","",'Formulario PPGR1'!#REF!)</f>
        <v>#REF!</v>
      </c>
      <c r="D195" s="510" t="e">
        <f>IF(Tabla4[[#This Row],[Tipo de Intervención]]="","",'Formulario PPGR1'!#REF!)</f>
        <v>#REF!</v>
      </c>
      <c r="E195" s="510" t="e">
        <f>IF(Tabla4[[#This Row],[Tipo de Intervención]]="","",'Formulario PPGR1'!#REF!)</f>
        <v>#REF!</v>
      </c>
      <c r="F195" s="510" t="e">
        <f>IF(Tabla4[[#This Row],[Tipo de Intervención]]="","",'Formulario PPGR1'!#REF!)</f>
        <v>#REF!</v>
      </c>
      <c r="G195" s="511" t="s">
        <v>158</v>
      </c>
      <c r="H195" s="511" t="s">
        <v>469</v>
      </c>
      <c r="I195" s="512" t="s">
        <v>1863</v>
      </c>
      <c r="J195" s="512" t="s">
        <v>1162</v>
      </c>
      <c r="K195" s="513" t="s">
        <v>1181</v>
      </c>
      <c r="L195" s="514" t="s">
        <v>1111</v>
      </c>
      <c r="M195" s="514" t="s">
        <v>1832</v>
      </c>
      <c r="N195" s="514">
        <v>35000</v>
      </c>
      <c r="O195" s="515" t="s">
        <v>888</v>
      </c>
      <c r="P195" s="516" t="s">
        <v>928</v>
      </c>
    </row>
    <row r="196" spans="2:16" ht="38.25" x14ac:dyDescent="0.25">
      <c r="B196" s="510" t="e">
        <f>IF(Tabla4[[#This Row],[Tipo de Intervención]]="","",CONCATENATE(Tabla4[[#This Row],[POA]],".",Tabla4[[#This Row],[SRS]],".",Tabla4[[#This Row],[AREA]],".",Tabla4[[#This Row],[TIPO]]))</f>
        <v>#REF!</v>
      </c>
      <c r="C196" s="510" t="e">
        <f>IF(Tabla4[[#This Row],[Tipo de Intervención]]="","",'Formulario PPGR1'!#REF!)</f>
        <v>#REF!</v>
      </c>
      <c r="D196" s="510" t="e">
        <f>IF(Tabla4[[#This Row],[Tipo de Intervención]]="","",'Formulario PPGR1'!#REF!)</f>
        <v>#REF!</v>
      </c>
      <c r="E196" s="510" t="e">
        <f>IF(Tabla4[[#This Row],[Tipo de Intervención]]="","",'Formulario PPGR1'!#REF!)</f>
        <v>#REF!</v>
      </c>
      <c r="F196" s="510" t="e">
        <f>IF(Tabla4[[#This Row],[Tipo de Intervención]]="","",'Formulario PPGR1'!#REF!)</f>
        <v>#REF!</v>
      </c>
      <c r="G196" s="511" t="s">
        <v>158</v>
      </c>
      <c r="H196" s="511" t="s">
        <v>469</v>
      </c>
      <c r="I196" s="512" t="s">
        <v>1873</v>
      </c>
      <c r="J196" s="512" t="s">
        <v>1162</v>
      </c>
      <c r="K196" s="513" t="s">
        <v>1181</v>
      </c>
      <c r="L196" s="514" t="s">
        <v>1112</v>
      </c>
      <c r="M196" s="514" t="s">
        <v>1878</v>
      </c>
      <c r="N196" s="514">
        <v>35000</v>
      </c>
      <c r="O196" s="515" t="s">
        <v>888</v>
      </c>
      <c r="P196" s="516" t="s">
        <v>928</v>
      </c>
    </row>
    <row r="197" spans="2:16" ht="38.25" x14ac:dyDescent="0.25">
      <c r="B197" s="510" t="e">
        <f>IF(Tabla4[[#This Row],[Tipo de Intervención]]="","",CONCATENATE(Tabla4[[#This Row],[POA]],".",Tabla4[[#This Row],[SRS]],".",Tabla4[[#This Row],[AREA]],".",Tabla4[[#This Row],[TIPO]]))</f>
        <v>#REF!</v>
      </c>
      <c r="C197" s="510" t="e">
        <f>IF(Tabla4[[#This Row],[Tipo de Intervención]]="","",'Formulario PPGR1'!#REF!)</f>
        <v>#REF!</v>
      </c>
      <c r="D197" s="510" t="e">
        <f>IF(Tabla4[[#This Row],[Tipo de Intervención]]="","",'Formulario PPGR1'!#REF!)</f>
        <v>#REF!</v>
      </c>
      <c r="E197" s="510" t="e">
        <f>IF(Tabla4[[#This Row],[Tipo de Intervención]]="","",'Formulario PPGR1'!#REF!)</f>
        <v>#REF!</v>
      </c>
      <c r="F197" s="510" t="e">
        <f>IF(Tabla4[[#This Row],[Tipo de Intervención]]="","",'Formulario PPGR1'!#REF!)</f>
        <v>#REF!</v>
      </c>
      <c r="G197" s="511" t="s">
        <v>158</v>
      </c>
      <c r="H197" s="511" t="s">
        <v>469</v>
      </c>
      <c r="I197" s="512" t="s">
        <v>1866</v>
      </c>
      <c r="J197" s="512" t="s">
        <v>1162</v>
      </c>
      <c r="K197" s="513" t="s">
        <v>1181</v>
      </c>
      <c r="L197" s="514" t="s">
        <v>1112</v>
      </c>
      <c r="M197" s="514" t="s">
        <v>1878</v>
      </c>
      <c r="N197" s="514">
        <v>35000</v>
      </c>
      <c r="O197" s="515" t="s">
        <v>888</v>
      </c>
      <c r="P197" s="516" t="s">
        <v>928</v>
      </c>
    </row>
    <row r="198" spans="2:16" ht="38.25" x14ac:dyDescent="0.25">
      <c r="B198" s="510" t="e">
        <f>IF(Tabla4[[#This Row],[Tipo de Intervención]]="","",CONCATENATE(Tabla4[[#This Row],[POA]],".",Tabla4[[#This Row],[SRS]],".",Tabla4[[#This Row],[AREA]],".",Tabla4[[#This Row],[TIPO]]))</f>
        <v>#REF!</v>
      </c>
      <c r="C198" s="510" t="e">
        <f>IF(Tabla4[[#This Row],[Tipo de Intervención]]="","",'Formulario PPGR1'!#REF!)</f>
        <v>#REF!</v>
      </c>
      <c r="D198" s="510" t="e">
        <f>IF(Tabla4[[#This Row],[Tipo de Intervención]]="","",'Formulario PPGR1'!#REF!)</f>
        <v>#REF!</v>
      </c>
      <c r="E198" s="510" t="e">
        <f>IF(Tabla4[[#This Row],[Tipo de Intervención]]="","",'Formulario PPGR1'!#REF!)</f>
        <v>#REF!</v>
      </c>
      <c r="F198" s="510" t="e">
        <f>IF(Tabla4[[#This Row],[Tipo de Intervención]]="","",'Formulario PPGR1'!#REF!)</f>
        <v>#REF!</v>
      </c>
      <c r="G198" s="511" t="s">
        <v>158</v>
      </c>
      <c r="H198" s="511" t="s">
        <v>469</v>
      </c>
      <c r="I198" s="512" t="s">
        <v>1864</v>
      </c>
      <c r="J198" s="512" t="s">
        <v>1162</v>
      </c>
      <c r="K198" s="513" t="s">
        <v>1181</v>
      </c>
      <c r="L198" s="514" t="s">
        <v>1112</v>
      </c>
      <c r="M198" s="514" t="s">
        <v>1832</v>
      </c>
      <c r="N198" s="514">
        <v>35000</v>
      </c>
      <c r="O198" s="515" t="s">
        <v>888</v>
      </c>
      <c r="P198" s="516" t="s">
        <v>928</v>
      </c>
    </row>
    <row r="199" spans="2:16" ht="38.25" x14ac:dyDescent="0.25">
      <c r="B199" s="510" t="e">
        <f>IF(Tabla4[[#This Row],[Tipo de Intervención]]="","",CONCATENATE(Tabla4[[#This Row],[POA]],".",Tabla4[[#This Row],[SRS]],".",Tabla4[[#This Row],[AREA]],".",Tabla4[[#This Row],[TIPO]]))</f>
        <v>#REF!</v>
      </c>
      <c r="C199" s="510" t="e">
        <f>IF(Tabla4[[#This Row],[Tipo de Intervención]]="","",'Formulario PPGR1'!#REF!)</f>
        <v>#REF!</v>
      </c>
      <c r="D199" s="510" t="e">
        <f>IF(Tabla4[[#This Row],[Tipo de Intervención]]="","",'Formulario PPGR1'!#REF!)</f>
        <v>#REF!</v>
      </c>
      <c r="E199" s="510" t="e">
        <f>IF(Tabla4[[#This Row],[Tipo de Intervención]]="","",'Formulario PPGR1'!#REF!)</f>
        <v>#REF!</v>
      </c>
      <c r="F199" s="510" t="e">
        <f>IF(Tabla4[[#This Row],[Tipo de Intervención]]="","",'Formulario PPGR1'!#REF!)</f>
        <v>#REF!</v>
      </c>
      <c r="G199" s="511" t="s">
        <v>158</v>
      </c>
      <c r="H199" s="511" t="s">
        <v>469</v>
      </c>
      <c r="I199" s="512" t="s">
        <v>1847</v>
      </c>
      <c r="J199" s="512" t="s">
        <v>1162</v>
      </c>
      <c r="K199" s="513" t="s">
        <v>1181</v>
      </c>
      <c r="L199" s="514" t="s">
        <v>1111</v>
      </c>
      <c r="M199" s="514" t="s">
        <v>1878</v>
      </c>
      <c r="N199" s="514">
        <v>35000</v>
      </c>
      <c r="O199" s="515" t="s">
        <v>888</v>
      </c>
      <c r="P199" s="516" t="s">
        <v>928</v>
      </c>
    </row>
    <row r="200" spans="2:16" ht="38.25" x14ac:dyDescent="0.25">
      <c r="B200" s="510" t="e">
        <f>IF(Tabla4[[#This Row],[Tipo de Intervención]]="","",CONCATENATE(Tabla4[[#This Row],[POA]],".",Tabla4[[#This Row],[SRS]],".",Tabla4[[#This Row],[AREA]],".",Tabla4[[#This Row],[TIPO]]))</f>
        <v>#REF!</v>
      </c>
      <c r="C200" s="510" t="e">
        <f>IF(Tabla4[[#This Row],[Tipo de Intervención]]="","",'Formulario PPGR1'!#REF!)</f>
        <v>#REF!</v>
      </c>
      <c r="D200" s="510" t="e">
        <f>IF(Tabla4[[#This Row],[Tipo de Intervención]]="","",'Formulario PPGR1'!#REF!)</f>
        <v>#REF!</v>
      </c>
      <c r="E200" s="510" t="e">
        <f>IF(Tabla4[[#This Row],[Tipo de Intervención]]="","",'Formulario PPGR1'!#REF!)</f>
        <v>#REF!</v>
      </c>
      <c r="F200" s="510" t="e">
        <f>IF(Tabla4[[#This Row],[Tipo de Intervención]]="","",'Formulario PPGR1'!#REF!)</f>
        <v>#REF!</v>
      </c>
      <c r="G200" s="511" t="s">
        <v>158</v>
      </c>
      <c r="H200" s="511" t="s">
        <v>469</v>
      </c>
      <c r="I200" s="512" t="s">
        <v>1848</v>
      </c>
      <c r="J200" s="512" t="s">
        <v>1162</v>
      </c>
      <c r="K200" s="513" t="s">
        <v>1181</v>
      </c>
      <c r="L200" s="514" t="s">
        <v>1111</v>
      </c>
      <c r="M200" s="514" t="s">
        <v>1832</v>
      </c>
      <c r="N200" s="514">
        <v>35000</v>
      </c>
      <c r="O200" s="515" t="s">
        <v>888</v>
      </c>
      <c r="P200" s="516" t="s">
        <v>928</v>
      </c>
    </row>
    <row r="201" spans="2:16" ht="38.25" x14ac:dyDescent="0.25">
      <c r="B201" s="510" t="e">
        <f>IF(Tabla4[[#This Row],[Tipo de Intervención]]="","",CONCATENATE(Tabla4[[#This Row],[POA]],".",Tabla4[[#This Row],[SRS]],".",Tabla4[[#This Row],[AREA]],".",Tabla4[[#This Row],[TIPO]]))</f>
        <v>#REF!</v>
      </c>
      <c r="C201" s="510" t="e">
        <f>IF(Tabla4[[#This Row],[Tipo de Intervención]]="","",'Formulario PPGR1'!#REF!)</f>
        <v>#REF!</v>
      </c>
      <c r="D201" s="510" t="e">
        <f>IF(Tabla4[[#This Row],[Tipo de Intervención]]="","",'Formulario PPGR1'!#REF!)</f>
        <v>#REF!</v>
      </c>
      <c r="E201" s="510" t="e">
        <f>IF(Tabla4[[#This Row],[Tipo de Intervención]]="","",'Formulario PPGR1'!#REF!)</f>
        <v>#REF!</v>
      </c>
      <c r="F201" s="510" t="e">
        <f>IF(Tabla4[[#This Row],[Tipo de Intervención]]="","",'Formulario PPGR1'!#REF!)</f>
        <v>#REF!</v>
      </c>
      <c r="G201" s="511" t="s">
        <v>158</v>
      </c>
      <c r="H201" s="511" t="s">
        <v>469</v>
      </c>
      <c r="I201" s="512" t="s">
        <v>1849</v>
      </c>
      <c r="J201" s="512" t="s">
        <v>1162</v>
      </c>
      <c r="K201" s="513" t="s">
        <v>1181</v>
      </c>
      <c r="L201" s="514" t="s">
        <v>1111</v>
      </c>
      <c r="M201" s="514" t="s">
        <v>1878</v>
      </c>
      <c r="N201" s="514">
        <v>35000</v>
      </c>
      <c r="O201" s="515" t="s">
        <v>888</v>
      </c>
      <c r="P201" s="516" t="s">
        <v>928</v>
      </c>
    </row>
    <row r="202" spans="2:16" ht="38.25" x14ac:dyDescent="0.25">
      <c r="B202" s="510" t="e">
        <f>IF(Tabla4[[#This Row],[Tipo de Intervención]]="","",CONCATENATE(Tabla4[[#This Row],[POA]],".",Tabla4[[#This Row],[SRS]],".",Tabla4[[#This Row],[AREA]],".",Tabla4[[#This Row],[TIPO]]))</f>
        <v>#REF!</v>
      </c>
      <c r="C202" s="510" t="e">
        <f>IF(Tabla4[[#This Row],[Tipo de Intervención]]="","",'Formulario PPGR1'!#REF!)</f>
        <v>#REF!</v>
      </c>
      <c r="D202" s="510" t="e">
        <f>IF(Tabla4[[#This Row],[Tipo de Intervención]]="","",'Formulario PPGR1'!#REF!)</f>
        <v>#REF!</v>
      </c>
      <c r="E202" s="510" t="e">
        <f>IF(Tabla4[[#This Row],[Tipo de Intervención]]="","",'Formulario PPGR1'!#REF!)</f>
        <v>#REF!</v>
      </c>
      <c r="F202" s="510" t="e">
        <f>IF(Tabla4[[#This Row],[Tipo de Intervención]]="","",'Formulario PPGR1'!#REF!)</f>
        <v>#REF!</v>
      </c>
      <c r="G202" s="511" t="s">
        <v>158</v>
      </c>
      <c r="H202" s="511" t="s">
        <v>469</v>
      </c>
      <c r="I202" s="512" t="s">
        <v>1850</v>
      </c>
      <c r="J202" s="512" t="s">
        <v>1162</v>
      </c>
      <c r="K202" s="513" t="s">
        <v>1181</v>
      </c>
      <c r="L202" s="514" t="s">
        <v>1111</v>
      </c>
      <c r="M202" s="514" t="s">
        <v>1878</v>
      </c>
      <c r="N202" s="514">
        <v>35000</v>
      </c>
      <c r="O202" s="515" t="s">
        <v>888</v>
      </c>
      <c r="P202" s="516" t="s">
        <v>928</v>
      </c>
    </row>
    <row r="203" spans="2:16" ht="38.25" x14ac:dyDescent="0.25">
      <c r="B203" s="510" t="e">
        <f>IF(Tabla4[[#This Row],[Tipo de Intervención]]="","",CONCATENATE(Tabla4[[#This Row],[POA]],".",Tabla4[[#This Row],[SRS]],".",Tabla4[[#This Row],[AREA]],".",Tabla4[[#This Row],[TIPO]]))</f>
        <v>#REF!</v>
      </c>
      <c r="C203" s="510" t="e">
        <f>IF(Tabla4[[#This Row],[Tipo de Intervención]]="","",'Formulario PPGR1'!#REF!)</f>
        <v>#REF!</v>
      </c>
      <c r="D203" s="510" t="e">
        <f>IF(Tabla4[[#This Row],[Tipo de Intervención]]="","",'Formulario PPGR1'!#REF!)</f>
        <v>#REF!</v>
      </c>
      <c r="E203" s="510" t="e">
        <f>IF(Tabla4[[#This Row],[Tipo de Intervención]]="","",'Formulario PPGR1'!#REF!)</f>
        <v>#REF!</v>
      </c>
      <c r="F203" s="510" t="e">
        <f>IF(Tabla4[[#This Row],[Tipo de Intervención]]="","",'Formulario PPGR1'!#REF!)</f>
        <v>#REF!</v>
      </c>
      <c r="G203" s="511" t="s">
        <v>944</v>
      </c>
      <c r="H203" s="511" t="s">
        <v>469</v>
      </c>
      <c r="I203" s="512" t="s">
        <v>1847</v>
      </c>
      <c r="J203" s="512" t="s">
        <v>1162</v>
      </c>
      <c r="K203" s="513" t="s">
        <v>1181</v>
      </c>
      <c r="L203" s="514" t="s">
        <v>1111</v>
      </c>
      <c r="M203" s="514" t="s">
        <v>1869</v>
      </c>
      <c r="N203" s="514">
        <v>50000</v>
      </c>
      <c r="O203" s="515" t="s">
        <v>889</v>
      </c>
      <c r="P203" s="516"/>
    </row>
    <row r="204" spans="2:16" ht="38.25" x14ac:dyDescent="0.25">
      <c r="B204" s="510" t="e">
        <f>IF(Tabla4[[#This Row],[Tipo de Intervención]]="","",CONCATENATE(Tabla4[[#This Row],[POA]],".",Tabla4[[#This Row],[SRS]],".",Tabla4[[#This Row],[AREA]],".",Tabla4[[#This Row],[TIPO]]))</f>
        <v>#REF!</v>
      </c>
      <c r="C204" s="510" t="e">
        <f>IF(Tabla4[[#This Row],[Tipo de Intervención]]="","",'Formulario PPGR1'!#REF!)</f>
        <v>#REF!</v>
      </c>
      <c r="D204" s="510" t="e">
        <f>IF(Tabla4[[#This Row],[Tipo de Intervención]]="","",'Formulario PPGR1'!#REF!)</f>
        <v>#REF!</v>
      </c>
      <c r="E204" s="510" t="e">
        <f>IF(Tabla4[[#This Row],[Tipo de Intervención]]="","",'Formulario PPGR1'!#REF!)</f>
        <v>#REF!</v>
      </c>
      <c r="F204" s="510" t="e">
        <f>IF(Tabla4[[#This Row],[Tipo de Intervención]]="","",'Formulario PPGR1'!#REF!)</f>
        <v>#REF!</v>
      </c>
      <c r="G204" s="511" t="s">
        <v>944</v>
      </c>
      <c r="H204" s="511" t="s">
        <v>469</v>
      </c>
      <c r="I204" s="512" t="s">
        <v>1849</v>
      </c>
      <c r="J204" s="512" t="s">
        <v>1162</v>
      </c>
      <c r="K204" s="513" t="s">
        <v>1181</v>
      </c>
      <c r="L204" s="514" t="s">
        <v>1111</v>
      </c>
      <c r="M204" s="514" t="s">
        <v>1869</v>
      </c>
      <c r="N204" s="514">
        <v>50000</v>
      </c>
      <c r="O204" s="515" t="s">
        <v>889</v>
      </c>
      <c r="P204" s="516"/>
    </row>
    <row r="205" spans="2:16" ht="38.25" x14ac:dyDescent="0.25">
      <c r="B205" s="510" t="e">
        <f>IF(Tabla4[[#This Row],[Tipo de Intervención]]="","",CONCATENATE(Tabla4[[#This Row],[POA]],".",Tabla4[[#This Row],[SRS]],".",Tabla4[[#This Row],[AREA]],".",Tabla4[[#This Row],[TIPO]]))</f>
        <v>#REF!</v>
      </c>
      <c r="C205" s="510" t="e">
        <f>IF(Tabla4[[#This Row],[Tipo de Intervención]]="","",'Formulario PPGR1'!#REF!)</f>
        <v>#REF!</v>
      </c>
      <c r="D205" s="510" t="e">
        <f>IF(Tabla4[[#This Row],[Tipo de Intervención]]="","",'Formulario PPGR1'!#REF!)</f>
        <v>#REF!</v>
      </c>
      <c r="E205" s="510" t="e">
        <f>IF(Tabla4[[#This Row],[Tipo de Intervención]]="","",'Formulario PPGR1'!#REF!)</f>
        <v>#REF!</v>
      </c>
      <c r="F205" s="510" t="e">
        <f>IF(Tabla4[[#This Row],[Tipo de Intervención]]="","",'Formulario PPGR1'!#REF!)</f>
        <v>#REF!</v>
      </c>
      <c r="G205" s="511" t="s">
        <v>944</v>
      </c>
      <c r="H205" s="511" t="s">
        <v>469</v>
      </c>
      <c r="I205" s="512" t="s">
        <v>1873</v>
      </c>
      <c r="J205" s="512" t="s">
        <v>1162</v>
      </c>
      <c r="K205" s="513" t="s">
        <v>1181</v>
      </c>
      <c r="L205" s="514" t="s">
        <v>1112</v>
      </c>
      <c r="M205" s="514" t="s">
        <v>1868</v>
      </c>
      <c r="N205" s="514">
        <v>50000</v>
      </c>
      <c r="O205" s="515" t="s">
        <v>889</v>
      </c>
      <c r="P205" s="516"/>
    </row>
    <row r="206" spans="2:16" ht="38.25" x14ac:dyDescent="0.25">
      <c r="B206" s="510" t="e">
        <f>IF(Tabla4[[#This Row],[Tipo de Intervención]]="","",CONCATENATE(Tabla4[[#This Row],[POA]],".",Tabla4[[#This Row],[SRS]],".",Tabla4[[#This Row],[AREA]],".",Tabla4[[#This Row],[TIPO]]))</f>
        <v>#REF!</v>
      </c>
      <c r="C206" s="510" t="e">
        <f>IF(Tabla4[[#This Row],[Tipo de Intervención]]="","",'Formulario PPGR1'!#REF!)</f>
        <v>#REF!</v>
      </c>
      <c r="D206" s="510" t="e">
        <f>IF(Tabla4[[#This Row],[Tipo de Intervención]]="","",'Formulario PPGR1'!#REF!)</f>
        <v>#REF!</v>
      </c>
      <c r="E206" s="510" t="e">
        <f>IF(Tabla4[[#This Row],[Tipo de Intervención]]="","",'Formulario PPGR1'!#REF!)</f>
        <v>#REF!</v>
      </c>
      <c r="F206" s="510" t="e">
        <f>IF(Tabla4[[#This Row],[Tipo de Intervención]]="","",'Formulario PPGR1'!#REF!)</f>
        <v>#REF!</v>
      </c>
      <c r="G206" s="511" t="s">
        <v>944</v>
      </c>
      <c r="H206" s="511" t="s">
        <v>469</v>
      </c>
      <c r="I206" s="512" t="s">
        <v>1864</v>
      </c>
      <c r="J206" s="512" t="s">
        <v>1162</v>
      </c>
      <c r="K206" s="513" t="s">
        <v>1181</v>
      </c>
      <c r="L206" s="514" t="s">
        <v>1112</v>
      </c>
      <c r="M206" s="514" t="s">
        <v>1869</v>
      </c>
      <c r="N206" s="514">
        <v>50000</v>
      </c>
      <c r="O206" s="515" t="s">
        <v>889</v>
      </c>
      <c r="P206" s="516"/>
    </row>
    <row r="207" spans="2:16" ht="38.25" x14ac:dyDescent="0.25">
      <c r="B207" s="510" t="e">
        <f>IF(Tabla4[[#This Row],[Tipo de Intervención]]="","",CONCATENATE(Tabla4[[#This Row],[POA]],".",Tabla4[[#This Row],[SRS]],".",Tabla4[[#This Row],[AREA]],".",Tabla4[[#This Row],[TIPO]]))</f>
        <v>#REF!</v>
      </c>
      <c r="C207" s="510" t="e">
        <f>IF(Tabla4[[#This Row],[Tipo de Intervención]]="","",'Formulario PPGR1'!#REF!)</f>
        <v>#REF!</v>
      </c>
      <c r="D207" s="510" t="e">
        <f>IF(Tabla4[[#This Row],[Tipo de Intervención]]="","",'Formulario PPGR1'!#REF!)</f>
        <v>#REF!</v>
      </c>
      <c r="E207" s="510" t="e">
        <f>IF(Tabla4[[#This Row],[Tipo de Intervención]]="","",'Formulario PPGR1'!#REF!)</f>
        <v>#REF!</v>
      </c>
      <c r="F207" s="510" t="e">
        <f>IF(Tabla4[[#This Row],[Tipo de Intervención]]="","",'Formulario PPGR1'!#REF!)</f>
        <v>#REF!</v>
      </c>
      <c r="G207" s="511" t="s">
        <v>944</v>
      </c>
      <c r="H207" s="511" t="s">
        <v>469</v>
      </c>
      <c r="I207" s="512" t="s">
        <v>1866</v>
      </c>
      <c r="J207" s="512" t="s">
        <v>1162</v>
      </c>
      <c r="K207" s="513" t="s">
        <v>1181</v>
      </c>
      <c r="L207" s="514" t="s">
        <v>1112</v>
      </c>
      <c r="M207" s="514" t="s">
        <v>1869</v>
      </c>
      <c r="N207" s="514">
        <v>50000</v>
      </c>
      <c r="O207" s="515" t="s">
        <v>889</v>
      </c>
      <c r="P207" s="516"/>
    </row>
    <row r="208" spans="2:16" ht="38.25" x14ac:dyDescent="0.25">
      <c r="B208" s="510" t="e">
        <f>IF(Tabla4[[#This Row],[Tipo de Intervención]]="","",CONCATENATE(Tabla4[[#This Row],[POA]],".",Tabla4[[#This Row],[SRS]],".",Tabla4[[#This Row],[AREA]],".",Tabla4[[#This Row],[TIPO]]))</f>
        <v>#REF!</v>
      </c>
      <c r="C208" s="510" t="e">
        <f>IF(Tabla4[[#This Row],[Tipo de Intervención]]="","",'Formulario PPGR1'!#REF!)</f>
        <v>#REF!</v>
      </c>
      <c r="D208" s="510" t="e">
        <f>IF(Tabla4[[#This Row],[Tipo de Intervención]]="","",'Formulario PPGR1'!#REF!)</f>
        <v>#REF!</v>
      </c>
      <c r="E208" s="510" t="e">
        <f>IF(Tabla4[[#This Row],[Tipo de Intervención]]="","",'Formulario PPGR1'!#REF!)</f>
        <v>#REF!</v>
      </c>
      <c r="F208" s="510" t="e">
        <f>IF(Tabla4[[#This Row],[Tipo de Intervención]]="","",'Formulario PPGR1'!#REF!)</f>
        <v>#REF!</v>
      </c>
      <c r="G208" s="511" t="s">
        <v>942</v>
      </c>
      <c r="H208" s="511" t="s">
        <v>469</v>
      </c>
      <c r="I208" s="512" t="s">
        <v>1856</v>
      </c>
      <c r="J208" s="512" t="s">
        <v>1162</v>
      </c>
      <c r="K208" s="513" t="s">
        <v>1181</v>
      </c>
      <c r="L208" s="514" t="s">
        <v>1113</v>
      </c>
      <c r="M208" s="514" t="s">
        <v>1879</v>
      </c>
      <c r="N208" s="514">
        <v>50000</v>
      </c>
      <c r="O208" s="515" t="s">
        <v>941</v>
      </c>
      <c r="P208" s="516" t="s">
        <v>928</v>
      </c>
    </row>
    <row r="209" spans="2:16" ht="38.25" x14ac:dyDescent="0.25">
      <c r="B209" s="510" t="e">
        <f>IF(Tabla4[[#This Row],[Tipo de Intervención]]="","",CONCATENATE(Tabla4[[#This Row],[POA]],".",Tabla4[[#This Row],[SRS]],".",Tabla4[[#This Row],[AREA]],".",Tabla4[[#This Row],[TIPO]]))</f>
        <v>#REF!</v>
      </c>
      <c r="C209" s="510" t="e">
        <f>IF(Tabla4[[#This Row],[Tipo de Intervención]]="","",'Formulario PPGR1'!#REF!)</f>
        <v>#REF!</v>
      </c>
      <c r="D209" s="510" t="e">
        <f>IF(Tabla4[[#This Row],[Tipo de Intervención]]="","",'Formulario PPGR1'!#REF!)</f>
        <v>#REF!</v>
      </c>
      <c r="E209" s="510" t="e">
        <f>IF(Tabla4[[#This Row],[Tipo de Intervención]]="","",'Formulario PPGR1'!#REF!)</f>
        <v>#REF!</v>
      </c>
      <c r="F209" s="510" t="e">
        <f>IF(Tabla4[[#This Row],[Tipo de Intervención]]="","",'Formulario PPGR1'!#REF!)</f>
        <v>#REF!</v>
      </c>
      <c r="G209" s="511" t="s">
        <v>942</v>
      </c>
      <c r="H209" s="511" t="s">
        <v>469</v>
      </c>
      <c r="I209" s="512" t="s">
        <v>1852</v>
      </c>
      <c r="J209" s="512" t="s">
        <v>1162</v>
      </c>
      <c r="K209" s="513" t="s">
        <v>1181</v>
      </c>
      <c r="L209" s="514" t="s">
        <v>1113</v>
      </c>
      <c r="M209" s="514" t="s">
        <v>1879</v>
      </c>
      <c r="N209" s="514">
        <v>50000</v>
      </c>
      <c r="O209" s="515" t="s">
        <v>941</v>
      </c>
      <c r="P209" s="516" t="s">
        <v>928</v>
      </c>
    </row>
    <row r="210" spans="2:16" ht="38.25" x14ac:dyDescent="0.25">
      <c r="B210" s="510" t="e">
        <f>IF(Tabla4[[#This Row],[Tipo de Intervención]]="","",CONCATENATE(Tabla4[[#This Row],[POA]],".",Tabla4[[#This Row],[SRS]],".",Tabla4[[#This Row],[AREA]],".",Tabla4[[#This Row],[TIPO]]))</f>
        <v>#REF!</v>
      </c>
      <c r="C210" s="510" t="e">
        <f>IF(Tabla4[[#This Row],[Tipo de Intervención]]="","",'Formulario PPGR1'!#REF!)</f>
        <v>#REF!</v>
      </c>
      <c r="D210" s="510" t="e">
        <f>IF(Tabla4[[#This Row],[Tipo de Intervención]]="","",'Formulario PPGR1'!#REF!)</f>
        <v>#REF!</v>
      </c>
      <c r="E210" s="510" t="e">
        <f>IF(Tabla4[[#This Row],[Tipo de Intervención]]="","",'Formulario PPGR1'!#REF!)</f>
        <v>#REF!</v>
      </c>
      <c r="F210" s="510" t="e">
        <f>IF(Tabla4[[#This Row],[Tipo de Intervención]]="","",'Formulario PPGR1'!#REF!)</f>
        <v>#REF!</v>
      </c>
      <c r="G210" s="511" t="s">
        <v>942</v>
      </c>
      <c r="H210" s="511" t="s">
        <v>469</v>
      </c>
      <c r="I210" s="512" t="s">
        <v>1880</v>
      </c>
      <c r="J210" s="512" t="s">
        <v>1162</v>
      </c>
      <c r="K210" s="513" t="s">
        <v>1181</v>
      </c>
      <c r="L210" s="514" t="s">
        <v>1111</v>
      </c>
      <c r="M210" s="514" t="s">
        <v>1879</v>
      </c>
      <c r="N210" s="514">
        <v>50000</v>
      </c>
      <c r="O210" s="515" t="s">
        <v>941</v>
      </c>
      <c r="P210" s="516" t="s">
        <v>928</v>
      </c>
    </row>
    <row r="211" spans="2:16" ht="25.5" x14ac:dyDescent="0.25">
      <c r="B211" s="510"/>
      <c r="C211" s="510"/>
      <c r="D211" s="510"/>
      <c r="E211" s="510"/>
      <c r="F211" s="510"/>
      <c r="G211" s="511" t="s">
        <v>153</v>
      </c>
      <c r="H211" s="511" t="s">
        <v>469</v>
      </c>
      <c r="I211" s="512" t="s">
        <v>1822</v>
      </c>
      <c r="J211" s="512" t="s">
        <v>1150</v>
      </c>
      <c r="K211" s="513" t="s">
        <v>984</v>
      </c>
      <c r="L211" s="514" t="s">
        <v>1050</v>
      </c>
      <c r="M211" s="514" t="s">
        <v>1906</v>
      </c>
      <c r="N211" s="514">
        <v>125000</v>
      </c>
      <c r="O211" s="515" t="s">
        <v>897</v>
      </c>
      <c r="P211" s="517" t="s">
        <v>928</v>
      </c>
    </row>
    <row r="212" spans="2:16" ht="25.5" x14ac:dyDescent="0.25">
      <c r="B212" s="510"/>
      <c r="C212" s="510"/>
      <c r="D212" s="510"/>
      <c r="E212" s="510"/>
      <c r="F212" s="510"/>
      <c r="G212" s="521" t="s">
        <v>943</v>
      </c>
      <c r="H212" s="521" t="s">
        <v>469</v>
      </c>
      <c r="I212" s="522" t="s">
        <v>1822</v>
      </c>
      <c r="J212" s="522" t="s">
        <v>1150</v>
      </c>
      <c r="K212" s="522" t="s">
        <v>984</v>
      </c>
      <c r="L212" s="519" t="s">
        <v>1050</v>
      </c>
      <c r="M212" s="519" t="s">
        <v>1907</v>
      </c>
      <c r="N212" s="519">
        <v>45000</v>
      </c>
      <c r="O212" s="520" t="s">
        <v>886</v>
      </c>
      <c r="P212" s="519" t="s">
        <v>928</v>
      </c>
    </row>
    <row r="213" spans="2:16" ht="25.5" x14ac:dyDescent="0.25">
      <c r="B213" s="510"/>
      <c r="C213" s="510"/>
      <c r="D213" s="510"/>
      <c r="E213" s="510"/>
      <c r="F213" s="510"/>
      <c r="G213" s="511" t="s">
        <v>158</v>
      </c>
      <c r="H213" s="511" t="s">
        <v>469</v>
      </c>
      <c r="I213" s="512" t="s">
        <v>1822</v>
      </c>
      <c r="J213" s="512" t="s">
        <v>1150</v>
      </c>
      <c r="K213" s="513"/>
      <c r="L213" s="514" t="s">
        <v>1908</v>
      </c>
      <c r="M213" s="514" t="s">
        <v>1909</v>
      </c>
      <c r="N213" s="514">
        <v>25000</v>
      </c>
      <c r="O213" s="515" t="s">
        <v>888</v>
      </c>
      <c r="P213" s="517" t="s">
        <v>928</v>
      </c>
    </row>
    <row r="214" spans="2:16" ht="25.5" x14ac:dyDescent="0.25">
      <c r="B214" s="510"/>
      <c r="C214" s="510"/>
      <c r="D214" s="510"/>
      <c r="E214" s="510"/>
      <c r="F214" s="510"/>
      <c r="G214" s="521" t="s">
        <v>158</v>
      </c>
      <c r="H214" s="521" t="s">
        <v>469</v>
      </c>
      <c r="I214" s="522" t="s">
        <v>1910</v>
      </c>
      <c r="J214" s="522" t="s">
        <v>1150</v>
      </c>
      <c r="K214" s="522" t="s">
        <v>984</v>
      </c>
      <c r="L214" s="519" t="s">
        <v>1050</v>
      </c>
      <c r="M214" s="519" t="s">
        <v>1909</v>
      </c>
      <c r="N214" s="519">
        <v>25000</v>
      </c>
      <c r="O214" s="520" t="s">
        <v>888</v>
      </c>
      <c r="P214" s="519" t="s">
        <v>928</v>
      </c>
    </row>
    <row r="215" spans="2:16" ht="25.5" x14ac:dyDescent="0.25">
      <c r="B215" s="510"/>
      <c r="C215" s="510"/>
      <c r="D215" s="510"/>
      <c r="E215" s="510"/>
      <c r="F215" s="510"/>
      <c r="G215" s="511" t="s">
        <v>943</v>
      </c>
      <c r="H215" s="511" t="s">
        <v>469</v>
      </c>
      <c r="I215" s="512" t="s">
        <v>1911</v>
      </c>
      <c r="J215" s="512" t="s">
        <v>1150</v>
      </c>
      <c r="K215" s="513" t="s">
        <v>984</v>
      </c>
      <c r="L215" s="514" t="s">
        <v>1053</v>
      </c>
      <c r="M215" s="514" t="s">
        <v>1912</v>
      </c>
      <c r="N215" s="514">
        <v>45000</v>
      </c>
      <c r="O215" s="515" t="s">
        <v>886</v>
      </c>
      <c r="P215" s="517" t="s">
        <v>928</v>
      </c>
    </row>
    <row r="216" spans="2:16" ht="25.5" x14ac:dyDescent="0.25">
      <c r="B216" s="510"/>
      <c r="C216" s="510"/>
      <c r="D216" s="510"/>
      <c r="E216" s="510"/>
      <c r="F216" s="510"/>
      <c r="G216" s="521" t="s">
        <v>943</v>
      </c>
      <c r="H216" s="521" t="s">
        <v>469</v>
      </c>
      <c r="I216" s="522" t="s">
        <v>1825</v>
      </c>
      <c r="J216" s="522" t="s">
        <v>1150</v>
      </c>
      <c r="K216" s="522" t="s">
        <v>984</v>
      </c>
      <c r="L216" s="519" t="s">
        <v>1050</v>
      </c>
      <c r="M216" s="519" t="s">
        <v>1913</v>
      </c>
      <c r="N216" s="519">
        <v>20000</v>
      </c>
      <c r="O216" s="520" t="s">
        <v>886</v>
      </c>
      <c r="P216" s="519" t="s">
        <v>928</v>
      </c>
    </row>
    <row r="217" spans="2:16" ht="25.5" x14ac:dyDescent="0.25">
      <c r="B217" s="510"/>
      <c r="C217" s="510"/>
      <c r="D217" s="510"/>
      <c r="E217" s="510"/>
      <c r="F217" s="510"/>
      <c r="G217" s="511" t="s">
        <v>158</v>
      </c>
      <c r="H217" s="511" t="s">
        <v>469</v>
      </c>
      <c r="I217" s="512" t="s">
        <v>1825</v>
      </c>
      <c r="J217" s="512" t="s">
        <v>1150</v>
      </c>
      <c r="K217" s="513" t="s">
        <v>984</v>
      </c>
      <c r="L217" s="514" t="s">
        <v>1050</v>
      </c>
      <c r="M217" s="514" t="s">
        <v>1909</v>
      </c>
      <c r="N217" s="514">
        <v>25000</v>
      </c>
      <c r="O217" s="515" t="s">
        <v>888</v>
      </c>
      <c r="P217" s="517" t="s">
        <v>928</v>
      </c>
    </row>
    <row r="218" spans="2:16" ht="25.5" x14ac:dyDescent="0.25">
      <c r="B218" s="510"/>
      <c r="C218" s="510"/>
      <c r="D218" s="510"/>
      <c r="E218" s="510"/>
      <c r="F218" s="510"/>
      <c r="G218" s="521" t="s">
        <v>943</v>
      </c>
      <c r="H218" s="521" t="s">
        <v>469</v>
      </c>
      <c r="I218" s="522" t="s">
        <v>1826</v>
      </c>
      <c r="J218" s="522" t="s">
        <v>1150</v>
      </c>
      <c r="K218" s="522" t="s">
        <v>984</v>
      </c>
      <c r="L218" s="519" t="s">
        <v>1053</v>
      </c>
      <c r="M218" s="519" t="s">
        <v>1907</v>
      </c>
      <c r="N218" s="519">
        <v>45000</v>
      </c>
      <c r="O218" s="520" t="s">
        <v>886</v>
      </c>
      <c r="P218" s="519" t="s">
        <v>928</v>
      </c>
    </row>
    <row r="219" spans="2:16" ht="25.5" x14ac:dyDescent="0.25">
      <c r="B219" s="510"/>
      <c r="C219" s="510"/>
      <c r="D219" s="510"/>
      <c r="E219" s="510"/>
      <c r="F219" s="510"/>
      <c r="G219" s="511" t="s">
        <v>943</v>
      </c>
      <c r="H219" s="511" t="s">
        <v>469</v>
      </c>
      <c r="I219" s="512" t="s">
        <v>1827</v>
      </c>
      <c r="J219" s="512" t="s">
        <v>1150</v>
      </c>
      <c r="K219" s="513" t="s">
        <v>984</v>
      </c>
      <c r="L219" s="514" t="s">
        <v>1049</v>
      </c>
      <c r="M219" s="514" t="s">
        <v>1907</v>
      </c>
      <c r="N219" s="514">
        <v>45000</v>
      </c>
      <c r="O219" s="515" t="s">
        <v>886</v>
      </c>
      <c r="P219" s="517" t="s">
        <v>928</v>
      </c>
    </row>
    <row r="220" spans="2:16" ht="25.5" x14ac:dyDescent="0.25">
      <c r="B220" s="510"/>
      <c r="C220" s="510"/>
      <c r="D220" s="510"/>
      <c r="E220" s="510"/>
      <c r="F220" s="510"/>
      <c r="G220" s="521" t="s">
        <v>943</v>
      </c>
      <c r="H220" s="521" t="s">
        <v>469</v>
      </c>
      <c r="I220" s="522" t="s">
        <v>1914</v>
      </c>
      <c r="J220" s="522" t="s">
        <v>1150</v>
      </c>
      <c r="K220" s="522" t="s">
        <v>984</v>
      </c>
      <c r="L220" s="519" t="s">
        <v>1049</v>
      </c>
      <c r="M220" s="519" t="s">
        <v>1907</v>
      </c>
      <c r="N220" s="519">
        <v>45000</v>
      </c>
      <c r="O220" s="520" t="s">
        <v>886</v>
      </c>
      <c r="P220" s="519" t="s">
        <v>928</v>
      </c>
    </row>
    <row r="221" spans="2:16" ht="38.25" x14ac:dyDescent="0.25">
      <c r="B221" s="510"/>
      <c r="C221" s="510"/>
      <c r="D221" s="510"/>
      <c r="E221" s="510"/>
      <c r="F221" s="510"/>
      <c r="G221" s="511" t="s">
        <v>153</v>
      </c>
      <c r="H221" s="511" t="s">
        <v>469</v>
      </c>
      <c r="I221" s="512" t="s">
        <v>1915</v>
      </c>
      <c r="J221" s="512" t="s">
        <v>1150</v>
      </c>
      <c r="K221" s="513" t="s">
        <v>984</v>
      </c>
      <c r="L221" s="514" t="s">
        <v>1048</v>
      </c>
      <c r="M221" s="514" t="s">
        <v>1916</v>
      </c>
      <c r="N221" s="514">
        <v>15000</v>
      </c>
      <c r="O221" s="515" t="s">
        <v>897</v>
      </c>
      <c r="P221" s="517" t="s">
        <v>928</v>
      </c>
    </row>
    <row r="222" spans="2:16" ht="25.5" x14ac:dyDescent="0.25">
      <c r="B222" s="510"/>
      <c r="C222" s="510"/>
      <c r="D222" s="510"/>
      <c r="E222" s="510"/>
      <c r="F222" s="510"/>
      <c r="G222" s="521" t="s">
        <v>944</v>
      </c>
      <c r="H222" s="521" t="s">
        <v>469</v>
      </c>
      <c r="I222" s="522" t="s">
        <v>1917</v>
      </c>
      <c r="J222" s="522" t="s">
        <v>1150</v>
      </c>
      <c r="K222" s="522"/>
      <c r="L222" s="519" t="s">
        <v>1048</v>
      </c>
      <c r="M222" s="519" t="s">
        <v>1918</v>
      </c>
      <c r="N222" s="519">
        <v>55000</v>
      </c>
      <c r="O222" s="520" t="s">
        <v>889</v>
      </c>
      <c r="P222" s="519" t="s">
        <v>928</v>
      </c>
    </row>
    <row r="223" spans="2:16" ht="25.5" x14ac:dyDescent="0.25">
      <c r="B223" s="510"/>
      <c r="C223" s="510"/>
      <c r="D223" s="510"/>
      <c r="E223" s="510"/>
      <c r="F223" s="510"/>
      <c r="G223" s="521" t="s">
        <v>153</v>
      </c>
      <c r="H223" s="521" t="s">
        <v>469</v>
      </c>
      <c r="I223" s="522" t="s">
        <v>1829</v>
      </c>
      <c r="J223" s="522" t="s">
        <v>1150</v>
      </c>
      <c r="K223" s="522" t="s">
        <v>984</v>
      </c>
      <c r="L223" s="519" t="s">
        <v>1048</v>
      </c>
      <c r="M223" s="519" t="s">
        <v>1919</v>
      </c>
      <c r="N223" s="514">
        <v>10000</v>
      </c>
      <c r="O223" s="520" t="s">
        <v>897</v>
      </c>
      <c r="P223" s="517" t="s">
        <v>928</v>
      </c>
    </row>
    <row r="224" spans="2:16" ht="25.5" x14ac:dyDescent="0.25">
      <c r="B224" s="510"/>
      <c r="C224" s="510"/>
      <c r="D224" s="510"/>
      <c r="E224" s="510"/>
      <c r="F224" s="510"/>
      <c r="G224" s="511" t="s">
        <v>943</v>
      </c>
      <c r="H224" s="511" t="s">
        <v>469</v>
      </c>
      <c r="I224" s="512" t="s">
        <v>1920</v>
      </c>
      <c r="J224" s="512" t="s">
        <v>1150</v>
      </c>
      <c r="K224" s="513" t="s">
        <v>984</v>
      </c>
      <c r="L224" s="514" t="s">
        <v>1048</v>
      </c>
      <c r="M224" s="514" t="s">
        <v>1907</v>
      </c>
      <c r="N224" s="519">
        <v>45000</v>
      </c>
      <c r="O224" s="515" t="s">
        <v>886</v>
      </c>
      <c r="P224" s="519" t="s">
        <v>928</v>
      </c>
    </row>
    <row r="225" spans="2:16" ht="38.25" x14ac:dyDescent="0.25">
      <c r="B225" s="510"/>
      <c r="C225" s="510"/>
      <c r="D225" s="510"/>
      <c r="E225" s="510"/>
      <c r="F225" s="510"/>
      <c r="G225" s="521" t="s">
        <v>153</v>
      </c>
      <c r="H225" s="521" t="s">
        <v>469</v>
      </c>
      <c r="I225" s="522" t="s">
        <v>1920</v>
      </c>
      <c r="J225" s="522" t="s">
        <v>1150</v>
      </c>
      <c r="K225" s="522" t="s">
        <v>984</v>
      </c>
      <c r="L225" s="519" t="s">
        <v>1048</v>
      </c>
      <c r="M225" s="519" t="s">
        <v>1921</v>
      </c>
      <c r="N225" s="514">
        <v>15000</v>
      </c>
      <c r="O225" s="520" t="s">
        <v>897</v>
      </c>
      <c r="P225" s="517" t="s">
        <v>928</v>
      </c>
    </row>
    <row r="226" spans="2:16" ht="25.5" x14ac:dyDescent="0.25">
      <c r="B226" s="510"/>
      <c r="C226" s="510"/>
      <c r="D226" s="510"/>
      <c r="E226" s="510"/>
      <c r="F226" s="510"/>
      <c r="G226" s="511" t="s">
        <v>153</v>
      </c>
      <c r="H226" s="511" t="s">
        <v>469</v>
      </c>
      <c r="I226" s="512" t="s">
        <v>1920</v>
      </c>
      <c r="J226" s="512" t="s">
        <v>1150</v>
      </c>
      <c r="K226" s="513" t="s">
        <v>984</v>
      </c>
      <c r="L226" s="514" t="s">
        <v>1048</v>
      </c>
      <c r="M226" s="514" t="s">
        <v>1922</v>
      </c>
      <c r="N226" s="519">
        <v>55000</v>
      </c>
      <c r="O226" s="515" t="s">
        <v>897</v>
      </c>
      <c r="P226" s="519" t="s">
        <v>928</v>
      </c>
    </row>
    <row r="227" spans="2:16" ht="25.5" x14ac:dyDescent="0.25">
      <c r="B227" s="510"/>
      <c r="C227" s="510"/>
      <c r="D227" s="510"/>
      <c r="E227" s="510"/>
      <c r="F227" s="510"/>
      <c r="G227" s="511" t="s">
        <v>943</v>
      </c>
      <c r="H227" s="511" t="s">
        <v>469</v>
      </c>
      <c r="I227" s="512" t="s">
        <v>1830</v>
      </c>
      <c r="J227" s="512" t="s">
        <v>1150</v>
      </c>
      <c r="K227" s="513" t="s">
        <v>984</v>
      </c>
      <c r="L227" s="514" t="s">
        <v>1048</v>
      </c>
      <c r="M227" s="514" t="s">
        <v>1907</v>
      </c>
      <c r="N227" s="514">
        <v>45000</v>
      </c>
      <c r="O227" s="515" t="s">
        <v>886</v>
      </c>
      <c r="P227" s="517" t="s">
        <v>928</v>
      </c>
    </row>
    <row r="228" spans="2:16" ht="25.5" x14ac:dyDescent="0.25">
      <c r="B228" s="510"/>
      <c r="C228" s="510"/>
      <c r="D228" s="510"/>
      <c r="E228" s="510"/>
      <c r="F228" s="510"/>
      <c r="G228" s="521" t="s">
        <v>943</v>
      </c>
      <c r="H228" s="521" t="s">
        <v>469</v>
      </c>
      <c r="I228" s="522" t="s">
        <v>1923</v>
      </c>
      <c r="J228" s="522" t="s">
        <v>1150</v>
      </c>
      <c r="K228" s="522" t="s">
        <v>984</v>
      </c>
      <c r="L228" s="519" t="s">
        <v>1048</v>
      </c>
      <c r="M228" s="519" t="s">
        <v>1907</v>
      </c>
      <c r="N228" s="519">
        <v>45000</v>
      </c>
      <c r="O228" s="520" t="s">
        <v>886</v>
      </c>
      <c r="P228" s="519" t="s">
        <v>928</v>
      </c>
    </row>
    <row r="229" spans="2:16" ht="25.5" x14ac:dyDescent="0.25">
      <c r="B229" s="510"/>
      <c r="C229" s="510"/>
      <c r="D229" s="510"/>
      <c r="E229" s="510"/>
      <c r="F229" s="510"/>
      <c r="G229" s="511" t="s">
        <v>153</v>
      </c>
      <c r="H229" s="511" t="s">
        <v>469</v>
      </c>
      <c r="I229" s="512" t="s">
        <v>1923</v>
      </c>
      <c r="J229" s="512" t="s">
        <v>1150</v>
      </c>
      <c r="K229" s="513" t="s">
        <v>984</v>
      </c>
      <c r="L229" s="514" t="s">
        <v>1052</v>
      </c>
      <c r="M229" s="514" t="s">
        <v>1924</v>
      </c>
      <c r="N229" s="514">
        <v>125000</v>
      </c>
      <c r="O229" s="515" t="s">
        <v>897</v>
      </c>
      <c r="P229" s="517" t="s">
        <v>928</v>
      </c>
    </row>
    <row r="230" spans="2:16" x14ac:dyDescent="0.25">
      <c r="G230" s="503" t="s">
        <v>158</v>
      </c>
      <c r="H230" s="503" t="s">
        <v>469</v>
      </c>
      <c r="I230" s="504" t="s">
        <v>1925</v>
      </c>
      <c r="J230" s="504" t="s">
        <v>1154</v>
      </c>
      <c r="K230" s="504" t="s">
        <v>1163</v>
      </c>
      <c r="L230" s="502" t="s">
        <v>966</v>
      </c>
      <c r="M230" s="502"/>
      <c r="N230" s="519">
        <v>20000</v>
      </c>
      <c r="O230" s="505" t="s">
        <v>939</v>
      </c>
      <c r="P230" s="519" t="s">
        <v>928</v>
      </c>
    </row>
    <row r="231" spans="2:16" x14ac:dyDescent="0.25">
      <c r="G231" s="507" t="s">
        <v>158</v>
      </c>
      <c r="H231" s="507" t="s">
        <v>469</v>
      </c>
      <c r="I231" s="508" t="s">
        <v>1926</v>
      </c>
      <c r="J231" s="508" t="s">
        <v>1154</v>
      </c>
      <c r="K231" s="508" t="s">
        <v>1163</v>
      </c>
      <c r="L231" s="506" t="s">
        <v>966</v>
      </c>
      <c r="M231" s="517"/>
      <c r="N231" s="514">
        <v>20000</v>
      </c>
      <c r="O231" s="518" t="str">
        <f>IFERROR(VLOOKUP($G231,[8]Catalogo!$G$19:$H$24,2,FALSE),"")</f>
        <v>2.7.1.6.01</v>
      </c>
      <c r="P231" s="517" t="s">
        <v>928</v>
      </c>
    </row>
    <row r="232" spans="2:16" x14ac:dyDescent="0.25">
      <c r="G232" s="503" t="s">
        <v>158</v>
      </c>
      <c r="H232" s="503" t="s">
        <v>469</v>
      </c>
      <c r="I232" s="504" t="s">
        <v>1927</v>
      </c>
      <c r="J232" s="504" t="s">
        <v>1154</v>
      </c>
      <c r="K232" s="504" t="s">
        <v>1163</v>
      </c>
      <c r="L232" s="502" t="s">
        <v>968</v>
      </c>
      <c r="M232" s="519"/>
      <c r="N232" s="519">
        <v>20000</v>
      </c>
      <c r="O232" s="520" t="str">
        <f>IFERROR(VLOOKUP($G232,[8]Catalogo!$G$19:$H$24,2,FALSE),"")</f>
        <v>2.7.1.6.01</v>
      </c>
      <c r="P232" s="519" t="s">
        <v>928</v>
      </c>
    </row>
    <row r="233" spans="2:16" x14ac:dyDescent="0.25">
      <c r="G233" s="507" t="s">
        <v>158</v>
      </c>
      <c r="H233" s="507" t="s">
        <v>469</v>
      </c>
      <c r="I233" s="508" t="s">
        <v>1928</v>
      </c>
      <c r="J233" s="508" t="s">
        <v>1154</v>
      </c>
      <c r="K233" s="508" t="s">
        <v>1163</v>
      </c>
      <c r="L233" s="506" t="s">
        <v>971</v>
      </c>
      <c r="M233" s="517"/>
      <c r="N233" s="514">
        <v>20000</v>
      </c>
      <c r="O233" s="518" t="str">
        <f>IFERROR(VLOOKUP($G233,[8]Catalogo!$G$19:$H$24,2,FALSE),"")</f>
        <v>2.7.1.6.01</v>
      </c>
      <c r="P233" s="517" t="s">
        <v>928</v>
      </c>
    </row>
    <row r="234" spans="2:16" x14ac:dyDescent="0.25">
      <c r="G234" s="503" t="s">
        <v>943</v>
      </c>
      <c r="H234" s="503" t="s">
        <v>469</v>
      </c>
      <c r="I234" s="504" t="s">
        <v>1928</v>
      </c>
      <c r="J234" s="504" t="s">
        <v>1154</v>
      </c>
      <c r="K234" s="504" t="s">
        <v>1163</v>
      </c>
      <c r="L234" s="502" t="s">
        <v>971</v>
      </c>
      <c r="M234" s="502"/>
      <c r="N234" s="519">
        <v>45000</v>
      </c>
      <c r="O234" s="505" t="s">
        <v>886</v>
      </c>
      <c r="P234" s="519" t="s">
        <v>928</v>
      </c>
    </row>
    <row r="235" spans="2:16" x14ac:dyDescent="0.25">
      <c r="G235" s="507" t="s">
        <v>943</v>
      </c>
      <c r="H235" s="507" t="s">
        <v>469</v>
      </c>
      <c r="I235" s="508" t="s">
        <v>1929</v>
      </c>
      <c r="J235" s="508" t="s">
        <v>1154</v>
      </c>
      <c r="K235" s="508" t="s">
        <v>1163</v>
      </c>
      <c r="L235" s="506" t="s">
        <v>971</v>
      </c>
      <c r="M235" s="506"/>
      <c r="N235" s="514">
        <v>45000</v>
      </c>
      <c r="O235" s="509" t="s">
        <v>886</v>
      </c>
      <c r="P235" s="517" t="s">
        <v>928</v>
      </c>
    </row>
    <row r="236" spans="2:16" x14ac:dyDescent="0.25">
      <c r="G236" s="503" t="s">
        <v>943</v>
      </c>
      <c r="H236" s="503" t="s">
        <v>469</v>
      </c>
      <c r="I236" s="504" t="s">
        <v>1930</v>
      </c>
      <c r="J236" s="504" t="s">
        <v>1154</v>
      </c>
      <c r="K236" s="504" t="s">
        <v>1163</v>
      </c>
      <c r="L236" s="502" t="s">
        <v>971</v>
      </c>
      <c r="M236" s="502"/>
      <c r="N236" s="519">
        <v>45000</v>
      </c>
      <c r="O236" s="505" t="s">
        <v>886</v>
      </c>
      <c r="P236" s="519" t="s">
        <v>928</v>
      </c>
    </row>
    <row r="237" spans="2:16" x14ac:dyDescent="0.25">
      <c r="G237" s="507" t="s">
        <v>943</v>
      </c>
      <c r="H237" s="507" t="s">
        <v>469</v>
      </c>
      <c r="I237" s="508" t="s">
        <v>1931</v>
      </c>
      <c r="J237" s="508" t="s">
        <v>1154</v>
      </c>
      <c r="K237" s="508" t="s">
        <v>1163</v>
      </c>
      <c r="L237" s="506" t="s">
        <v>971</v>
      </c>
      <c r="M237" s="506"/>
      <c r="N237" s="514">
        <v>45000</v>
      </c>
      <c r="O237" s="509" t="s">
        <v>886</v>
      </c>
      <c r="P237" s="517" t="s">
        <v>928</v>
      </c>
    </row>
    <row r="238" spans="2:16" x14ac:dyDescent="0.25">
      <c r="G238" s="503" t="s">
        <v>943</v>
      </c>
      <c r="H238" s="503" t="s">
        <v>469</v>
      </c>
      <c r="I238" s="504" t="s">
        <v>1932</v>
      </c>
      <c r="J238" s="504" t="s">
        <v>1154</v>
      </c>
      <c r="K238" s="504" t="s">
        <v>1163</v>
      </c>
      <c r="L238" s="502" t="s">
        <v>971</v>
      </c>
      <c r="M238" s="502"/>
      <c r="N238" s="519">
        <v>45000</v>
      </c>
      <c r="O238" s="505" t="s">
        <v>886</v>
      </c>
      <c r="P238" s="519" t="s">
        <v>928</v>
      </c>
    </row>
    <row r="239" spans="2:16" x14ac:dyDescent="0.25">
      <c r="G239" s="507" t="s">
        <v>943</v>
      </c>
      <c r="H239" s="507" t="s">
        <v>469</v>
      </c>
      <c r="I239" s="508" t="s">
        <v>1933</v>
      </c>
      <c r="J239" s="508" t="s">
        <v>1154</v>
      </c>
      <c r="K239" s="508" t="s">
        <v>1163</v>
      </c>
      <c r="L239" s="506" t="s">
        <v>968</v>
      </c>
      <c r="M239" s="506"/>
      <c r="N239" s="514">
        <v>45000</v>
      </c>
      <c r="O239" s="509" t="s">
        <v>886</v>
      </c>
      <c r="P239" s="517" t="s">
        <v>928</v>
      </c>
    </row>
    <row r="240" spans="2:16" x14ac:dyDescent="0.25">
      <c r="G240" s="503" t="s">
        <v>943</v>
      </c>
      <c r="H240" s="503" t="s">
        <v>469</v>
      </c>
      <c r="I240" s="504" t="s">
        <v>1934</v>
      </c>
      <c r="J240" s="504"/>
      <c r="K240" s="504" t="str">
        <f>IFERROR(VLOOKUP([8]!Tabla4[[#This Row],[Provincia]],[8]Prov!$A$2:$B$156,2,FALSE),"")</f>
        <v/>
      </c>
      <c r="L240" s="502"/>
      <c r="M240" s="502"/>
      <c r="N240" s="519">
        <v>45000</v>
      </c>
      <c r="O240" s="505" t="s">
        <v>886</v>
      </c>
      <c r="P240" s="519" t="s">
        <v>928</v>
      </c>
    </row>
    <row r="241" spans="7:16" x14ac:dyDescent="0.25">
      <c r="G241" s="507" t="s">
        <v>943</v>
      </c>
      <c r="H241" s="507" t="s">
        <v>469</v>
      </c>
      <c r="I241" s="508" t="s">
        <v>1935</v>
      </c>
      <c r="J241" s="508" t="s">
        <v>1154</v>
      </c>
      <c r="K241" s="508" t="s">
        <v>1163</v>
      </c>
      <c r="L241" s="506" t="s">
        <v>968</v>
      </c>
      <c r="M241" s="506"/>
      <c r="N241" s="514">
        <v>45000</v>
      </c>
      <c r="O241" s="509" t="s">
        <v>886</v>
      </c>
      <c r="P241" s="517" t="s">
        <v>928</v>
      </c>
    </row>
    <row r="242" spans="7:16" x14ac:dyDescent="0.25">
      <c r="G242" s="503" t="s">
        <v>943</v>
      </c>
      <c r="H242" s="503" t="s">
        <v>469</v>
      </c>
      <c r="I242" s="504" t="s">
        <v>1936</v>
      </c>
      <c r="J242" s="504" t="s">
        <v>1154</v>
      </c>
      <c r="K242" s="504" t="s">
        <v>1163</v>
      </c>
      <c r="L242" s="502" t="s">
        <v>967</v>
      </c>
      <c r="M242" s="502"/>
      <c r="N242" s="519">
        <v>45000</v>
      </c>
      <c r="O242" s="505" t="s">
        <v>886</v>
      </c>
      <c r="P242" s="519" t="s">
        <v>928</v>
      </c>
    </row>
    <row r="243" spans="7:16" x14ac:dyDescent="0.25">
      <c r="G243" s="507" t="s">
        <v>943</v>
      </c>
      <c r="H243" s="507" t="s">
        <v>469</v>
      </c>
      <c r="I243" s="508" t="s">
        <v>1937</v>
      </c>
      <c r="J243" s="508" t="s">
        <v>1154</v>
      </c>
      <c r="K243" s="508" t="s">
        <v>1163</v>
      </c>
      <c r="L243" s="506" t="s">
        <v>966</v>
      </c>
      <c r="M243" s="506"/>
      <c r="N243" s="514">
        <v>45000</v>
      </c>
      <c r="O243" s="509" t="s">
        <v>886</v>
      </c>
      <c r="P243" s="517" t="s">
        <v>928</v>
      </c>
    </row>
    <row r="244" spans="7:16" x14ac:dyDescent="0.25">
      <c r="G244" s="503" t="s">
        <v>943</v>
      </c>
      <c r="H244" s="503" t="s">
        <v>469</v>
      </c>
      <c r="I244" s="504" t="s">
        <v>1938</v>
      </c>
      <c r="J244" s="504" t="s">
        <v>1154</v>
      </c>
      <c r="K244" s="504" t="s">
        <v>1163</v>
      </c>
      <c r="L244" s="502" t="s">
        <v>966</v>
      </c>
      <c r="M244" s="502"/>
      <c r="N244" s="519">
        <v>45000</v>
      </c>
      <c r="O244" s="505" t="s">
        <v>886</v>
      </c>
      <c r="P244" s="519" t="s">
        <v>928</v>
      </c>
    </row>
    <row r="245" spans="7:16" x14ac:dyDescent="0.25">
      <c r="G245" s="507" t="s">
        <v>943</v>
      </c>
      <c r="H245" s="507" t="s">
        <v>469</v>
      </c>
      <c r="I245" s="508" t="s">
        <v>1939</v>
      </c>
      <c r="J245" s="508" t="s">
        <v>1154</v>
      </c>
      <c r="K245" s="508" t="s">
        <v>1163</v>
      </c>
      <c r="L245" s="506" t="s">
        <v>966</v>
      </c>
      <c r="M245" s="506"/>
      <c r="N245" s="514">
        <v>45000</v>
      </c>
      <c r="O245" s="509" t="s">
        <v>886</v>
      </c>
      <c r="P245" s="517" t="s">
        <v>928</v>
      </c>
    </row>
    <row r="246" spans="7:16" x14ac:dyDescent="0.25">
      <c r="G246" s="503" t="s">
        <v>943</v>
      </c>
      <c r="H246" s="503" t="s">
        <v>469</v>
      </c>
      <c r="I246" s="504" t="s">
        <v>1940</v>
      </c>
      <c r="J246" s="504" t="s">
        <v>1154</v>
      </c>
      <c r="K246" s="504" t="s">
        <v>1163</v>
      </c>
      <c r="L246" s="502" t="s">
        <v>966</v>
      </c>
      <c r="M246" s="502"/>
      <c r="N246" s="519">
        <v>45000</v>
      </c>
      <c r="O246" s="505" t="s">
        <v>886</v>
      </c>
      <c r="P246" s="519" t="s">
        <v>928</v>
      </c>
    </row>
    <row r="247" spans="7:16" x14ac:dyDescent="0.25">
      <c r="G247" s="507" t="s">
        <v>943</v>
      </c>
      <c r="H247" s="507" t="s">
        <v>469</v>
      </c>
      <c r="I247" s="508" t="s">
        <v>1941</v>
      </c>
      <c r="J247" s="508" t="s">
        <v>1154</v>
      </c>
      <c r="K247" s="508" t="s">
        <v>1163</v>
      </c>
      <c r="L247" s="506" t="s">
        <v>966</v>
      </c>
      <c r="M247" s="506"/>
      <c r="N247" s="514">
        <v>45000</v>
      </c>
      <c r="O247" s="509" t="s">
        <v>886</v>
      </c>
      <c r="P247" s="517" t="s">
        <v>928</v>
      </c>
    </row>
    <row r="248" spans="7:16" ht="25.5" x14ac:dyDescent="0.25">
      <c r="G248" s="503" t="s">
        <v>153</v>
      </c>
      <c r="H248" s="503" t="s">
        <v>469</v>
      </c>
      <c r="I248" s="504" t="s">
        <v>1942</v>
      </c>
      <c r="J248" s="504" t="s">
        <v>1154</v>
      </c>
      <c r="K248" s="504" t="s">
        <v>1163</v>
      </c>
      <c r="L248" s="502" t="s">
        <v>968</v>
      </c>
      <c r="M248" s="502"/>
      <c r="N248" s="519">
        <v>50000</v>
      </c>
      <c r="O248" s="505" t="s">
        <v>897</v>
      </c>
      <c r="P248" s="519" t="s">
        <v>928</v>
      </c>
    </row>
    <row r="249" spans="7:16" ht="25.5" x14ac:dyDescent="0.25">
      <c r="G249" s="507" t="s">
        <v>153</v>
      </c>
      <c r="H249" s="507" t="s">
        <v>469</v>
      </c>
      <c r="I249" s="508" t="s">
        <v>1943</v>
      </c>
      <c r="J249" s="508" t="s">
        <v>1154</v>
      </c>
      <c r="K249" s="508" t="s">
        <v>1163</v>
      </c>
      <c r="L249" s="506" t="s">
        <v>968</v>
      </c>
      <c r="M249" s="506"/>
      <c r="N249" s="514">
        <v>50000</v>
      </c>
      <c r="O249" s="509" t="s">
        <v>897</v>
      </c>
      <c r="P249" s="517" t="s">
        <v>928</v>
      </c>
    </row>
    <row r="250" spans="7:16" ht="25.5" x14ac:dyDescent="0.25">
      <c r="G250" s="503" t="s">
        <v>153</v>
      </c>
      <c r="H250" s="503" t="s">
        <v>469</v>
      </c>
      <c r="I250" s="504" t="s">
        <v>1944</v>
      </c>
      <c r="J250" s="504" t="s">
        <v>1154</v>
      </c>
      <c r="K250" s="504" t="s">
        <v>1163</v>
      </c>
      <c r="L250" s="502" t="s">
        <v>967</v>
      </c>
      <c r="M250" s="502"/>
      <c r="N250" s="519">
        <v>50000</v>
      </c>
      <c r="O250" s="505" t="s">
        <v>897</v>
      </c>
      <c r="P250" s="519" t="s">
        <v>928</v>
      </c>
    </row>
    <row r="251" spans="7:16" ht="25.5" x14ac:dyDescent="0.25">
      <c r="G251" s="507" t="s">
        <v>153</v>
      </c>
      <c r="H251" s="507" t="s">
        <v>469</v>
      </c>
      <c r="I251" s="508" t="s">
        <v>1945</v>
      </c>
      <c r="J251" s="508" t="s">
        <v>1154</v>
      </c>
      <c r="K251" s="508" t="str">
        <f>IFERROR(VLOOKUP([8]!Tabla4[[#This Row],[Provincia]],[8]Prov!$A$2:$B$156,2,FALSE),"")</f>
        <v/>
      </c>
      <c r="L251" s="506"/>
      <c r="M251" s="506"/>
      <c r="N251" s="514">
        <v>50000</v>
      </c>
      <c r="O251" s="509" t="s">
        <v>897</v>
      </c>
      <c r="P251" s="517" t="s">
        <v>928</v>
      </c>
    </row>
    <row r="252" spans="7:16" x14ac:dyDescent="0.25">
      <c r="G252" s="503" t="s">
        <v>153</v>
      </c>
      <c r="H252" s="503" t="s">
        <v>469</v>
      </c>
      <c r="I252" s="504" t="s">
        <v>1946</v>
      </c>
      <c r="J252" s="504" t="s">
        <v>1154</v>
      </c>
      <c r="K252" s="504" t="str">
        <f>IFERROR(VLOOKUP([8]!Tabla4[[#This Row],[Provincia]],[8]Prov!$A$2:$B$156,2,FALSE),"")</f>
        <v/>
      </c>
      <c r="L252" s="502"/>
      <c r="M252" s="502"/>
      <c r="N252" s="519">
        <v>50000</v>
      </c>
      <c r="O252" s="505" t="s">
        <v>897</v>
      </c>
      <c r="P252" s="519" t="s">
        <v>928</v>
      </c>
    </row>
    <row r="253" spans="7:16" x14ac:dyDescent="0.25">
      <c r="G253" s="507" t="s">
        <v>153</v>
      </c>
      <c r="H253" s="507" t="s">
        <v>469</v>
      </c>
      <c r="I253" s="508" t="s">
        <v>1947</v>
      </c>
      <c r="J253" s="508" t="s">
        <v>1154</v>
      </c>
      <c r="K253" s="508" t="str">
        <f>IFERROR(VLOOKUP([8]!Tabla4[[#This Row],[Provincia]],[8]Prov!$A$2:$B$156,2,FALSE),"")</f>
        <v/>
      </c>
      <c r="L253" s="506"/>
      <c r="M253" s="506"/>
      <c r="N253" s="514">
        <v>50000</v>
      </c>
      <c r="O253" s="509" t="s">
        <v>897</v>
      </c>
      <c r="P253" s="517" t="s">
        <v>928</v>
      </c>
    </row>
    <row r="254" spans="7:16" x14ac:dyDescent="0.25">
      <c r="G254" s="503" t="s">
        <v>153</v>
      </c>
      <c r="H254" s="503" t="s">
        <v>469</v>
      </c>
      <c r="I254" s="504" t="s">
        <v>1948</v>
      </c>
      <c r="J254" s="504" t="s">
        <v>1154</v>
      </c>
      <c r="K254" s="504" t="s">
        <v>1163</v>
      </c>
      <c r="L254" s="502" t="s">
        <v>966</v>
      </c>
      <c r="M254" s="502"/>
      <c r="N254" s="519">
        <v>50000</v>
      </c>
      <c r="O254" s="505" t="s">
        <v>897</v>
      </c>
      <c r="P254" s="519" t="s">
        <v>928</v>
      </c>
    </row>
    <row r="255" spans="7:16" ht="25.5" x14ac:dyDescent="0.25">
      <c r="G255" s="507" t="s">
        <v>153</v>
      </c>
      <c r="H255" s="507" t="s">
        <v>469</v>
      </c>
      <c r="I255" s="508" t="s">
        <v>1949</v>
      </c>
      <c r="J255" s="508" t="s">
        <v>1154</v>
      </c>
      <c r="K255" s="508" t="str">
        <f>IFERROR(VLOOKUP([8]!Tabla4[[#This Row],[Provincia]],[8]Prov!$A$2:$B$156,2,FALSE),"")</f>
        <v/>
      </c>
      <c r="L255" s="506"/>
      <c r="M255" s="506"/>
      <c r="N255" s="514">
        <v>50000</v>
      </c>
      <c r="O255" s="509" t="s">
        <v>897</v>
      </c>
      <c r="P255" s="517" t="s">
        <v>928</v>
      </c>
    </row>
    <row r="256" spans="7:16" x14ac:dyDescent="0.25">
      <c r="G256" s="503" t="s">
        <v>153</v>
      </c>
      <c r="H256" s="503" t="s">
        <v>469</v>
      </c>
      <c r="I256" s="504" t="s">
        <v>1950</v>
      </c>
      <c r="J256" s="504" t="s">
        <v>1154</v>
      </c>
      <c r="K256" s="504" t="str">
        <f>IFERROR(VLOOKUP([8]!Tabla4[[#This Row],[Provincia]],[8]Prov!$A$2:$B$156,2,FALSE),"")</f>
        <v/>
      </c>
      <c r="L256" s="502"/>
      <c r="M256" s="502"/>
      <c r="N256" s="519">
        <v>50000</v>
      </c>
      <c r="O256" s="505" t="s">
        <v>897</v>
      </c>
      <c r="P256" s="519" t="s">
        <v>928</v>
      </c>
    </row>
    <row r="257" spans="7:16" ht="25.5" x14ac:dyDescent="0.25">
      <c r="G257" s="507" t="s">
        <v>153</v>
      </c>
      <c r="H257" s="507" t="s">
        <v>469</v>
      </c>
      <c r="I257" s="508" t="s">
        <v>1951</v>
      </c>
      <c r="J257" s="508" t="s">
        <v>1154</v>
      </c>
      <c r="K257" s="508" t="str">
        <f>IFERROR(VLOOKUP([8]!Tabla4[[#This Row],[Provincia]],[8]Prov!$A$2:$B$156,2,FALSE),"")</f>
        <v/>
      </c>
      <c r="L257" s="506"/>
      <c r="M257" s="506"/>
      <c r="N257" s="514">
        <v>50000</v>
      </c>
      <c r="O257" s="509" t="s">
        <v>897</v>
      </c>
      <c r="P257" s="517" t="s">
        <v>928</v>
      </c>
    </row>
    <row r="258" spans="7:16" x14ac:dyDescent="0.25">
      <c r="G258" s="503" t="s">
        <v>153</v>
      </c>
      <c r="H258" s="503" t="s">
        <v>469</v>
      </c>
      <c r="I258" s="504" t="s">
        <v>1952</v>
      </c>
      <c r="J258" s="504" t="s">
        <v>1154</v>
      </c>
      <c r="K258" s="504"/>
      <c r="L258" s="502"/>
      <c r="M258" s="502"/>
      <c r="N258" s="519">
        <v>50000</v>
      </c>
      <c r="O258" s="505" t="s">
        <v>897</v>
      </c>
      <c r="P258" s="519" t="s">
        <v>928</v>
      </c>
    </row>
    <row r="259" spans="7:16" x14ac:dyDescent="0.25">
      <c r="G259" s="507" t="s">
        <v>153</v>
      </c>
      <c r="H259" s="507" t="s">
        <v>469</v>
      </c>
      <c r="I259" s="508" t="s">
        <v>1953</v>
      </c>
      <c r="J259" s="508" t="s">
        <v>1154</v>
      </c>
      <c r="K259" s="508"/>
      <c r="L259" s="506"/>
      <c r="M259" s="506"/>
      <c r="N259" s="514">
        <v>50000</v>
      </c>
      <c r="O259" s="509" t="s">
        <v>897</v>
      </c>
      <c r="P259" s="517" t="s">
        <v>928</v>
      </c>
    </row>
    <row r="260" spans="7:16" x14ac:dyDescent="0.25">
      <c r="G260" s="503" t="s">
        <v>153</v>
      </c>
      <c r="H260" s="503" t="s">
        <v>469</v>
      </c>
      <c r="I260" s="504" t="s">
        <v>1954</v>
      </c>
      <c r="J260" s="504" t="s">
        <v>1154</v>
      </c>
      <c r="K260" s="504"/>
      <c r="L260" s="502"/>
      <c r="M260" s="502"/>
      <c r="N260" s="519">
        <v>50000</v>
      </c>
      <c r="O260" s="505" t="s">
        <v>897</v>
      </c>
      <c r="P260" s="519" t="s">
        <v>928</v>
      </c>
    </row>
    <row r="261" spans="7:16" x14ac:dyDescent="0.25">
      <c r="G261" s="507" t="s">
        <v>153</v>
      </c>
      <c r="H261" s="507" t="s">
        <v>469</v>
      </c>
      <c r="I261" s="508" t="s">
        <v>1955</v>
      </c>
      <c r="J261" s="508" t="s">
        <v>1154</v>
      </c>
      <c r="K261" s="508"/>
      <c r="L261" s="506"/>
      <c r="M261" s="506"/>
      <c r="N261" s="514">
        <v>50000</v>
      </c>
      <c r="O261" s="509" t="str">
        <f>IFERROR(VLOOKUP($G261,[8]Catalogo!$G$19:$H$24,2,FALSE),"")</f>
        <v>2.7.1.1.01</v>
      </c>
      <c r="P261" s="517" t="s">
        <v>928</v>
      </c>
    </row>
    <row r="262" spans="7:16" x14ac:dyDescent="0.25">
      <c r="G262" s="503" t="s">
        <v>153</v>
      </c>
      <c r="H262" s="503" t="s">
        <v>469</v>
      </c>
      <c r="I262" s="504" t="s">
        <v>1956</v>
      </c>
      <c r="J262" s="504" t="s">
        <v>1154</v>
      </c>
      <c r="K262" s="504"/>
      <c r="L262" s="502"/>
      <c r="M262" s="502"/>
      <c r="N262" s="519">
        <v>50000</v>
      </c>
      <c r="O262" s="505" t="str">
        <f>IFERROR(VLOOKUP($G262,[8]Catalogo!$G$19:$H$24,2,FALSE),"")</f>
        <v>2.7.1.1.01</v>
      </c>
      <c r="P262" s="519" t="s">
        <v>928</v>
      </c>
    </row>
    <row r="263" spans="7:16" x14ac:dyDescent="0.25">
      <c r="G263" s="507" t="s">
        <v>153</v>
      </c>
      <c r="H263" s="507" t="s">
        <v>469</v>
      </c>
      <c r="I263" s="508" t="s">
        <v>1931</v>
      </c>
      <c r="J263" s="508" t="s">
        <v>1154</v>
      </c>
      <c r="K263" s="508"/>
      <c r="L263" s="506"/>
      <c r="M263" s="506"/>
      <c r="N263" s="514">
        <v>50000</v>
      </c>
      <c r="O263" s="509" t="str">
        <f>IFERROR(VLOOKUP($G263,[8]Catalogo!$G$19:$H$24,2,FALSE),"")</f>
        <v>2.7.1.1.01</v>
      </c>
      <c r="P263" s="517" t="s">
        <v>928</v>
      </c>
    </row>
    <row r="264" spans="7:16" x14ac:dyDescent="0.25">
      <c r="G264" s="503" t="s">
        <v>153</v>
      </c>
      <c r="H264" s="503" t="s">
        <v>469</v>
      </c>
      <c r="I264" s="504" t="s">
        <v>1957</v>
      </c>
      <c r="J264" s="504" t="s">
        <v>1154</v>
      </c>
      <c r="K264" s="504"/>
      <c r="L264" s="502"/>
      <c r="M264" s="502"/>
      <c r="N264" s="519">
        <v>50000</v>
      </c>
      <c r="O264" s="505" t="str">
        <f>IFERROR(VLOOKUP($G264,[8]Catalogo!$G$19:$H$24,2,FALSE),"")</f>
        <v>2.7.1.1.01</v>
      </c>
      <c r="P264" s="519" t="s">
        <v>928</v>
      </c>
    </row>
    <row r="265" spans="7:16" x14ac:dyDescent="0.25">
      <c r="G265" s="507" t="s">
        <v>153</v>
      </c>
      <c r="H265" s="507" t="s">
        <v>469</v>
      </c>
      <c r="I265" s="508" t="s">
        <v>1958</v>
      </c>
      <c r="J265" s="508" t="s">
        <v>1154</v>
      </c>
      <c r="K265" s="508"/>
      <c r="L265" s="506"/>
      <c r="M265" s="506"/>
      <c r="N265" s="514">
        <v>50000</v>
      </c>
      <c r="O265" s="509" t="str">
        <f>IFERROR(VLOOKUP($G265,[8]Catalogo!$G$19:$H$24,2,FALSE),"")</f>
        <v>2.7.1.1.01</v>
      </c>
      <c r="P265" s="517" t="s">
        <v>928</v>
      </c>
    </row>
    <row r="266" spans="7:16" x14ac:dyDescent="0.25">
      <c r="G266" s="503" t="s">
        <v>153</v>
      </c>
      <c r="H266" s="503" t="s">
        <v>469</v>
      </c>
      <c r="I266" s="504" t="s">
        <v>1932</v>
      </c>
      <c r="J266" s="504" t="s">
        <v>1154</v>
      </c>
      <c r="K266" s="504"/>
      <c r="L266" s="502"/>
      <c r="M266" s="502"/>
      <c r="N266" s="519">
        <v>50000</v>
      </c>
      <c r="O266" s="505" t="str">
        <f>IFERROR(VLOOKUP($G266,[8]Catalogo!$G$19:$H$24,2,FALSE),"")</f>
        <v>2.7.1.1.01</v>
      </c>
      <c r="P266" s="519" t="s">
        <v>928</v>
      </c>
    </row>
    <row r="267" spans="7:16" x14ac:dyDescent="0.25">
      <c r="G267" s="507" t="s">
        <v>153</v>
      </c>
      <c r="H267" s="507" t="s">
        <v>469</v>
      </c>
      <c r="I267" s="508" t="s">
        <v>1959</v>
      </c>
      <c r="J267" s="508" t="s">
        <v>1154</v>
      </c>
      <c r="K267" s="508"/>
      <c r="L267" s="506"/>
      <c r="M267" s="506"/>
      <c r="N267" s="514">
        <v>50000</v>
      </c>
      <c r="O267" s="509" t="str">
        <f>IFERROR(VLOOKUP($G267,[8]Catalogo!$G$19:$H$24,2,FALSE),"")</f>
        <v>2.7.1.1.01</v>
      </c>
      <c r="P267" s="517" t="s">
        <v>928</v>
      </c>
    </row>
    <row r="268" spans="7:16" x14ac:dyDescent="0.25">
      <c r="G268" s="503" t="s">
        <v>153</v>
      </c>
      <c r="H268" s="503" t="s">
        <v>469</v>
      </c>
      <c r="I268" s="504" t="s">
        <v>1960</v>
      </c>
      <c r="J268" s="504" t="s">
        <v>1154</v>
      </c>
      <c r="K268" s="504"/>
      <c r="L268" s="502"/>
      <c r="M268" s="502"/>
      <c r="N268" s="519">
        <v>50000</v>
      </c>
      <c r="O268" s="505" t="str">
        <f>IFERROR(VLOOKUP($G268,[8]Catalogo!$G$19:$H$24,2,FALSE),"")</f>
        <v>2.7.1.1.01</v>
      </c>
      <c r="P268" s="519" t="s">
        <v>928</v>
      </c>
    </row>
    <row r="269" spans="7:16" x14ac:dyDescent="0.25">
      <c r="G269" s="507" t="s">
        <v>153</v>
      </c>
      <c r="H269" s="507" t="s">
        <v>469</v>
      </c>
      <c r="I269" s="508" t="s">
        <v>1961</v>
      </c>
      <c r="J269" s="508" t="s">
        <v>1154</v>
      </c>
      <c r="K269" s="508"/>
      <c r="L269" s="506"/>
      <c r="M269" s="506"/>
      <c r="N269" s="514">
        <v>50000</v>
      </c>
      <c r="O269" s="509" t="str">
        <f>IFERROR(VLOOKUP($G269,[8]Catalogo!$G$19:$H$24,2,FALSE),"")</f>
        <v>2.7.1.1.01</v>
      </c>
      <c r="P269" s="517" t="s">
        <v>928</v>
      </c>
    </row>
    <row r="270" spans="7:16" x14ac:dyDescent="0.25">
      <c r="G270" s="503" t="s">
        <v>153</v>
      </c>
      <c r="H270" s="503" t="s">
        <v>469</v>
      </c>
      <c r="I270" s="504" t="s">
        <v>1962</v>
      </c>
      <c r="J270" s="504" t="s">
        <v>1154</v>
      </c>
      <c r="K270" s="504"/>
      <c r="L270" s="502"/>
      <c r="M270" s="502"/>
      <c r="N270" s="519">
        <v>50000</v>
      </c>
      <c r="O270" s="505" t="str">
        <f>IFERROR(VLOOKUP($G270,[8]Catalogo!$G$19:$H$24,2,FALSE),"")</f>
        <v>2.7.1.1.01</v>
      </c>
      <c r="P270" s="519" t="s">
        <v>928</v>
      </c>
    </row>
    <row r="271" spans="7:16" x14ac:dyDescent="0.25">
      <c r="G271" s="507" t="s">
        <v>153</v>
      </c>
      <c r="H271" s="507" t="s">
        <v>469</v>
      </c>
      <c r="I271" s="508" t="s">
        <v>1963</v>
      </c>
      <c r="J271" s="508" t="s">
        <v>1154</v>
      </c>
      <c r="K271" s="508"/>
      <c r="L271" s="506"/>
      <c r="M271" s="506"/>
      <c r="N271" s="514">
        <v>50000</v>
      </c>
      <c r="O271" s="509" t="str">
        <f>IFERROR(VLOOKUP($G271,[8]Catalogo!$G$19:$H$24,2,FALSE),"")</f>
        <v>2.7.1.1.01</v>
      </c>
      <c r="P271" s="517" t="s">
        <v>928</v>
      </c>
    </row>
    <row r="272" spans="7:16" x14ac:dyDescent="0.25">
      <c r="G272" s="503" t="s">
        <v>153</v>
      </c>
      <c r="H272" s="503" t="s">
        <v>469</v>
      </c>
      <c r="I272" s="504" t="s">
        <v>1964</v>
      </c>
      <c r="J272" s="504" t="s">
        <v>1154</v>
      </c>
      <c r="K272" s="504"/>
      <c r="L272" s="502"/>
      <c r="M272" s="502"/>
      <c r="N272" s="519">
        <v>50000</v>
      </c>
      <c r="O272" s="505" t="str">
        <f>IFERROR(VLOOKUP($G272,[8]Catalogo!$G$19:$H$24,2,FALSE),"")</f>
        <v>2.7.1.1.01</v>
      </c>
      <c r="P272" s="519" t="s">
        <v>928</v>
      </c>
    </row>
    <row r="273" spans="7:16" x14ac:dyDescent="0.25">
      <c r="G273" s="507" t="s">
        <v>153</v>
      </c>
      <c r="H273" s="507" t="s">
        <v>469</v>
      </c>
      <c r="I273" s="508" t="s">
        <v>1935</v>
      </c>
      <c r="J273" s="508" t="s">
        <v>1154</v>
      </c>
      <c r="K273" s="508"/>
      <c r="L273" s="506"/>
      <c r="M273" s="506"/>
      <c r="N273" s="514">
        <v>50000</v>
      </c>
      <c r="O273" s="509" t="str">
        <f>IFERROR(VLOOKUP($G273,[8]Catalogo!$G$19:$H$24,2,FALSE),"")</f>
        <v>2.7.1.1.01</v>
      </c>
      <c r="P273" s="517" t="s">
        <v>928</v>
      </c>
    </row>
    <row r="274" spans="7:16" x14ac:dyDescent="0.25">
      <c r="G274" s="503" t="s">
        <v>153</v>
      </c>
      <c r="H274" s="503" t="s">
        <v>469</v>
      </c>
      <c r="I274" s="504" t="s">
        <v>1965</v>
      </c>
      <c r="J274" s="504" t="s">
        <v>1154</v>
      </c>
      <c r="K274" s="504"/>
      <c r="L274" s="502"/>
      <c r="M274" s="502"/>
      <c r="N274" s="519">
        <v>50000</v>
      </c>
      <c r="O274" s="505" t="str">
        <f>IFERROR(VLOOKUP($G274,[8]Catalogo!$G$19:$H$24,2,FALSE),"")</f>
        <v>2.7.1.1.01</v>
      </c>
      <c r="P274" s="519" t="s">
        <v>928</v>
      </c>
    </row>
    <row r="275" spans="7:16" x14ac:dyDescent="0.25">
      <c r="G275" s="507" t="s">
        <v>153</v>
      </c>
      <c r="H275" s="507" t="s">
        <v>469</v>
      </c>
      <c r="I275" s="508" t="s">
        <v>1966</v>
      </c>
      <c r="J275" s="508" t="s">
        <v>1154</v>
      </c>
      <c r="K275" s="508"/>
      <c r="L275" s="506"/>
      <c r="M275" s="506"/>
      <c r="N275" s="514">
        <v>50000</v>
      </c>
      <c r="O275" s="509" t="str">
        <f>IFERROR(VLOOKUP($G275,[8]Catalogo!$G$19:$H$24,2,FALSE),"")</f>
        <v>2.7.1.1.01</v>
      </c>
      <c r="P275" s="517" t="s">
        <v>928</v>
      </c>
    </row>
    <row r="276" spans="7:16" x14ac:dyDescent="0.25">
      <c r="G276" s="503" t="s">
        <v>153</v>
      </c>
      <c r="H276" s="503" t="s">
        <v>469</v>
      </c>
      <c r="I276" s="504" t="s">
        <v>1967</v>
      </c>
      <c r="J276" s="504" t="s">
        <v>1154</v>
      </c>
      <c r="K276" s="504"/>
      <c r="L276" s="502"/>
      <c r="M276" s="502"/>
      <c r="N276" s="519">
        <v>50000</v>
      </c>
      <c r="O276" s="505" t="str">
        <f>IFERROR(VLOOKUP($G276,[8]Catalogo!$G$19:$H$24,2,FALSE),"")</f>
        <v>2.7.1.1.01</v>
      </c>
      <c r="P276" s="519" t="s">
        <v>928</v>
      </c>
    </row>
    <row r="277" spans="7:16" x14ac:dyDescent="0.25">
      <c r="G277" s="507" t="s">
        <v>153</v>
      </c>
      <c r="H277" s="507" t="s">
        <v>469</v>
      </c>
      <c r="I277" s="508" t="s">
        <v>1968</v>
      </c>
      <c r="J277" s="508" t="s">
        <v>1154</v>
      </c>
      <c r="K277" s="508"/>
      <c r="L277" s="506"/>
      <c r="M277" s="506"/>
      <c r="N277" s="514">
        <v>50000</v>
      </c>
      <c r="O277" s="509" t="str">
        <f>IFERROR(VLOOKUP($G277,[8]Catalogo!$G$19:$H$24,2,FALSE),"")</f>
        <v>2.7.1.1.01</v>
      </c>
      <c r="P277" s="517" t="s">
        <v>928</v>
      </c>
    </row>
    <row r="278" spans="7:16" x14ac:dyDescent="0.25">
      <c r="G278" s="503" t="s">
        <v>153</v>
      </c>
      <c r="H278" s="503" t="s">
        <v>469</v>
      </c>
      <c r="I278" s="504" t="s">
        <v>1969</v>
      </c>
      <c r="J278" s="504" t="s">
        <v>1154</v>
      </c>
      <c r="K278" s="504"/>
      <c r="L278" s="502"/>
      <c r="M278" s="502"/>
      <c r="N278" s="519">
        <v>50000</v>
      </c>
      <c r="O278" s="505" t="str">
        <f>IFERROR(VLOOKUP($G278,[8]Catalogo!$G$19:$H$24,2,FALSE),"")</f>
        <v>2.7.1.1.01</v>
      </c>
      <c r="P278" s="519" t="s">
        <v>928</v>
      </c>
    </row>
    <row r="279" spans="7:16" x14ac:dyDescent="0.25">
      <c r="G279" s="507" t="s">
        <v>153</v>
      </c>
      <c r="H279" s="507" t="s">
        <v>469</v>
      </c>
      <c r="I279" s="508" t="s">
        <v>1970</v>
      </c>
      <c r="J279" s="508" t="s">
        <v>1154</v>
      </c>
      <c r="K279" s="508"/>
      <c r="L279" s="506"/>
      <c r="M279" s="506"/>
      <c r="N279" s="514">
        <v>50000</v>
      </c>
      <c r="O279" s="509" t="str">
        <f>IFERROR(VLOOKUP($G279,[8]Catalogo!$G$19:$H$24,2,FALSE),"")</f>
        <v>2.7.1.1.01</v>
      </c>
      <c r="P279" s="517" t="s">
        <v>928</v>
      </c>
    </row>
    <row r="280" spans="7:16" x14ac:dyDescent="0.25">
      <c r="G280" s="503" t="s">
        <v>153</v>
      </c>
      <c r="H280" s="503" t="s">
        <v>469</v>
      </c>
      <c r="I280" s="504" t="s">
        <v>1971</v>
      </c>
      <c r="J280" s="504" t="s">
        <v>1154</v>
      </c>
      <c r="K280" s="504"/>
      <c r="L280" s="502"/>
      <c r="M280" s="502"/>
      <c r="N280" s="519">
        <v>50000</v>
      </c>
      <c r="O280" s="505" t="str">
        <f>IFERROR(VLOOKUP($G280,[8]Catalogo!$G$19:$H$24,2,FALSE),"")</f>
        <v>2.7.1.1.01</v>
      </c>
      <c r="P280" s="519" t="s">
        <v>928</v>
      </c>
    </row>
    <row r="281" spans="7:16" x14ac:dyDescent="0.25">
      <c r="G281" s="507" t="s">
        <v>153</v>
      </c>
      <c r="H281" s="507" t="s">
        <v>469</v>
      </c>
      <c r="I281" s="508" t="s">
        <v>1972</v>
      </c>
      <c r="J281" s="508" t="s">
        <v>1154</v>
      </c>
      <c r="K281" s="508"/>
      <c r="L281" s="506"/>
      <c r="M281" s="506"/>
      <c r="N281" s="514">
        <v>50000</v>
      </c>
      <c r="O281" s="509" t="str">
        <f>IFERROR(VLOOKUP($G281,[8]Catalogo!$G$19:$H$24,2,FALSE),"")</f>
        <v>2.7.1.1.01</v>
      </c>
      <c r="P281" s="517" t="s">
        <v>928</v>
      </c>
    </row>
    <row r="282" spans="7:16" x14ac:dyDescent="0.25">
      <c r="G282" s="503" t="s">
        <v>153</v>
      </c>
      <c r="H282" s="503" t="s">
        <v>469</v>
      </c>
      <c r="I282" s="504" t="s">
        <v>1938</v>
      </c>
      <c r="J282" s="504" t="s">
        <v>1154</v>
      </c>
      <c r="K282" s="504"/>
      <c r="L282" s="502"/>
      <c r="M282" s="502"/>
      <c r="N282" s="519">
        <v>50000</v>
      </c>
      <c r="O282" s="505" t="str">
        <f>IFERROR(VLOOKUP($G282,[8]Catalogo!$G$19:$H$24,2,FALSE),"")</f>
        <v>2.7.1.1.01</v>
      </c>
      <c r="P282" s="519" t="s">
        <v>928</v>
      </c>
    </row>
    <row r="283" spans="7:16" x14ac:dyDescent="0.25">
      <c r="G283" s="507" t="s">
        <v>153</v>
      </c>
      <c r="H283" s="507" t="s">
        <v>469</v>
      </c>
      <c r="I283" s="508" t="s">
        <v>1973</v>
      </c>
      <c r="J283" s="508" t="s">
        <v>1154</v>
      </c>
      <c r="K283" s="508"/>
      <c r="L283" s="506"/>
      <c r="M283" s="506"/>
      <c r="N283" s="514">
        <v>50000</v>
      </c>
      <c r="O283" s="509" t="str">
        <f>IFERROR(VLOOKUP($G283,[8]Catalogo!$G$19:$H$24,2,FALSE),"")</f>
        <v>2.7.1.1.01</v>
      </c>
      <c r="P283" s="517" t="s">
        <v>928</v>
      </c>
    </row>
    <row r="284" spans="7:16" x14ac:dyDescent="0.25">
      <c r="G284" s="503" t="s">
        <v>153</v>
      </c>
      <c r="H284" s="503" t="s">
        <v>469</v>
      </c>
      <c r="I284" s="504" t="s">
        <v>1941</v>
      </c>
      <c r="J284" s="504" t="s">
        <v>1154</v>
      </c>
      <c r="K284" s="504"/>
      <c r="L284" s="502"/>
      <c r="M284" s="502"/>
      <c r="N284" s="519">
        <v>50000</v>
      </c>
      <c r="O284" s="505" t="str">
        <f>IFERROR(VLOOKUP($G284,[8]Catalogo!$G$19:$H$24,2,FALSE),"")</f>
        <v>2.7.1.1.01</v>
      </c>
      <c r="P284" s="519" t="s">
        <v>928</v>
      </c>
    </row>
    <row r="285" spans="7:16" x14ac:dyDescent="0.25">
      <c r="G285" s="507" t="s">
        <v>153</v>
      </c>
      <c r="H285" s="507" t="s">
        <v>469</v>
      </c>
      <c r="I285" s="508" t="s">
        <v>1974</v>
      </c>
      <c r="J285" s="508" t="s">
        <v>1154</v>
      </c>
      <c r="K285" s="508"/>
      <c r="L285" s="506"/>
      <c r="M285" s="506"/>
      <c r="N285" s="514">
        <v>50000</v>
      </c>
      <c r="O285" s="509" t="str">
        <f>IFERROR(VLOOKUP($G285,[8]Catalogo!$G$19:$H$24,2,FALSE),"")</f>
        <v>2.7.1.1.01</v>
      </c>
      <c r="P285" s="517" t="s">
        <v>928</v>
      </c>
    </row>
    <row r="286" spans="7:16" x14ac:dyDescent="0.25">
      <c r="G286" s="503" t="s">
        <v>153</v>
      </c>
      <c r="H286" s="503" t="s">
        <v>469</v>
      </c>
      <c r="I286" s="504" t="s">
        <v>1975</v>
      </c>
      <c r="J286" s="504" t="s">
        <v>1154</v>
      </c>
      <c r="K286" s="504"/>
      <c r="L286" s="502"/>
      <c r="M286" s="502"/>
      <c r="N286" s="519">
        <v>50000</v>
      </c>
      <c r="O286" s="505" t="str">
        <f>IFERROR(VLOOKUP($G286,[8]Catalogo!$G$19:$H$24,2,FALSE),"")</f>
        <v>2.7.1.1.01</v>
      </c>
      <c r="P286" s="519" t="s">
        <v>928</v>
      </c>
    </row>
  </sheetData>
  <dataValidations count="6">
    <dataValidation type="list" allowBlank="1" showInputMessage="1" showErrorMessage="1" sqref="G9:G39 G41:G45 G230:G286" xr:uid="{00000000-0002-0000-0500-000000000000}">
      <formula1>lsTipoIntervencion</formula1>
    </dataValidation>
    <dataValidation type="list" allowBlank="1" showInputMessage="1" showErrorMessage="1" sqref="J9:J210 J230:J286" xr:uid="{00000000-0002-0000-0500-000001000000}">
      <formula1>Provincias</formula1>
    </dataValidation>
    <dataValidation type="list" allowBlank="1" showInputMessage="1" showErrorMessage="1" sqref="H9:H210 H230:H286" xr:uid="{00000000-0002-0000-0500-000002000000}">
      <formula1>LsTipoEESS</formula1>
    </dataValidation>
    <dataValidation type="list" allowBlank="1" showInputMessage="1" showErrorMessage="1" sqref="L9:L210 L230:L286" xr:uid="{00000000-0002-0000-0500-000003000000}">
      <formula1>INDIRECT($K9)</formula1>
    </dataValidation>
    <dataValidation type="whole" allowBlank="1" showInputMessage="1" showErrorMessage="1" sqref="N9:N210 N230:N286" xr:uid="{00000000-0002-0000-0500-000004000000}">
      <formula1>0</formula1>
      <formula2>1000000</formula2>
    </dataValidation>
    <dataValidation type="list" allowBlank="1" showInputMessage="1" showErrorMessage="1" sqref="P9:P286" xr:uid="{00000000-0002-0000-0500-000005000000}">
      <formula1>lsFuentesFinanciamiento</formula1>
    </dataValidation>
  </dataValidations>
  <pageMargins left="1.0629921259842521" right="0.11811023622047245" top="0.94488188976377963" bottom="0.15748031496062992" header="0" footer="0"/>
  <pageSetup scale="75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3010" r:id="rId4" name="CommandButton1">
          <controlPr defaultSize="0" autoLine="0" r:id="rId5">
            <anchor moveWithCells="1">
              <from>
                <xdr:col>6</xdr:col>
                <xdr:colOff>38100</xdr:colOff>
                <xdr:row>5</xdr:row>
                <xdr:rowOff>95250</xdr:rowOff>
              </from>
              <to>
                <xdr:col>6</xdr:col>
                <xdr:colOff>1495425</xdr:colOff>
                <xdr:row>6</xdr:row>
                <xdr:rowOff>190500</xdr:rowOff>
              </to>
            </anchor>
          </controlPr>
        </control>
      </mc:Choice>
      <mc:Fallback>
        <control shapeId="43010" r:id="rId4" name="CommandButton1"/>
      </mc:Fallback>
    </mc:AlternateContent>
  </controls>
  <tableParts count="1"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A1:AD572"/>
  <sheetViews>
    <sheetView showGridLines="0" topLeftCell="A4" zoomScale="77" zoomScaleNormal="77" workbookViewId="0">
      <pane ySplit="5" topLeftCell="A9" activePane="bottomLeft" state="frozen"/>
      <selection activeCell="U415" activeCellId="2" sqref="U408 U409 U415"/>
      <selection pane="bottomLeft" activeCell="T253" sqref="T253"/>
    </sheetView>
  </sheetViews>
  <sheetFormatPr baseColWidth="10" defaultColWidth="20.85546875" defaultRowHeight="12.75" x14ac:dyDescent="0.2"/>
  <cols>
    <col min="1" max="1" width="1.5703125" style="539" hidden="1" customWidth="1"/>
    <col min="2" max="2" width="11.5703125" style="539" hidden="1" customWidth="1"/>
    <col min="3" max="6" width="20.85546875" style="539" hidden="1" customWidth="1"/>
    <col min="7" max="7" width="15.140625" style="5" customWidth="1"/>
    <col min="8" max="8" width="20.85546875" style="5"/>
    <col min="9" max="9" width="26" style="5" customWidth="1"/>
    <col min="10" max="10" width="30.5703125" style="5" customWidth="1"/>
    <col min="11" max="11" width="22.7109375" style="5" customWidth="1"/>
    <col min="12" max="15" width="20.85546875" style="5" customWidth="1"/>
    <col min="16" max="16" width="23.5703125" style="5" customWidth="1"/>
    <col min="17" max="17" width="12.28515625" style="5" customWidth="1"/>
    <col min="18" max="18" width="14" style="5" customWidth="1"/>
    <col min="19" max="19" width="20.85546875" style="5" customWidth="1"/>
    <col min="20" max="20" width="20.85546875" style="449" customWidth="1"/>
    <col min="21" max="21" width="20.85546875" style="5"/>
    <col min="22" max="16384" width="20.85546875" style="539"/>
  </cols>
  <sheetData>
    <row r="1" spans="2:30" s="278" customFormat="1" ht="15" customHeight="1" x14ac:dyDescent="0.25"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T1" s="448" t="s">
        <v>2040</v>
      </c>
      <c r="W1" s="279"/>
      <c r="X1" s="279"/>
      <c r="Y1" s="279"/>
      <c r="Z1" s="279"/>
      <c r="AA1" s="279"/>
      <c r="AB1" s="279"/>
      <c r="AC1" s="279"/>
      <c r="AD1" s="531"/>
    </row>
    <row r="2" spans="2:30" s="531" customFormat="1" ht="15.75" x14ac:dyDescent="0.25">
      <c r="H2" s="532" t="str">
        <f>'Formulario PPGR1'!H2</f>
        <v>Servicio Nacional de Salud</v>
      </c>
      <c r="I2" s="532"/>
      <c r="L2" s="158"/>
      <c r="M2" s="158"/>
      <c r="N2" s="158"/>
      <c r="O2" s="158"/>
      <c r="P2" s="158"/>
      <c r="Q2" s="158"/>
      <c r="R2" s="158"/>
      <c r="S2" s="158"/>
      <c r="T2" s="174"/>
      <c r="U2" s="158"/>
      <c r="V2" s="158"/>
      <c r="W2" s="170"/>
      <c r="X2" s="170"/>
      <c r="Y2" s="170"/>
      <c r="Z2" s="172"/>
    </row>
    <row r="3" spans="2:30" s="531" customFormat="1" ht="15" x14ac:dyDescent="0.25">
      <c r="H3" s="533" t="str">
        <f>'Formulario PPGR1'!H3</f>
        <v>Dirección de Planificación y Desarrollo</v>
      </c>
      <c r="I3" s="533"/>
      <c r="L3" s="158"/>
      <c r="M3" s="158"/>
      <c r="N3" s="158"/>
      <c r="O3" s="158"/>
      <c r="P3" s="158"/>
      <c r="Q3" s="158"/>
      <c r="R3" s="158"/>
      <c r="S3" s="158"/>
      <c r="T3" s="174"/>
      <c r="U3" s="158"/>
      <c r="V3" s="158"/>
      <c r="W3" s="170"/>
      <c r="X3" s="170"/>
      <c r="Y3" s="170"/>
      <c r="Z3" s="172"/>
    </row>
    <row r="4" spans="2:30" s="531" customFormat="1" ht="15" x14ac:dyDescent="0.25">
      <c r="H4" s="534"/>
      <c r="I4" s="534"/>
      <c r="L4" s="158"/>
      <c r="M4" s="158"/>
      <c r="N4" s="158"/>
      <c r="O4" s="158"/>
      <c r="P4" s="158"/>
      <c r="Q4" s="158"/>
      <c r="R4" s="158"/>
      <c r="S4" s="158"/>
      <c r="T4" s="174"/>
      <c r="U4" s="158"/>
      <c r="V4" s="158"/>
      <c r="W4" s="170"/>
      <c r="X4" s="170"/>
      <c r="Y4" s="170"/>
      <c r="Z4" s="172"/>
    </row>
    <row r="5" spans="2:30" s="531" customFormat="1" ht="15" x14ac:dyDescent="0.25">
      <c r="H5" s="534" t="s">
        <v>1126</v>
      </c>
      <c r="I5" s="534"/>
      <c r="L5" s="158"/>
      <c r="M5" s="158"/>
      <c r="N5" s="158"/>
      <c r="O5" s="158"/>
      <c r="P5" s="158"/>
      <c r="Q5" s="158"/>
      <c r="R5" s="158"/>
      <c r="S5" s="158"/>
      <c r="T5" s="174"/>
      <c r="U5" s="158"/>
      <c r="V5" s="158"/>
      <c r="W5" s="170"/>
      <c r="X5" s="170"/>
      <c r="Y5" s="170"/>
      <c r="Z5" s="172"/>
    </row>
    <row r="6" spans="2:30" s="278" customFormat="1" ht="15" x14ac:dyDescent="0.25">
      <c r="G6" s="535"/>
      <c r="H6" s="536" t="str">
        <f>'Formulario PPGR1'!$N$3</f>
        <v>R7 - SRS Cibao Occidental</v>
      </c>
      <c r="I6" s="536"/>
      <c r="L6" s="158"/>
      <c r="M6" s="158"/>
      <c r="N6" s="158"/>
      <c r="O6" s="158"/>
      <c r="P6" s="158"/>
      <c r="Q6" s="158"/>
      <c r="R6" s="158"/>
      <c r="S6" s="158"/>
      <c r="T6" s="448"/>
      <c r="W6" s="279"/>
      <c r="X6" s="279"/>
      <c r="Y6" s="279"/>
      <c r="Z6" s="279"/>
      <c r="AA6" s="279"/>
      <c r="AB6" s="279"/>
      <c r="AC6" s="279"/>
      <c r="AD6" s="531"/>
    </row>
    <row r="8" spans="2:30" ht="30.75" customHeight="1" x14ac:dyDescent="0.2">
      <c r="B8" s="331" t="s">
        <v>1196</v>
      </c>
      <c r="C8" s="332" t="s">
        <v>1193</v>
      </c>
      <c r="D8" s="332" t="s">
        <v>472</v>
      </c>
      <c r="E8" s="332" t="s">
        <v>1194</v>
      </c>
      <c r="F8" s="333" t="s">
        <v>1195</v>
      </c>
      <c r="G8" s="284" t="s">
        <v>951</v>
      </c>
      <c r="H8" s="284" t="s">
        <v>1187</v>
      </c>
      <c r="I8" s="537" t="s">
        <v>858</v>
      </c>
      <c r="J8" s="284" t="s">
        <v>1192</v>
      </c>
      <c r="K8" s="284" t="s">
        <v>63</v>
      </c>
      <c r="L8" s="284" t="s">
        <v>932</v>
      </c>
      <c r="M8" s="284" t="s">
        <v>467</v>
      </c>
      <c r="N8" s="284" t="s">
        <v>465</v>
      </c>
      <c r="O8" s="284" t="s">
        <v>1184</v>
      </c>
      <c r="P8" s="284" t="s">
        <v>466</v>
      </c>
      <c r="Q8" s="284" t="s">
        <v>3</v>
      </c>
      <c r="R8" s="284" t="s">
        <v>4</v>
      </c>
      <c r="S8" s="284" t="s">
        <v>5</v>
      </c>
      <c r="T8" s="538" t="s">
        <v>955</v>
      </c>
      <c r="U8" s="284" t="s">
        <v>72</v>
      </c>
      <c r="V8" s="285" t="s">
        <v>67</v>
      </c>
    </row>
    <row r="9" spans="2:30" ht="25.5" customHeight="1" x14ac:dyDescent="0.2">
      <c r="B9" s="341" t="e">
        <f>IF(Tabla46[[#This Row],[Tipos de Acciones]]="","",CONCATENATE(Tabla46[[#This Row],[POA]],".",Tabla46[[#This Row],[SRS]],".",Tabla46[[#This Row],[AREA]],".",Tabla46[[#This Row],[TIPO]]))</f>
        <v>#REF!</v>
      </c>
      <c r="C9" s="341" t="e">
        <f>IF(Tabla46[[#This Row],[Tipos de Acciones]]="","",'Formulario PPGR1'!#REF!)</f>
        <v>#REF!</v>
      </c>
      <c r="D9" s="341" t="s">
        <v>2027</v>
      </c>
      <c r="E9" s="341" t="s">
        <v>965</v>
      </c>
      <c r="F9" s="341" t="e">
        <f>IF(Tabla46[[#This Row],[Tipos de Acciones]]="","",'Formulario PPGR1'!#REF!)</f>
        <v>#REF!</v>
      </c>
      <c r="G9" s="335" t="s">
        <v>938</v>
      </c>
      <c r="H9" s="335" t="s">
        <v>260</v>
      </c>
      <c r="I9" s="336" t="s">
        <v>894</v>
      </c>
      <c r="J9" s="335" t="s">
        <v>1724</v>
      </c>
      <c r="K9" s="335" t="s">
        <v>260</v>
      </c>
      <c r="L9" s="335" t="s">
        <v>469</v>
      </c>
      <c r="M9" s="337" t="s">
        <v>1725</v>
      </c>
      <c r="N9" s="337" t="s">
        <v>1151</v>
      </c>
      <c r="O9" s="359" t="s">
        <v>965</v>
      </c>
      <c r="P9" s="359" t="s">
        <v>1121</v>
      </c>
      <c r="Q9" s="337" t="s">
        <v>593</v>
      </c>
      <c r="R9" s="523">
        <v>2</v>
      </c>
      <c r="S9" s="523">
        <v>10000</v>
      </c>
      <c r="T9" s="450">
        <f>+Tabla46[[#This Row],[Cantidad de Insumos]]*Tabla46[[#This Row],[Precio Unitario]]</f>
        <v>20000</v>
      </c>
      <c r="U9" s="359" t="s">
        <v>895</v>
      </c>
      <c r="V9" s="360" t="s">
        <v>928</v>
      </c>
    </row>
    <row r="10" spans="2:30" ht="51" customHeight="1" x14ac:dyDescent="0.2">
      <c r="B10" s="341" t="e">
        <f>IF(Tabla46[[#This Row],[Tipos de Acciones]]="","",CONCATENATE(Tabla46[[#This Row],[POA]],".",Tabla46[[#This Row],[SRS]],".",Tabla46[[#This Row],[AREA]],".",Tabla46[[#This Row],[TIPO]]))</f>
        <v>#REF!</v>
      </c>
      <c r="C10" s="341" t="e">
        <f>IF(Tabla46[[#This Row],[Tipos de Acciones]]="","",'Formulario PPGR1'!#REF!)</f>
        <v>#REF!</v>
      </c>
      <c r="D10" s="341" t="s">
        <v>2027</v>
      </c>
      <c r="E10" s="341" t="s">
        <v>965</v>
      </c>
      <c r="F10" s="341" t="e">
        <f>IF(Tabla46[[#This Row],[Tipos de Acciones]]="","",'Formulario PPGR1'!#REF!)</f>
        <v>#REF!</v>
      </c>
      <c r="G10" s="335" t="s">
        <v>938</v>
      </c>
      <c r="H10" s="335" t="s">
        <v>260</v>
      </c>
      <c r="I10" s="336" t="s">
        <v>894</v>
      </c>
      <c r="J10" s="335" t="s">
        <v>1726</v>
      </c>
      <c r="K10" s="335" t="s">
        <v>260</v>
      </c>
      <c r="L10" s="335" t="s">
        <v>469</v>
      </c>
      <c r="M10" s="337" t="s">
        <v>1727</v>
      </c>
      <c r="N10" s="337" t="s">
        <v>1151</v>
      </c>
      <c r="O10" s="359" t="s">
        <v>965</v>
      </c>
      <c r="P10" s="359" t="s">
        <v>1121</v>
      </c>
      <c r="Q10" s="337" t="s">
        <v>593</v>
      </c>
      <c r="R10" s="523">
        <v>2</v>
      </c>
      <c r="S10" s="523">
        <v>4800</v>
      </c>
      <c r="T10" s="450">
        <f>+Tabla46[[#This Row],[Cantidad de Insumos]]*Tabla46[[#This Row],[Precio Unitario]]</f>
        <v>9600</v>
      </c>
      <c r="U10" s="359" t="s">
        <v>895</v>
      </c>
      <c r="V10" s="360" t="s">
        <v>928</v>
      </c>
    </row>
    <row r="11" spans="2:30" ht="20.25" customHeight="1" x14ac:dyDescent="0.2">
      <c r="B11" s="341" t="e">
        <f>IF(Tabla46[[#This Row],[Tipos de Acciones]]="","",CONCATENATE(Tabla46[[#This Row],[POA]],".",Tabla46[[#This Row],[SRS]],".",Tabla46[[#This Row],[AREA]],".",Tabla46[[#This Row],[TIPO]]))</f>
        <v>#REF!</v>
      </c>
      <c r="C11" s="341" t="e">
        <f>IF(Tabla46[[#This Row],[Tipos de Acciones]]="","",'Formulario PPGR1'!#REF!)</f>
        <v>#REF!</v>
      </c>
      <c r="D11" s="341" t="s">
        <v>2027</v>
      </c>
      <c r="E11" s="341" t="s">
        <v>965</v>
      </c>
      <c r="F11" s="341" t="e">
        <f>IF(Tabla46[[#This Row],[Tipos de Acciones]]="","",'Formulario PPGR1'!#REF!)</f>
        <v>#REF!</v>
      </c>
      <c r="G11" s="335" t="s">
        <v>938</v>
      </c>
      <c r="H11" s="335" t="s">
        <v>891</v>
      </c>
      <c r="I11" s="336" t="s">
        <v>892</v>
      </c>
      <c r="J11" s="335" t="s">
        <v>1728</v>
      </c>
      <c r="K11" s="335" t="s">
        <v>891</v>
      </c>
      <c r="L11" s="335" t="s">
        <v>469</v>
      </c>
      <c r="M11" s="337" t="s">
        <v>1727</v>
      </c>
      <c r="N11" s="337" t="s">
        <v>1151</v>
      </c>
      <c r="O11" s="359" t="s">
        <v>965</v>
      </c>
      <c r="P11" s="359" t="s">
        <v>1121</v>
      </c>
      <c r="Q11" s="337" t="s">
        <v>593</v>
      </c>
      <c r="R11" s="523">
        <v>4</v>
      </c>
      <c r="S11" s="523">
        <v>7000</v>
      </c>
      <c r="T11" s="450">
        <f>+Tabla46[[#This Row],[Cantidad de Insumos]]*Tabla46[[#This Row],[Precio Unitario]]</f>
        <v>28000</v>
      </c>
      <c r="U11" s="359" t="s">
        <v>893</v>
      </c>
      <c r="V11" s="360" t="s">
        <v>928</v>
      </c>
    </row>
    <row r="12" spans="2:30" ht="25.5" customHeight="1" x14ac:dyDescent="0.2">
      <c r="B12" s="482" t="e">
        <f>IF(Tabla46[[#This Row],[Tipos de Acciones]]="","",CONCATENATE(Tabla46[[#This Row],[POA]],".",Tabla46[[#This Row],[SRS]],".",Tabla46[[#This Row],[AREA]],".",Tabla46[[#This Row],[TIPO]]))</f>
        <v>#REF!</v>
      </c>
      <c r="C12" s="482" t="e">
        <f>IF(Tabla46[[#This Row],[Tipos de Acciones]]="","",'Formulario PPGR1'!#REF!)</f>
        <v>#REF!</v>
      </c>
      <c r="D12" s="341" t="s">
        <v>2027</v>
      </c>
      <c r="E12" s="341" t="s">
        <v>965</v>
      </c>
      <c r="F12" s="482" t="e">
        <f>IF(Tabla46[[#This Row],[Tipos de Acciones]]="","",'Formulario PPGR1'!#REF!)</f>
        <v>#REF!</v>
      </c>
      <c r="G12" s="335" t="s">
        <v>938</v>
      </c>
      <c r="H12" s="335" t="s">
        <v>260</v>
      </c>
      <c r="I12" s="363" t="s">
        <v>894</v>
      </c>
      <c r="J12" s="335" t="s">
        <v>1729</v>
      </c>
      <c r="K12" s="335" t="s">
        <v>260</v>
      </c>
      <c r="L12" s="335" t="s">
        <v>469</v>
      </c>
      <c r="M12" s="337" t="s">
        <v>1727</v>
      </c>
      <c r="N12" s="337" t="s">
        <v>1151</v>
      </c>
      <c r="O12" s="540" t="s">
        <v>965</v>
      </c>
      <c r="P12" s="337" t="s">
        <v>1121</v>
      </c>
      <c r="Q12" s="306" t="s">
        <v>593</v>
      </c>
      <c r="R12" s="306">
        <v>4</v>
      </c>
      <c r="S12" s="306">
        <v>1400</v>
      </c>
      <c r="T12" s="450">
        <f>+Tabla46[[#This Row],[Cantidad de Insumos]]*Tabla46[[#This Row],[Precio Unitario]]</f>
        <v>5600</v>
      </c>
      <c r="U12" s="483" t="s">
        <v>895</v>
      </c>
      <c r="V12" s="312" t="s">
        <v>928</v>
      </c>
    </row>
    <row r="13" spans="2:30" ht="25.5" customHeight="1" x14ac:dyDescent="0.2">
      <c r="B13" s="482" t="e">
        <f>IF(Tabla46[[#This Row],[Tipos de Acciones]]="","",CONCATENATE(Tabla46[[#This Row],[POA]],".",Tabla46[[#This Row],[SRS]],".",Tabla46[[#This Row],[AREA]],".",Tabla46[[#This Row],[TIPO]]))</f>
        <v>#REF!</v>
      </c>
      <c r="C13" s="482" t="e">
        <f>IF(Tabla46[[#This Row],[Tipos de Acciones]]="","",'Formulario PPGR1'!#REF!)</f>
        <v>#REF!</v>
      </c>
      <c r="D13" s="341" t="s">
        <v>2027</v>
      </c>
      <c r="E13" s="341" t="s">
        <v>965</v>
      </c>
      <c r="F13" s="482" t="e">
        <f>IF(Tabla46[[#This Row],[Tipos de Acciones]]="","",'Formulario PPGR1'!#REF!)</f>
        <v>#REF!</v>
      </c>
      <c r="G13" s="335" t="s">
        <v>938</v>
      </c>
      <c r="H13" s="335" t="s">
        <v>260</v>
      </c>
      <c r="I13" s="363" t="s">
        <v>894</v>
      </c>
      <c r="J13" s="335" t="s">
        <v>1730</v>
      </c>
      <c r="K13" s="335" t="s">
        <v>260</v>
      </c>
      <c r="L13" s="335" t="s">
        <v>469</v>
      </c>
      <c r="M13" s="337" t="s">
        <v>1727</v>
      </c>
      <c r="N13" s="337" t="s">
        <v>1151</v>
      </c>
      <c r="O13" s="540" t="s">
        <v>965</v>
      </c>
      <c r="P13" s="337" t="s">
        <v>1121</v>
      </c>
      <c r="Q13" s="306" t="s">
        <v>593</v>
      </c>
      <c r="R13" s="306">
        <v>2</v>
      </c>
      <c r="S13" s="306">
        <v>10000</v>
      </c>
      <c r="T13" s="450">
        <f>+Tabla46[[#This Row],[Cantidad de Insumos]]*Tabla46[[#This Row],[Precio Unitario]]</f>
        <v>20000</v>
      </c>
      <c r="U13" s="483" t="s">
        <v>895</v>
      </c>
      <c r="V13" s="312" t="s">
        <v>928</v>
      </c>
    </row>
    <row r="14" spans="2:30" ht="25.5" customHeight="1" x14ac:dyDescent="0.2">
      <c r="B14" s="341" t="e">
        <f>IF(Tabla46[[#This Row],[Tipos de Acciones]]="","",CONCATENATE(Tabla46[[#This Row],[POA]],".",Tabla46[[#This Row],[SRS]],".",Tabla46[[#This Row],[AREA]],".",Tabla46[[#This Row],[TIPO]]))</f>
        <v>#REF!</v>
      </c>
      <c r="C14" s="341" t="e">
        <f>IF(Tabla46[[#This Row],[Tipos de Acciones]]="","",'Formulario PPGR1'!#REF!)</f>
        <v>#REF!</v>
      </c>
      <c r="D14" s="341" t="s">
        <v>2027</v>
      </c>
      <c r="E14" s="341" t="s">
        <v>965</v>
      </c>
      <c r="F14" s="341" t="e">
        <f>IF(Tabla46[[#This Row],[Tipos de Acciones]]="","",'Formulario PPGR1'!#REF!)</f>
        <v>#REF!</v>
      </c>
      <c r="G14" s="335" t="s">
        <v>938</v>
      </c>
      <c r="H14" s="335" t="s">
        <v>260</v>
      </c>
      <c r="I14" s="336" t="s">
        <v>894</v>
      </c>
      <c r="J14" s="335" t="s">
        <v>1730</v>
      </c>
      <c r="K14" s="335" t="s">
        <v>260</v>
      </c>
      <c r="L14" s="335" t="s">
        <v>469</v>
      </c>
      <c r="M14" s="337" t="s">
        <v>1731</v>
      </c>
      <c r="N14" s="337" t="s">
        <v>1151</v>
      </c>
      <c r="O14" s="337" t="s">
        <v>965</v>
      </c>
      <c r="P14" s="359" t="s">
        <v>1121</v>
      </c>
      <c r="Q14" s="337" t="s">
        <v>593</v>
      </c>
      <c r="R14" s="306">
        <v>2</v>
      </c>
      <c r="S14" s="306">
        <v>10000</v>
      </c>
      <c r="T14" s="450">
        <f>+Tabla46[[#This Row],[Cantidad de Insumos]]*Tabla46[[#This Row],[Precio Unitario]]</f>
        <v>20000</v>
      </c>
      <c r="U14" s="359" t="s">
        <v>895</v>
      </c>
      <c r="V14" s="484" t="s">
        <v>928</v>
      </c>
    </row>
    <row r="15" spans="2:30" ht="38.25" customHeight="1" x14ac:dyDescent="0.2">
      <c r="B15" s="482" t="e">
        <f>IF(Tabla46[[#This Row],[Tipos de Acciones]]="","",CONCATENATE(Tabla46[[#This Row],[POA]],".",Tabla46[[#This Row],[SRS]],".",Tabla46[[#This Row],[AREA]],".",Tabla46[[#This Row],[TIPO]]))</f>
        <v>#REF!</v>
      </c>
      <c r="C15" s="482" t="e">
        <f>IF(Tabla46[[#This Row],[Tipos de Acciones]]="","",'Formulario PPGR1'!#REF!)</f>
        <v>#REF!</v>
      </c>
      <c r="D15" s="341" t="s">
        <v>2027</v>
      </c>
      <c r="E15" s="341" t="s">
        <v>965</v>
      </c>
      <c r="F15" s="482" t="e">
        <f>IF(Tabla46[[#This Row],[Tipos de Acciones]]="","",'Formulario PPGR1'!#REF!)</f>
        <v>#REF!</v>
      </c>
      <c r="G15" s="335" t="s">
        <v>938</v>
      </c>
      <c r="H15" s="335" t="s">
        <v>260</v>
      </c>
      <c r="I15" s="363" t="s">
        <v>894</v>
      </c>
      <c r="J15" s="335" t="s">
        <v>1732</v>
      </c>
      <c r="K15" s="335" t="s">
        <v>260</v>
      </c>
      <c r="L15" s="335" t="s">
        <v>469</v>
      </c>
      <c r="M15" s="337" t="s">
        <v>1731</v>
      </c>
      <c r="N15" s="337" t="s">
        <v>1151</v>
      </c>
      <c r="O15" s="540" t="s">
        <v>965</v>
      </c>
      <c r="P15" s="337" t="s">
        <v>1121</v>
      </c>
      <c r="Q15" s="306" t="s">
        <v>593</v>
      </c>
      <c r="R15" s="306">
        <v>2</v>
      </c>
      <c r="S15" s="306">
        <v>14000</v>
      </c>
      <c r="T15" s="450">
        <f>+Tabla46[[#This Row],[Cantidad de Insumos]]*Tabla46[[#This Row],[Precio Unitario]]</f>
        <v>28000</v>
      </c>
      <c r="U15" s="483" t="s">
        <v>895</v>
      </c>
      <c r="V15" s="312" t="s">
        <v>928</v>
      </c>
    </row>
    <row r="16" spans="2:30" ht="25.5" customHeight="1" x14ac:dyDescent="0.2">
      <c r="B16" s="341" t="e">
        <f>IF(Tabla46[[#This Row],[Tipos de Acciones]]="","",CONCATENATE(Tabla46[[#This Row],[POA]],".",Tabla46[[#This Row],[SRS]],".",Tabla46[[#This Row],[AREA]],".",Tabla46[[#This Row],[TIPO]]))</f>
        <v>#REF!</v>
      </c>
      <c r="C16" s="341" t="e">
        <f>IF(Tabla46[[#This Row],[Tipos de Acciones]]="","",'Formulario PPGR1'!#REF!)</f>
        <v>#REF!</v>
      </c>
      <c r="D16" s="341" t="s">
        <v>2027</v>
      </c>
      <c r="E16" s="341" t="s">
        <v>965</v>
      </c>
      <c r="F16" s="341" t="e">
        <f>IF(Tabla46[[#This Row],[Tipos de Acciones]]="","",'Formulario PPGR1'!#REF!)</f>
        <v>#REF!</v>
      </c>
      <c r="G16" s="335" t="s">
        <v>938</v>
      </c>
      <c r="H16" s="335" t="s">
        <v>862</v>
      </c>
      <c r="I16" s="336" t="s">
        <v>863</v>
      </c>
      <c r="J16" s="335" t="s">
        <v>1733</v>
      </c>
      <c r="K16" s="335" t="s">
        <v>862</v>
      </c>
      <c r="L16" s="335" t="s">
        <v>469</v>
      </c>
      <c r="M16" s="337" t="s">
        <v>1731</v>
      </c>
      <c r="N16" s="337" t="s">
        <v>1151</v>
      </c>
      <c r="O16" s="337" t="s">
        <v>965</v>
      </c>
      <c r="P16" s="359" t="s">
        <v>1121</v>
      </c>
      <c r="Q16" s="337" t="s">
        <v>593</v>
      </c>
      <c r="R16" s="306">
        <v>1</v>
      </c>
      <c r="S16" s="306">
        <v>18000</v>
      </c>
      <c r="T16" s="450">
        <f>+Tabla46[[#This Row],[Cantidad de Insumos]]*Tabla46[[#This Row],[Precio Unitario]]</f>
        <v>18000</v>
      </c>
      <c r="U16" s="359" t="s">
        <v>864</v>
      </c>
      <c r="V16" s="484" t="s">
        <v>928</v>
      </c>
    </row>
    <row r="17" spans="2:22" ht="25.5" customHeight="1" x14ac:dyDescent="0.2">
      <c r="B17" s="341" t="e">
        <f>IF(Tabla46[[#This Row],[Tipos de Acciones]]="","",CONCATENATE(Tabla46[[#This Row],[POA]],".",Tabla46[[#This Row],[SRS]],".",Tabla46[[#This Row],[AREA]],".",Tabla46[[#This Row],[TIPO]]))</f>
        <v>#REF!</v>
      </c>
      <c r="C17" s="341" t="e">
        <f>IF(Tabla46[[#This Row],[Tipos de Acciones]]="","",'Formulario PPGR1'!#REF!)</f>
        <v>#REF!</v>
      </c>
      <c r="D17" s="341" t="s">
        <v>2027</v>
      </c>
      <c r="E17" s="341" t="s">
        <v>965</v>
      </c>
      <c r="F17" s="341" t="e">
        <f>IF(Tabla46[[#This Row],[Tipos de Acciones]]="","",'Formulario PPGR1'!#REF!)</f>
        <v>#REF!</v>
      </c>
      <c r="G17" s="335" t="s">
        <v>938</v>
      </c>
      <c r="H17" s="335" t="s">
        <v>260</v>
      </c>
      <c r="I17" s="336" t="s">
        <v>894</v>
      </c>
      <c r="J17" s="335" t="s">
        <v>1724</v>
      </c>
      <c r="K17" s="335" t="s">
        <v>260</v>
      </c>
      <c r="L17" s="335" t="s">
        <v>469</v>
      </c>
      <c r="M17" s="337" t="s">
        <v>1734</v>
      </c>
      <c r="N17" s="337" t="s">
        <v>1151</v>
      </c>
      <c r="O17" s="337" t="s">
        <v>965</v>
      </c>
      <c r="P17" s="359" t="s">
        <v>1121</v>
      </c>
      <c r="Q17" s="337" t="s">
        <v>593</v>
      </c>
      <c r="R17" s="306">
        <v>2</v>
      </c>
      <c r="S17" s="306">
        <v>10000</v>
      </c>
      <c r="T17" s="450">
        <f>+Tabla46[[#This Row],[Cantidad de Insumos]]*Tabla46[[#This Row],[Precio Unitario]]</f>
        <v>20000</v>
      </c>
      <c r="U17" s="359" t="s">
        <v>895</v>
      </c>
      <c r="V17" s="484" t="s">
        <v>928</v>
      </c>
    </row>
    <row r="18" spans="2:22" ht="25.5" customHeight="1" x14ac:dyDescent="0.2">
      <c r="B18" s="341" t="e">
        <f>IF(Tabla46[[#This Row],[Tipos de Acciones]]="","",CONCATENATE(Tabla46[[#This Row],[POA]],".",Tabla46[[#This Row],[SRS]],".",Tabla46[[#This Row],[AREA]],".",Tabla46[[#This Row],[TIPO]]))</f>
        <v>#REF!</v>
      </c>
      <c r="C18" s="341" t="e">
        <f>IF(Tabla46[[#This Row],[Tipos de Acciones]]="","",'Formulario PPGR1'!#REF!)</f>
        <v>#REF!</v>
      </c>
      <c r="D18" s="341" t="s">
        <v>2027</v>
      </c>
      <c r="E18" s="341" t="s">
        <v>965</v>
      </c>
      <c r="F18" s="341" t="e">
        <f>IF(Tabla46[[#This Row],[Tipos de Acciones]]="","",'Formulario PPGR1'!#REF!)</f>
        <v>#REF!</v>
      </c>
      <c r="G18" s="335" t="s">
        <v>938</v>
      </c>
      <c r="H18" s="335" t="s">
        <v>260</v>
      </c>
      <c r="I18" s="336" t="s">
        <v>894</v>
      </c>
      <c r="J18" s="335" t="s">
        <v>1730</v>
      </c>
      <c r="K18" s="335" t="s">
        <v>260</v>
      </c>
      <c r="L18" s="335" t="s">
        <v>469</v>
      </c>
      <c r="M18" s="337" t="s">
        <v>1734</v>
      </c>
      <c r="N18" s="337" t="s">
        <v>1151</v>
      </c>
      <c r="O18" s="337" t="s">
        <v>965</v>
      </c>
      <c r="P18" s="359" t="s">
        <v>1121</v>
      </c>
      <c r="Q18" s="337" t="s">
        <v>593</v>
      </c>
      <c r="R18" s="306">
        <v>3</v>
      </c>
      <c r="S18" s="306">
        <v>10000</v>
      </c>
      <c r="T18" s="450">
        <f>+Tabla46[[#This Row],[Cantidad de Insumos]]*Tabla46[[#This Row],[Precio Unitario]]</f>
        <v>30000</v>
      </c>
      <c r="U18" s="359" t="s">
        <v>895</v>
      </c>
      <c r="V18" s="484" t="s">
        <v>928</v>
      </c>
    </row>
    <row r="19" spans="2:22" ht="38.25" customHeight="1" x14ac:dyDescent="0.2">
      <c r="B19" s="341" t="e">
        <f>IF(Tabla46[[#This Row],[Tipos de Acciones]]="","",CONCATENATE(Tabla46[[#This Row],[POA]],".",Tabla46[[#This Row],[SRS]],".",Tabla46[[#This Row],[AREA]],".",Tabla46[[#This Row],[TIPO]]))</f>
        <v>#REF!</v>
      </c>
      <c r="C19" s="341" t="e">
        <f>IF(Tabla46[[#This Row],[Tipos de Acciones]]="","",'Formulario PPGR1'!#REF!)</f>
        <v>#REF!</v>
      </c>
      <c r="D19" s="341" t="s">
        <v>2027</v>
      </c>
      <c r="E19" s="341" t="s">
        <v>965</v>
      </c>
      <c r="F19" s="341" t="e">
        <f>IF(Tabla46[[#This Row],[Tipos de Acciones]]="","",'Formulario PPGR1'!#REF!)</f>
        <v>#REF!</v>
      </c>
      <c r="G19" s="335" t="s">
        <v>938</v>
      </c>
      <c r="H19" s="335" t="s">
        <v>260</v>
      </c>
      <c r="I19" s="336" t="s">
        <v>894</v>
      </c>
      <c r="J19" s="335" t="s">
        <v>1732</v>
      </c>
      <c r="K19" s="335" t="s">
        <v>260</v>
      </c>
      <c r="L19" s="335" t="s">
        <v>469</v>
      </c>
      <c r="M19" s="337" t="s">
        <v>1734</v>
      </c>
      <c r="N19" s="337" t="s">
        <v>1151</v>
      </c>
      <c r="O19" s="337" t="s">
        <v>965</v>
      </c>
      <c r="P19" s="359" t="s">
        <v>1121</v>
      </c>
      <c r="Q19" s="337" t="s">
        <v>593</v>
      </c>
      <c r="R19" s="306">
        <v>2</v>
      </c>
      <c r="S19" s="306">
        <v>14000</v>
      </c>
      <c r="T19" s="450">
        <f>+Tabla46[[#This Row],[Cantidad de Insumos]]*Tabla46[[#This Row],[Precio Unitario]]</f>
        <v>28000</v>
      </c>
      <c r="U19" s="359" t="s">
        <v>895</v>
      </c>
      <c r="V19" s="484" t="s">
        <v>928</v>
      </c>
    </row>
    <row r="20" spans="2:22" ht="51" customHeight="1" x14ac:dyDescent="0.2">
      <c r="B20" s="341" t="e">
        <f>IF(Tabla46[[#This Row],[Tipos de Acciones]]="","",CONCATENATE(Tabla46[[#This Row],[POA]],".",Tabla46[[#This Row],[SRS]],".",Tabla46[[#This Row],[AREA]],".",Tabla46[[#This Row],[TIPO]]))</f>
        <v>#REF!</v>
      </c>
      <c r="C20" s="341" t="e">
        <f>IF(Tabla46[[#This Row],[Tipos de Acciones]]="","",'Formulario PPGR1'!#REF!)</f>
        <v>#REF!</v>
      </c>
      <c r="D20" s="341" t="s">
        <v>2027</v>
      </c>
      <c r="E20" s="341" t="s">
        <v>965</v>
      </c>
      <c r="F20" s="341" t="e">
        <f>IF(Tabla46[[#This Row],[Tipos de Acciones]]="","",'Formulario PPGR1'!#REF!)</f>
        <v>#REF!</v>
      </c>
      <c r="G20" s="335" t="s">
        <v>938</v>
      </c>
      <c r="H20" s="335" t="s">
        <v>260</v>
      </c>
      <c r="I20" s="336" t="s">
        <v>894</v>
      </c>
      <c r="J20" s="335" t="s">
        <v>1726</v>
      </c>
      <c r="K20" s="335" t="s">
        <v>260</v>
      </c>
      <c r="L20" s="335" t="s">
        <v>469</v>
      </c>
      <c r="M20" s="337" t="s">
        <v>1735</v>
      </c>
      <c r="N20" s="337" t="s">
        <v>1151</v>
      </c>
      <c r="O20" s="337" t="s">
        <v>965</v>
      </c>
      <c r="P20" s="359" t="s">
        <v>1121</v>
      </c>
      <c r="Q20" s="337" t="s">
        <v>593</v>
      </c>
      <c r="R20" s="306">
        <v>2</v>
      </c>
      <c r="S20" s="306">
        <v>4800</v>
      </c>
      <c r="T20" s="450">
        <f>+Tabla46[[#This Row],[Cantidad de Insumos]]*Tabla46[[#This Row],[Precio Unitario]]</f>
        <v>9600</v>
      </c>
      <c r="U20" s="359" t="s">
        <v>895</v>
      </c>
      <c r="V20" s="484" t="s">
        <v>928</v>
      </c>
    </row>
    <row r="21" spans="2:22" ht="25.5" x14ac:dyDescent="0.2">
      <c r="B21" s="341" t="e">
        <f>IF(Tabla46[[#This Row],[Tipos de Acciones]]="","",CONCATENATE(Tabla46[[#This Row],[POA]],".",Tabla46[[#This Row],[SRS]],".",Tabla46[[#This Row],[AREA]],".",Tabla46[[#This Row],[TIPO]]))</f>
        <v>#REF!</v>
      </c>
      <c r="C21" s="341" t="e">
        <f>IF(Tabla46[[#This Row],[Tipos de Acciones]]="","",'Formulario PPGR1'!#REF!)</f>
        <v>#REF!</v>
      </c>
      <c r="D21" s="341" t="s">
        <v>2027</v>
      </c>
      <c r="E21" s="341" t="s">
        <v>965</v>
      </c>
      <c r="F21" s="341" t="e">
        <f>IF(Tabla46[[#This Row],[Tipos de Acciones]]="","",'Formulario PPGR1'!#REF!)</f>
        <v>#REF!</v>
      </c>
      <c r="G21" s="335" t="s">
        <v>938</v>
      </c>
      <c r="H21" s="335" t="s">
        <v>260</v>
      </c>
      <c r="I21" s="336" t="s">
        <v>894</v>
      </c>
      <c r="J21" s="335" t="s">
        <v>1724</v>
      </c>
      <c r="K21" s="335" t="s">
        <v>260</v>
      </c>
      <c r="L21" s="335" t="s">
        <v>469</v>
      </c>
      <c r="M21" s="337" t="s">
        <v>1735</v>
      </c>
      <c r="N21" s="337" t="s">
        <v>1151</v>
      </c>
      <c r="O21" s="337" t="s">
        <v>965</v>
      </c>
      <c r="P21" s="359" t="s">
        <v>1121</v>
      </c>
      <c r="Q21" s="337" t="s">
        <v>593</v>
      </c>
      <c r="R21" s="306">
        <v>2</v>
      </c>
      <c r="S21" s="361">
        <v>10000</v>
      </c>
      <c r="T21" s="450">
        <f>+Tabla46[[#This Row],[Cantidad de Insumos]]*Tabla46[[#This Row],[Precio Unitario]]</f>
        <v>20000</v>
      </c>
      <c r="U21" s="359" t="s">
        <v>895</v>
      </c>
      <c r="V21" s="484" t="s">
        <v>928</v>
      </c>
    </row>
    <row r="22" spans="2:22" ht="25.5" customHeight="1" x14ac:dyDescent="0.2">
      <c r="B22" s="341" t="e">
        <f>IF(Tabla46[[#This Row],[Tipos de Acciones]]="","",CONCATENATE(Tabla46[[#This Row],[POA]],".",Tabla46[[#This Row],[SRS]],".",Tabla46[[#This Row],[AREA]],".",Tabla46[[#This Row],[TIPO]]))</f>
        <v>#REF!</v>
      </c>
      <c r="C22" s="341" t="e">
        <f>IF(Tabla46[[#This Row],[Tipos de Acciones]]="","",'Formulario PPGR1'!#REF!)</f>
        <v>#REF!</v>
      </c>
      <c r="D22" s="341" t="s">
        <v>2027</v>
      </c>
      <c r="E22" s="341" t="s">
        <v>965</v>
      </c>
      <c r="F22" s="341" t="e">
        <f>IF(Tabla46[[#This Row],[Tipos de Acciones]]="","",'Formulario PPGR1'!#REF!)</f>
        <v>#REF!</v>
      </c>
      <c r="G22" s="335" t="s">
        <v>935</v>
      </c>
      <c r="H22" s="335" t="s">
        <v>260</v>
      </c>
      <c r="I22" s="336" t="s">
        <v>894</v>
      </c>
      <c r="J22" s="335" t="s">
        <v>1728</v>
      </c>
      <c r="K22" s="335" t="s">
        <v>260</v>
      </c>
      <c r="L22" s="335" t="s">
        <v>469</v>
      </c>
      <c r="M22" s="337" t="s">
        <v>1735</v>
      </c>
      <c r="N22" s="337" t="s">
        <v>1151</v>
      </c>
      <c r="O22" s="337" t="s">
        <v>965</v>
      </c>
      <c r="P22" s="359" t="s">
        <v>1121</v>
      </c>
      <c r="Q22" s="337" t="s">
        <v>593</v>
      </c>
      <c r="R22" s="306">
        <v>2</v>
      </c>
      <c r="S22" s="361">
        <v>7000</v>
      </c>
      <c r="T22" s="450">
        <f>+Tabla46[[#This Row],[Cantidad de Insumos]]*Tabla46[[#This Row],[Precio Unitario]]</f>
        <v>14000</v>
      </c>
      <c r="U22" s="359" t="s">
        <v>895</v>
      </c>
      <c r="V22" s="484" t="s">
        <v>928</v>
      </c>
    </row>
    <row r="23" spans="2:22" ht="25.5" customHeight="1" x14ac:dyDescent="0.2">
      <c r="B23" s="341" t="e">
        <f>IF(Tabla46[[#This Row],[Tipos de Acciones]]="","",CONCATENATE(Tabla46[[#This Row],[POA]],".",Tabla46[[#This Row],[SRS]],".",Tabla46[[#This Row],[AREA]],".",Tabla46[[#This Row],[TIPO]]))</f>
        <v>#REF!</v>
      </c>
      <c r="C23" s="341" t="e">
        <f>IF(Tabla46[[#This Row],[Tipos de Acciones]]="","",'Formulario PPGR1'!#REF!)</f>
        <v>#REF!</v>
      </c>
      <c r="D23" s="341" t="s">
        <v>2027</v>
      </c>
      <c r="E23" s="341" t="s">
        <v>965</v>
      </c>
      <c r="F23" s="341" t="e">
        <f>IF(Tabla46[[#This Row],[Tipos de Acciones]]="","",'Formulario PPGR1'!#REF!)</f>
        <v>#REF!</v>
      </c>
      <c r="G23" s="335" t="s">
        <v>938</v>
      </c>
      <c r="H23" s="335" t="s">
        <v>260</v>
      </c>
      <c r="I23" s="336" t="s">
        <v>894</v>
      </c>
      <c r="J23" s="335" t="s">
        <v>1730</v>
      </c>
      <c r="K23" s="335" t="s">
        <v>260</v>
      </c>
      <c r="L23" s="335" t="s">
        <v>469</v>
      </c>
      <c r="M23" s="337" t="s">
        <v>1735</v>
      </c>
      <c r="N23" s="337" t="s">
        <v>1151</v>
      </c>
      <c r="O23" s="359" t="s">
        <v>965</v>
      </c>
      <c r="P23" s="359" t="s">
        <v>1121</v>
      </c>
      <c r="Q23" s="337" t="s">
        <v>593</v>
      </c>
      <c r="R23" s="306">
        <v>3</v>
      </c>
      <c r="S23" s="361">
        <v>1000</v>
      </c>
      <c r="T23" s="450">
        <f>+Tabla46[[#This Row],[Cantidad de Insumos]]*Tabla46[[#This Row],[Precio Unitario]]</f>
        <v>3000</v>
      </c>
      <c r="U23" s="359" t="s">
        <v>895</v>
      </c>
      <c r="V23" s="312" t="s">
        <v>928</v>
      </c>
    </row>
    <row r="24" spans="2:22" ht="38.25" customHeight="1" x14ac:dyDescent="0.2">
      <c r="B24" s="482" t="e">
        <f>IF(Tabla46[[#This Row],[Tipos de Acciones]]="","",CONCATENATE(Tabla46[[#This Row],[POA]],".",Tabla46[[#This Row],[SRS]],".",Tabla46[[#This Row],[AREA]],".",Tabla46[[#This Row],[TIPO]]))</f>
        <v>#REF!</v>
      </c>
      <c r="C24" s="482" t="e">
        <f>IF(Tabla46[[#This Row],[Tipos de Acciones]]="","",'Formulario PPGR1'!#REF!)</f>
        <v>#REF!</v>
      </c>
      <c r="D24" s="341" t="s">
        <v>2027</v>
      </c>
      <c r="E24" s="341" t="s">
        <v>965</v>
      </c>
      <c r="F24" s="482" t="e">
        <f>IF(Tabla46[[#This Row],[Tipos de Acciones]]="","",'Formulario PPGR1'!#REF!)</f>
        <v>#REF!</v>
      </c>
      <c r="G24" s="335" t="s">
        <v>938</v>
      </c>
      <c r="H24" s="335" t="s">
        <v>260</v>
      </c>
      <c r="I24" s="336" t="s">
        <v>894</v>
      </c>
      <c r="J24" s="335" t="s">
        <v>1732</v>
      </c>
      <c r="K24" s="335" t="s">
        <v>260</v>
      </c>
      <c r="L24" s="335" t="s">
        <v>469</v>
      </c>
      <c r="M24" s="337" t="s">
        <v>1735</v>
      </c>
      <c r="N24" s="337" t="s">
        <v>1151</v>
      </c>
      <c r="O24" s="359" t="s">
        <v>965</v>
      </c>
      <c r="P24" s="359" t="s">
        <v>1121</v>
      </c>
      <c r="Q24" s="337" t="s">
        <v>593</v>
      </c>
      <c r="R24" s="306">
        <v>2</v>
      </c>
      <c r="S24" s="361">
        <v>14000</v>
      </c>
      <c r="T24" s="450">
        <f>+Tabla46[[#This Row],[Cantidad de Insumos]]*Tabla46[[#This Row],[Precio Unitario]]</f>
        <v>28000</v>
      </c>
      <c r="U24" s="359" t="s">
        <v>895</v>
      </c>
      <c r="V24" s="312" t="s">
        <v>928</v>
      </c>
    </row>
    <row r="25" spans="2:22" ht="25.5" customHeight="1" x14ac:dyDescent="0.2">
      <c r="B25" s="482" t="e">
        <f>IF(Tabla46[[#This Row],[Tipos de Acciones]]="","",CONCATENATE(Tabla46[[#This Row],[POA]],".",Tabla46[[#This Row],[SRS]],".",Tabla46[[#This Row],[AREA]],".",Tabla46[[#This Row],[TIPO]]))</f>
        <v>#REF!</v>
      </c>
      <c r="C25" s="482" t="e">
        <f>IF(Tabla46[[#This Row],[Tipos de Acciones]]="","",'Formulario PPGR1'!#REF!)</f>
        <v>#REF!</v>
      </c>
      <c r="D25" s="341" t="s">
        <v>2027</v>
      </c>
      <c r="E25" s="341" t="s">
        <v>965</v>
      </c>
      <c r="F25" s="482" t="e">
        <f>IF(Tabla46[[#This Row],[Tipos de Acciones]]="","",'Formulario PPGR1'!#REF!)</f>
        <v>#REF!</v>
      </c>
      <c r="G25" s="335" t="s">
        <v>938</v>
      </c>
      <c r="H25" s="335" t="s">
        <v>260</v>
      </c>
      <c r="I25" s="336" t="s">
        <v>894</v>
      </c>
      <c r="J25" s="335" t="s">
        <v>1729</v>
      </c>
      <c r="K25" s="335" t="s">
        <v>260</v>
      </c>
      <c r="L25" s="335" t="s">
        <v>469</v>
      </c>
      <c r="M25" s="337" t="s">
        <v>1735</v>
      </c>
      <c r="N25" s="337" t="s">
        <v>1151</v>
      </c>
      <c r="O25" s="359" t="s">
        <v>965</v>
      </c>
      <c r="P25" s="359" t="s">
        <v>1121</v>
      </c>
      <c r="Q25" s="337" t="s">
        <v>593</v>
      </c>
      <c r="R25" s="306">
        <v>2</v>
      </c>
      <c r="S25" s="361">
        <v>1400</v>
      </c>
      <c r="T25" s="450">
        <f>+Tabla46[[#This Row],[Cantidad de Insumos]]*Tabla46[[#This Row],[Precio Unitario]]</f>
        <v>2800</v>
      </c>
      <c r="U25" s="359" t="s">
        <v>895</v>
      </c>
      <c r="V25" s="312" t="s">
        <v>928</v>
      </c>
    </row>
    <row r="26" spans="2:22" ht="25.5" customHeight="1" x14ac:dyDescent="0.2">
      <c r="B26" s="482" t="e">
        <f>IF(Tabla46[[#This Row],[Tipos de Acciones]]="","",CONCATENATE(Tabla46[[#This Row],[POA]],".",Tabla46[[#This Row],[SRS]],".",Tabla46[[#This Row],[AREA]],".",Tabla46[[#This Row],[TIPO]]))</f>
        <v>#REF!</v>
      </c>
      <c r="C26" s="482" t="e">
        <f>IF(Tabla46[[#This Row],[Tipos de Acciones]]="","",'Formulario PPGR1'!#REF!)</f>
        <v>#REF!</v>
      </c>
      <c r="D26" s="341" t="s">
        <v>2027</v>
      </c>
      <c r="E26" s="341" t="s">
        <v>965</v>
      </c>
      <c r="F26" s="482" t="e">
        <f>IF(Tabla46[[#This Row],[Tipos de Acciones]]="","",'Formulario PPGR1'!#REF!)</f>
        <v>#REF!</v>
      </c>
      <c r="G26" s="335" t="s">
        <v>938</v>
      </c>
      <c r="H26" s="335" t="s">
        <v>260</v>
      </c>
      <c r="I26" s="336" t="s">
        <v>894</v>
      </c>
      <c r="J26" s="335" t="s">
        <v>1724</v>
      </c>
      <c r="K26" s="335" t="s">
        <v>260</v>
      </c>
      <c r="L26" s="335" t="s">
        <v>469</v>
      </c>
      <c r="M26" s="337" t="s">
        <v>1736</v>
      </c>
      <c r="N26" s="337" t="s">
        <v>1151</v>
      </c>
      <c r="O26" s="359" t="s">
        <v>965</v>
      </c>
      <c r="P26" s="359" t="s">
        <v>1121</v>
      </c>
      <c r="Q26" s="337" t="s">
        <v>593</v>
      </c>
      <c r="R26" s="306">
        <v>2</v>
      </c>
      <c r="S26" s="361">
        <v>10000</v>
      </c>
      <c r="T26" s="450">
        <f>+Tabla46[[#This Row],[Cantidad de Insumos]]*Tabla46[[#This Row],[Precio Unitario]]</f>
        <v>20000</v>
      </c>
      <c r="U26" s="359" t="s">
        <v>895</v>
      </c>
      <c r="V26" s="312" t="s">
        <v>928</v>
      </c>
    </row>
    <row r="27" spans="2:22" ht="25.5" customHeight="1" x14ac:dyDescent="0.2">
      <c r="B27" s="341" t="e">
        <f>IF(Tabla46[[#This Row],[Tipos de Acciones]]="","",CONCATENATE(Tabla46[[#This Row],[POA]],".",Tabla46[[#This Row],[SRS]],".",Tabla46[[#This Row],[AREA]],".",Tabla46[[#This Row],[TIPO]]))</f>
        <v>#REF!</v>
      </c>
      <c r="C27" s="341" t="e">
        <f>IF(Tabla46[[#This Row],[Tipos de Acciones]]="","",'Formulario PPGR1'!#REF!)</f>
        <v>#REF!</v>
      </c>
      <c r="D27" s="341" t="s">
        <v>2027</v>
      </c>
      <c r="E27" s="341" t="s">
        <v>965</v>
      </c>
      <c r="F27" s="341" t="e">
        <f>IF(Tabla46[[#This Row],[Tipos de Acciones]]="","",'Formulario PPGR1'!#REF!)</f>
        <v>#REF!</v>
      </c>
      <c r="G27" s="335" t="s">
        <v>938</v>
      </c>
      <c r="H27" s="335" t="s">
        <v>282</v>
      </c>
      <c r="I27" s="336" t="s">
        <v>898</v>
      </c>
      <c r="J27" s="335" t="s">
        <v>1730</v>
      </c>
      <c r="K27" s="335" t="s">
        <v>282</v>
      </c>
      <c r="L27" s="335" t="s">
        <v>469</v>
      </c>
      <c r="M27" s="337" t="s">
        <v>1736</v>
      </c>
      <c r="N27" s="337" t="s">
        <v>1151</v>
      </c>
      <c r="O27" s="359" t="s">
        <v>965</v>
      </c>
      <c r="P27" s="359" t="s">
        <v>1121</v>
      </c>
      <c r="Q27" s="337" t="s">
        <v>593</v>
      </c>
      <c r="R27" s="306">
        <v>2</v>
      </c>
      <c r="S27" s="361">
        <v>10000</v>
      </c>
      <c r="T27" s="450">
        <f>+Tabla46[[#This Row],[Cantidad de Insumos]]*Tabla46[[#This Row],[Precio Unitario]]</f>
        <v>20000</v>
      </c>
      <c r="U27" s="359" t="s">
        <v>895</v>
      </c>
      <c r="V27" s="312" t="s">
        <v>928</v>
      </c>
    </row>
    <row r="28" spans="2:22" ht="63.75" customHeight="1" x14ac:dyDescent="0.2">
      <c r="B28" s="482" t="e">
        <f>IF(Tabla46[[#This Row],[Tipos de Acciones]]="","",CONCATENATE(Tabla46[[#This Row],[POA]],".",Tabla46[[#This Row],[SRS]],".",Tabla46[[#This Row],[AREA]],".",Tabla46[[#This Row],[TIPO]]))</f>
        <v>#REF!</v>
      </c>
      <c r="C28" s="482" t="e">
        <f>IF(Tabla46[[#This Row],[Tipos de Acciones]]="","",'Formulario PPGR1'!#REF!)</f>
        <v>#REF!</v>
      </c>
      <c r="D28" s="341" t="s">
        <v>2027</v>
      </c>
      <c r="E28" s="341" t="s">
        <v>965</v>
      </c>
      <c r="F28" s="482" t="e">
        <f>IF(Tabla46[[#This Row],[Tipos de Acciones]]="","",'Formulario PPGR1'!#REF!)</f>
        <v>#REF!</v>
      </c>
      <c r="G28" s="335" t="s">
        <v>938</v>
      </c>
      <c r="H28" s="335" t="s">
        <v>916</v>
      </c>
      <c r="I28" s="336" t="s">
        <v>917</v>
      </c>
      <c r="J28" s="335" t="s">
        <v>1726</v>
      </c>
      <c r="K28" s="335" t="s">
        <v>916</v>
      </c>
      <c r="L28" s="335" t="s">
        <v>469</v>
      </c>
      <c r="M28" s="337" t="s">
        <v>1737</v>
      </c>
      <c r="N28" s="337" t="s">
        <v>1151</v>
      </c>
      <c r="O28" s="359" t="s">
        <v>965</v>
      </c>
      <c r="P28" s="359" t="s">
        <v>1121</v>
      </c>
      <c r="Q28" s="337" t="s">
        <v>593</v>
      </c>
      <c r="R28" s="306">
        <v>2</v>
      </c>
      <c r="S28" s="361">
        <v>4800</v>
      </c>
      <c r="T28" s="450">
        <f>+Tabla46[[#This Row],[Cantidad de Insumos]]*Tabla46[[#This Row],[Precio Unitario]]</f>
        <v>9600</v>
      </c>
      <c r="U28" s="359" t="s">
        <v>895</v>
      </c>
      <c r="V28" s="312" t="s">
        <v>928</v>
      </c>
    </row>
    <row r="29" spans="2:22" ht="25.5" customHeight="1" x14ac:dyDescent="0.2">
      <c r="B29" s="482" t="e">
        <f>IF(Tabla46[[#This Row],[Tipos de Acciones]]="","",CONCATENATE(Tabla46[[#This Row],[POA]],".",Tabla46[[#This Row],[SRS]],".",Tabla46[[#This Row],[AREA]],".",Tabla46[[#This Row],[TIPO]]))</f>
        <v>#REF!</v>
      </c>
      <c r="C29" s="482" t="e">
        <f>IF(Tabla46[[#This Row],[Tipos de Acciones]]="","",'Formulario PPGR1'!#REF!)</f>
        <v>#REF!</v>
      </c>
      <c r="D29" s="341" t="s">
        <v>2027</v>
      </c>
      <c r="E29" s="341" t="s">
        <v>965</v>
      </c>
      <c r="F29" s="482" t="e">
        <f>IF(Tabla46[[#This Row],[Tipos de Acciones]]="","",'Formulario PPGR1'!#REF!)</f>
        <v>#REF!</v>
      </c>
      <c r="G29" s="335" t="s">
        <v>938</v>
      </c>
      <c r="H29" s="335" t="s">
        <v>260</v>
      </c>
      <c r="I29" s="336" t="s">
        <v>1189</v>
      </c>
      <c r="J29" s="335" t="s">
        <v>1724</v>
      </c>
      <c r="K29" s="335" t="s">
        <v>272</v>
      </c>
      <c r="L29" s="335" t="s">
        <v>469</v>
      </c>
      <c r="M29" s="337" t="s">
        <v>1737</v>
      </c>
      <c r="N29" s="337" t="s">
        <v>1151</v>
      </c>
      <c r="O29" s="359" t="s">
        <v>965</v>
      </c>
      <c r="P29" s="359" t="s">
        <v>1121</v>
      </c>
      <c r="Q29" s="337" t="s">
        <v>593</v>
      </c>
      <c r="R29" s="306">
        <v>3</v>
      </c>
      <c r="S29" s="361">
        <v>10000</v>
      </c>
      <c r="T29" s="450">
        <f>+Tabla46[[#This Row],[Cantidad de Insumos]]*Tabla46[[#This Row],[Precio Unitario]]</f>
        <v>30000</v>
      </c>
      <c r="U29" s="359" t="s">
        <v>895</v>
      </c>
      <c r="V29" s="312" t="s">
        <v>928</v>
      </c>
    </row>
    <row r="30" spans="2:22" ht="24.75" customHeight="1" x14ac:dyDescent="0.2">
      <c r="B30" s="482" t="e">
        <f>IF(Tabla46[[#This Row],[Tipos de Acciones]]="","",CONCATENATE(Tabla46[[#This Row],[POA]],".",Tabla46[[#This Row],[SRS]],".",Tabla46[[#This Row],[AREA]],".",Tabla46[[#This Row],[TIPO]]))</f>
        <v>#REF!</v>
      </c>
      <c r="C30" s="482" t="e">
        <f>IF(Tabla46[[#This Row],[Tipos de Acciones]]="","",'Formulario PPGR1'!#REF!)</f>
        <v>#REF!</v>
      </c>
      <c r="D30" s="341" t="s">
        <v>2027</v>
      </c>
      <c r="E30" s="341" t="s">
        <v>965</v>
      </c>
      <c r="F30" s="482" t="e">
        <f>IF(Tabla46[[#This Row],[Tipos de Acciones]]="","",'Formulario PPGR1'!#REF!)</f>
        <v>#REF!</v>
      </c>
      <c r="G30" s="335" t="s">
        <v>938</v>
      </c>
      <c r="H30" s="335" t="s">
        <v>862</v>
      </c>
      <c r="I30" s="336" t="s">
        <v>863</v>
      </c>
      <c r="J30" s="335" t="s">
        <v>1728</v>
      </c>
      <c r="K30" s="335" t="s">
        <v>862</v>
      </c>
      <c r="L30" s="335" t="s">
        <v>469</v>
      </c>
      <c r="M30" s="337" t="s">
        <v>1737</v>
      </c>
      <c r="N30" s="337" t="s">
        <v>1151</v>
      </c>
      <c r="O30" s="359" t="s">
        <v>965</v>
      </c>
      <c r="P30" s="359"/>
      <c r="Q30" s="337" t="s">
        <v>593</v>
      </c>
      <c r="R30" s="306">
        <v>4</v>
      </c>
      <c r="S30" s="361">
        <v>7000</v>
      </c>
      <c r="T30" s="450">
        <f>+Tabla46[[#This Row],[Cantidad de Insumos]]*Tabla46[[#This Row],[Precio Unitario]]</f>
        <v>28000</v>
      </c>
      <c r="U30" s="359" t="s">
        <v>893</v>
      </c>
      <c r="V30" s="312" t="s">
        <v>928</v>
      </c>
    </row>
    <row r="31" spans="2:22" ht="25.5" customHeight="1" x14ac:dyDescent="0.2">
      <c r="B31" s="482" t="e">
        <f>IF(Tabla46[[#This Row],[Tipos de Acciones]]="","",CONCATENATE(Tabla46[[#This Row],[POA]],".",Tabla46[[#This Row],[SRS]],".",Tabla46[[#This Row],[AREA]],".",Tabla46[[#This Row],[TIPO]]))</f>
        <v>#REF!</v>
      </c>
      <c r="C31" s="482" t="e">
        <f>IF(Tabla46[[#This Row],[Tipos de Acciones]]="","",'Formulario PPGR1'!#REF!)</f>
        <v>#REF!</v>
      </c>
      <c r="D31" s="341" t="s">
        <v>2027</v>
      </c>
      <c r="E31" s="341" t="s">
        <v>965</v>
      </c>
      <c r="F31" s="482" t="e">
        <f>IF(Tabla46[[#This Row],[Tipos de Acciones]]="","",'Formulario PPGR1'!#REF!)</f>
        <v>#REF!</v>
      </c>
      <c r="G31" s="335" t="s">
        <v>938</v>
      </c>
      <c r="H31" s="335" t="s">
        <v>260</v>
      </c>
      <c r="I31" s="336" t="s">
        <v>894</v>
      </c>
      <c r="J31" s="335" t="s">
        <v>1729</v>
      </c>
      <c r="K31" s="335" t="s">
        <v>260</v>
      </c>
      <c r="L31" s="335" t="s">
        <v>469</v>
      </c>
      <c r="M31" s="337" t="s">
        <v>1737</v>
      </c>
      <c r="N31" s="337" t="s">
        <v>1151</v>
      </c>
      <c r="O31" s="359" t="s">
        <v>965</v>
      </c>
      <c r="P31" s="359" t="s">
        <v>1121</v>
      </c>
      <c r="Q31" s="337" t="s">
        <v>593</v>
      </c>
      <c r="R31" s="306">
        <v>1</v>
      </c>
      <c r="S31" s="361">
        <v>1400</v>
      </c>
      <c r="T31" s="450">
        <f>+Tabla46[[#This Row],[Cantidad de Insumos]]*Tabla46[[#This Row],[Precio Unitario]]</f>
        <v>1400</v>
      </c>
      <c r="U31" s="359" t="s">
        <v>895</v>
      </c>
      <c r="V31" s="312" t="s">
        <v>928</v>
      </c>
    </row>
    <row r="32" spans="2:22" ht="51" customHeight="1" x14ac:dyDescent="0.2">
      <c r="B32" s="482" t="e">
        <f>IF(Tabla46[[#This Row],[Tipos de Acciones]]="","",CONCATENATE(Tabla46[[#This Row],[POA]],".",Tabla46[[#This Row],[SRS]],".",Tabla46[[#This Row],[AREA]],".",Tabla46[[#This Row],[TIPO]]))</f>
        <v>#REF!</v>
      </c>
      <c r="C32" s="482" t="e">
        <f>IF(Tabla46[[#This Row],[Tipos de Acciones]]="","",'Formulario PPGR1'!#REF!)</f>
        <v>#REF!</v>
      </c>
      <c r="D32" s="341" t="s">
        <v>2027</v>
      </c>
      <c r="E32" s="341" t="s">
        <v>965</v>
      </c>
      <c r="F32" s="482" t="e">
        <f>IF(Tabla46[[#This Row],[Tipos de Acciones]]="","",'Formulario PPGR1'!#REF!)</f>
        <v>#REF!</v>
      </c>
      <c r="G32" s="335" t="s">
        <v>938</v>
      </c>
      <c r="H32" s="335" t="s">
        <v>260</v>
      </c>
      <c r="I32" s="336" t="s">
        <v>894</v>
      </c>
      <c r="J32" s="335" t="s">
        <v>1726</v>
      </c>
      <c r="K32" s="335" t="s">
        <v>260</v>
      </c>
      <c r="L32" s="335" t="s">
        <v>469</v>
      </c>
      <c r="M32" s="337" t="s">
        <v>1738</v>
      </c>
      <c r="N32" s="337" t="s">
        <v>1151</v>
      </c>
      <c r="O32" s="359" t="s">
        <v>965</v>
      </c>
      <c r="P32" s="359" t="s">
        <v>1121</v>
      </c>
      <c r="Q32" s="337" t="s">
        <v>593</v>
      </c>
      <c r="R32" s="306">
        <v>1</v>
      </c>
      <c r="S32" s="361">
        <v>4800</v>
      </c>
      <c r="T32" s="450">
        <f>+Tabla46[[#This Row],[Cantidad de Insumos]]*Tabla46[[#This Row],[Precio Unitario]]</f>
        <v>4800</v>
      </c>
      <c r="U32" s="359" t="s">
        <v>895</v>
      </c>
      <c r="V32" s="312" t="s">
        <v>928</v>
      </c>
    </row>
    <row r="33" spans="2:22" ht="25.5" customHeight="1" x14ac:dyDescent="0.2">
      <c r="B33" s="482" t="e">
        <f>IF(Tabla46[[#This Row],[Tipos de Acciones]]="","",CONCATENATE(Tabla46[[#This Row],[POA]],".",Tabla46[[#This Row],[SRS]],".",Tabla46[[#This Row],[AREA]],".",Tabla46[[#This Row],[TIPO]]))</f>
        <v>#REF!</v>
      </c>
      <c r="C33" s="482" t="e">
        <f>IF(Tabla46[[#This Row],[Tipos de Acciones]]="","",'Formulario PPGR1'!#REF!)</f>
        <v>#REF!</v>
      </c>
      <c r="D33" s="341" t="s">
        <v>2027</v>
      </c>
      <c r="E33" s="341" t="s">
        <v>965</v>
      </c>
      <c r="F33" s="482" t="e">
        <f>IF(Tabla46[[#This Row],[Tipos de Acciones]]="","",'Formulario PPGR1'!#REF!)</f>
        <v>#REF!</v>
      </c>
      <c r="G33" s="335" t="s">
        <v>938</v>
      </c>
      <c r="H33" s="335" t="s">
        <v>260</v>
      </c>
      <c r="I33" s="336" t="s">
        <v>894</v>
      </c>
      <c r="J33" s="335" t="s">
        <v>1724</v>
      </c>
      <c r="K33" s="335" t="s">
        <v>260</v>
      </c>
      <c r="L33" s="335" t="s">
        <v>469</v>
      </c>
      <c r="M33" s="337" t="s">
        <v>1738</v>
      </c>
      <c r="N33" s="337" t="s">
        <v>1151</v>
      </c>
      <c r="O33" s="359" t="s">
        <v>965</v>
      </c>
      <c r="P33" s="359" t="s">
        <v>1121</v>
      </c>
      <c r="Q33" s="337" t="s">
        <v>593</v>
      </c>
      <c r="R33" s="306">
        <v>2</v>
      </c>
      <c r="S33" s="361">
        <v>10000</v>
      </c>
      <c r="T33" s="450">
        <f>+Tabla46[[#This Row],[Cantidad de Insumos]]*Tabla46[[#This Row],[Precio Unitario]]</f>
        <v>20000</v>
      </c>
      <c r="U33" s="359" t="s">
        <v>895</v>
      </c>
      <c r="V33" s="312" t="s">
        <v>928</v>
      </c>
    </row>
    <row r="34" spans="2:22" ht="25.5" customHeight="1" x14ac:dyDescent="0.2">
      <c r="B34" s="482" t="e">
        <f>IF(Tabla46[[#This Row],[Tipos de Acciones]]="","",CONCATENATE(Tabla46[[#This Row],[POA]],".",Tabla46[[#This Row],[SRS]],".",Tabla46[[#This Row],[AREA]],".",Tabla46[[#This Row],[TIPO]]))</f>
        <v>#REF!</v>
      </c>
      <c r="C34" s="482" t="e">
        <f>IF(Tabla46[[#This Row],[Tipos de Acciones]]="","",'Formulario PPGR1'!#REF!)</f>
        <v>#REF!</v>
      </c>
      <c r="D34" s="341" t="s">
        <v>2027</v>
      </c>
      <c r="E34" s="341" t="s">
        <v>965</v>
      </c>
      <c r="F34" s="482" t="e">
        <f>IF(Tabla46[[#This Row],[Tipos de Acciones]]="","",'Formulario PPGR1'!#REF!)</f>
        <v>#REF!</v>
      </c>
      <c r="G34" s="335" t="s">
        <v>938</v>
      </c>
      <c r="H34" s="335" t="s">
        <v>260</v>
      </c>
      <c r="I34" s="336" t="s">
        <v>894</v>
      </c>
      <c r="J34" s="335" t="s">
        <v>1729</v>
      </c>
      <c r="K34" s="335" t="s">
        <v>260</v>
      </c>
      <c r="L34" s="335" t="s">
        <v>469</v>
      </c>
      <c r="M34" s="337" t="s">
        <v>1738</v>
      </c>
      <c r="N34" s="337" t="s">
        <v>1151</v>
      </c>
      <c r="O34" s="359" t="s">
        <v>965</v>
      </c>
      <c r="P34" s="359" t="s">
        <v>1121</v>
      </c>
      <c r="Q34" s="337" t="s">
        <v>593</v>
      </c>
      <c r="R34" s="306">
        <v>1</v>
      </c>
      <c r="S34" s="361">
        <v>1400</v>
      </c>
      <c r="T34" s="450">
        <f>+Tabla46[[#This Row],[Cantidad de Insumos]]*Tabla46[[#This Row],[Precio Unitario]]</f>
        <v>1400</v>
      </c>
      <c r="U34" s="359" t="s">
        <v>895</v>
      </c>
      <c r="V34" s="312" t="s">
        <v>928</v>
      </c>
    </row>
    <row r="35" spans="2:22" ht="25.5" customHeight="1" x14ac:dyDescent="0.2">
      <c r="B35" s="482" t="e">
        <f>IF(Tabla46[[#This Row],[Tipos de Acciones]]="","",CONCATENATE(Tabla46[[#This Row],[POA]],".",Tabla46[[#This Row],[SRS]],".",Tabla46[[#This Row],[AREA]],".",Tabla46[[#This Row],[TIPO]]))</f>
        <v>#REF!</v>
      </c>
      <c r="C35" s="482" t="e">
        <f>IF(Tabla46[[#This Row],[Tipos de Acciones]]="","",'Formulario PPGR1'!#REF!)</f>
        <v>#REF!</v>
      </c>
      <c r="D35" s="341" t="s">
        <v>2027</v>
      </c>
      <c r="E35" s="341" t="s">
        <v>965</v>
      </c>
      <c r="F35" s="482" t="e">
        <f>IF(Tabla46[[#This Row],[Tipos de Acciones]]="","",'Formulario PPGR1'!#REF!)</f>
        <v>#REF!</v>
      </c>
      <c r="G35" s="335" t="s">
        <v>938</v>
      </c>
      <c r="H35" s="335" t="s">
        <v>260</v>
      </c>
      <c r="I35" s="336" t="s">
        <v>894</v>
      </c>
      <c r="J35" s="335" t="s">
        <v>1730</v>
      </c>
      <c r="K35" s="335" t="s">
        <v>260</v>
      </c>
      <c r="L35" s="335" t="s">
        <v>469</v>
      </c>
      <c r="M35" s="337" t="s">
        <v>1738</v>
      </c>
      <c r="N35" s="337" t="s">
        <v>1151</v>
      </c>
      <c r="O35" s="359" t="s">
        <v>965</v>
      </c>
      <c r="P35" s="359" t="s">
        <v>1121</v>
      </c>
      <c r="Q35" s="337" t="s">
        <v>593</v>
      </c>
      <c r="R35" s="306">
        <v>1</v>
      </c>
      <c r="S35" s="361">
        <v>10000</v>
      </c>
      <c r="T35" s="450">
        <f>+Tabla46[[#This Row],[Cantidad de Insumos]]*Tabla46[[#This Row],[Precio Unitario]]</f>
        <v>10000</v>
      </c>
      <c r="U35" s="359" t="s">
        <v>895</v>
      </c>
      <c r="V35" s="312" t="s">
        <v>928</v>
      </c>
    </row>
    <row r="36" spans="2:22" ht="25.5" customHeight="1" x14ac:dyDescent="0.2">
      <c r="B36" s="482" t="e">
        <f>IF(Tabla46[[#This Row],[Tipos de Acciones]]="","",CONCATENATE(Tabla46[[#This Row],[POA]],".",Tabla46[[#This Row],[SRS]],".",Tabla46[[#This Row],[AREA]],".",Tabla46[[#This Row],[TIPO]]))</f>
        <v>#REF!</v>
      </c>
      <c r="C36" s="482" t="e">
        <f>IF(Tabla46[[#This Row],[Tipos de Acciones]]="","",'Formulario PPGR1'!#REF!)</f>
        <v>#REF!</v>
      </c>
      <c r="D36" s="341" t="s">
        <v>2027</v>
      </c>
      <c r="E36" s="341" t="s">
        <v>965</v>
      </c>
      <c r="F36" s="482" t="e">
        <f>IF(Tabla46[[#This Row],[Tipos de Acciones]]="","",'Formulario PPGR1'!#REF!)</f>
        <v>#REF!</v>
      </c>
      <c r="G36" s="335" t="s">
        <v>938</v>
      </c>
      <c r="H36" s="335" t="s">
        <v>260</v>
      </c>
      <c r="I36" s="336" t="s">
        <v>894</v>
      </c>
      <c r="J36" s="335" t="s">
        <v>1733</v>
      </c>
      <c r="K36" s="335" t="s">
        <v>260</v>
      </c>
      <c r="L36" s="335" t="s">
        <v>469</v>
      </c>
      <c r="M36" s="337" t="s">
        <v>1738</v>
      </c>
      <c r="N36" s="337" t="s">
        <v>1151</v>
      </c>
      <c r="O36" s="359" t="s">
        <v>965</v>
      </c>
      <c r="P36" s="359" t="s">
        <v>1121</v>
      </c>
      <c r="Q36" s="337" t="s">
        <v>593</v>
      </c>
      <c r="R36" s="306">
        <v>1</v>
      </c>
      <c r="S36" s="361">
        <v>18000</v>
      </c>
      <c r="T36" s="450">
        <f>+Tabla46[[#This Row],[Cantidad de Insumos]]*Tabla46[[#This Row],[Precio Unitario]]</f>
        <v>18000</v>
      </c>
      <c r="U36" s="359" t="s">
        <v>864</v>
      </c>
      <c r="V36" s="312" t="s">
        <v>928</v>
      </c>
    </row>
    <row r="37" spans="2:22" ht="25.5" customHeight="1" x14ac:dyDescent="0.2">
      <c r="B37" s="482" t="e">
        <f>IF(Tabla46[[#This Row],[Tipos de Acciones]]="","",CONCATENATE(Tabla46[[#This Row],[POA]],".",Tabla46[[#This Row],[SRS]],".",Tabla46[[#This Row],[AREA]],".",Tabla46[[#This Row],[TIPO]]))</f>
        <v>#REF!</v>
      </c>
      <c r="C37" s="482" t="e">
        <f>IF(Tabla46[[#This Row],[Tipos de Acciones]]="","",'Formulario PPGR1'!#REF!)</f>
        <v>#REF!</v>
      </c>
      <c r="D37" s="341" t="s">
        <v>2027</v>
      </c>
      <c r="E37" s="341" t="s">
        <v>965</v>
      </c>
      <c r="F37" s="482" t="e">
        <f>IF(Tabla46[[#This Row],[Tipos de Acciones]]="","",'Formulario PPGR1'!#REF!)</f>
        <v>#REF!</v>
      </c>
      <c r="G37" s="335" t="s">
        <v>938</v>
      </c>
      <c r="H37" s="335" t="s">
        <v>260</v>
      </c>
      <c r="I37" s="336" t="s">
        <v>894</v>
      </c>
      <c r="J37" s="335" t="s">
        <v>1724</v>
      </c>
      <c r="K37" s="335" t="s">
        <v>260</v>
      </c>
      <c r="L37" s="335" t="s">
        <v>469</v>
      </c>
      <c r="M37" s="337" t="s">
        <v>1739</v>
      </c>
      <c r="N37" s="337" t="s">
        <v>1151</v>
      </c>
      <c r="O37" s="359" t="s">
        <v>965</v>
      </c>
      <c r="P37" s="359" t="s">
        <v>1122</v>
      </c>
      <c r="Q37" s="337" t="s">
        <v>593</v>
      </c>
      <c r="R37" s="306">
        <v>2</v>
      </c>
      <c r="S37" s="361">
        <v>10000</v>
      </c>
      <c r="T37" s="450">
        <f>+Tabla46[[#This Row],[Cantidad de Insumos]]*Tabla46[[#This Row],[Precio Unitario]]</f>
        <v>20000</v>
      </c>
      <c r="U37" s="359" t="s">
        <v>895</v>
      </c>
      <c r="V37" s="312" t="s">
        <v>928</v>
      </c>
    </row>
    <row r="38" spans="2:22" ht="51" customHeight="1" x14ac:dyDescent="0.2">
      <c r="B38" s="482" t="e">
        <f>IF(Tabla46[[#This Row],[Tipos de Acciones]]="","",CONCATENATE(Tabla46[[#This Row],[POA]],".",Tabla46[[#This Row],[SRS]],".",Tabla46[[#This Row],[AREA]],".",Tabla46[[#This Row],[TIPO]]))</f>
        <v>#REF!</v>
      </c>
      <c r="C38" s="482" t="e">
        <f>IF(Tabla46[[#This Row],[Tipos de Acciones]]="","",'Formulario PPGR1'!#REF!)</f>
        <v>#REF!</v>
      </c>
      <c r="D38" s="341" t="s">
        <v>2027</v>
      </c>
      <c r="E38" s="341" t="s">
        <v>965</v>
      </c>
      <c r="F38" s="482" t="e">
        <f>IF(Tabla46[[#This Row],[Tipos de Acciones]]="","",'Formulario PPGR1'!#REF!)</f>
        <v>#REF!</v>
      </c>
      <c r="G38" s="335" t="s">
        <v>938</v>
      </c>
      <c r="H38" s="335" t="s">
        <v>260</v>
      </c>
      <c r="I38" s="336" t="s">
        <v>894</v>
      </c>
      <c r="J38" s="335" t="s">
        <v>1726</v>
      </c>
      <c r="K38" s="335" t="s">
        <v>260</v>
      </c>
      <c r="L38" s="335" t="s">
        <v>469</v>
      </c>
      <c r="M38" s="337" t="s">
        <v>1739</v>
      </c>
      <c r="N38" s="337" t="s">
        <v>1151</v>
      </c>
      <c r="O38" s="359" t="s">
        <v>965</v>
      </c>
      <c r="P38" s="359" t="s">
        <v>1122</v>
      </c>
      <c r="Q38" s="337" t="s">
        <v>593</v>
      </c>
      <c r="R38" s="306">
        <v>2</v>
      </c>
      <c r="S38" s="361">
        <v>4800</v>
      </c>
      <c r="T38" s="450">
        <f>+Tabla46[[#This Row],[Cantidad de Insumos]]*Tabla46[[#This Row],[Precio Unitario]]</f>
        <v>9600</v>
      </c>
      <c r="U38" s="359" t="s">
        <v>895</v>
      </c>
      <c r="V38" s="312" t="s">
        <v>928</v>
      </c>
    </row>
    <row r="39" spans="2:22" ht="25.5" customHeight="1" x14ac:dyDescent="0.2">
      <c r="B39" s="482" t="e">
        <f>IF(Tabla46[[#This Row],[Tipos de Acciones]]="","",CONCATENATE(Tabla46[[#This Row],[POA]],".",Tabla46[[#This Row],[SRS]],".",Tabla46[[#This Row],[AREA]],".",Tabla46[[#This Row],[TIPO]]))</f>
        <v>#REF!</v>
      </c>
      <c r="C39" s="482" t="e">
        <f>IF(Tabla46[[#This Row],[Tipos de Acciones]]="","",'Formulario PPGR1'!#REF!)</f>
        <v>#REF!</v>
      </c>
      <c r="D39" s="341" t="s">
        <v>2027</v>
      </c>
      <c r="E39" s="341" t="s">
        <v>965</v>
      </c>
      <c r="F39" s="482" t="e">
        <f>IF(Tabla46[[#This Row],[Tipos de Acciones]]="","",'Formulario PPGR1'!#REF!)</f>
        <v>#REF!</v>
      </c>
      <c r="G39" s="335" t="s">
        <v>938</v>
      </c>
      <c r="H39" s="335" t="s">
        <v>260</v>
      </c>
      <c r="I39" s="336" t="s">
        <v>894</v>
      </c>
      <c r="J39" s="335" t="s">
        <v>1729</v>
      </c>
      <c r="K39" s="335" t="s">
        <v>260</v>
      </c>
      <c r="L39" s="335" t="s">
        <v>469</v>
      </c>
      <c r="M39" s="337" t="s">
        <v>1739</v>
      </c>
      <c r="N39" s="337" t="s">
        <v>1151</v>
      </c>
      <c r="O39" s="359" t="s">
        <v>965</v>
      </c>
      <c r="P39" s="359" t="s">
        <v>1122</v>
      </c>
      <c r="Q39" s="337" t="s">
        <v>593</v>
      </c>
      <c r="R39" s="306">
        <v>4</v>
      </c>
      <c r="S39" s="361">
        <v>1400</v>
      </c>
      <c r="T39" s="450">
        <f>+Tabla46[[#This Row],[Cantidad de Insumos]]*Tabla46[[#This Row],[Precio Unitario]]</f>
        <v>5600</v>
      </c>
      <c r="U39" s="359" t="s">
        <v>895</v>
      </c>
      <c r="V39" s="312" t="s">
        <v>928</v>
      </c>
    </row>
    <row r="40" spans="2:22" ht="38.25" customHeight="1" x14ac:dyDescent="0.2">
      <c r="B40" s="482" t="e">
        <f>IF(Tabla46[[#This Row],[Tipos de Acciones]]="","",CONCATENATE(Tabla46[[#This Row],[POA]],".",Tabla46[[#This Row],[SRS]],".",Tabla46[[#This Row],[AREA]],".",Tabla46[[#This Row],[TIPO]]))</f>
        <v>#REF!</v>
      </c>
      <c r="C40" s="482" t="e">
        <f>IF(Tabla46[[#This Row],[Tipos de Acciones]]="","",'Formulario PPGR1'!#REF!)</f>
        <v>#REF!</v>
      </c>
      <c r="D40" s="341" t="s">
        <v>2027</v>
      </c>
      <c r="E40" s="341" t="s">
        <v>965</v>
      </c>
      <c r="F40" s="482" t="e">
        <f>IF(Tabla46[[#This Row],[Tipos de Acciones]]="","",'Formulario PPGR1'!#REF!)</f>
        <v>#REF!</v>
      </c>
      <c r="G40" s="335" t="s">
        <v>938</v>
      </c>
      <c r="H40" s="335" t="s">
        <v>260</v>
      </c>
      <c r="I40" s="336" t="s">
        <v>894</v>
      </c>
      <c r="J40" s="335" t="s">
        <v>1740</v>
      </c>
      <c r="K40" s="335" t="s">
        <v>260</v>
      </c>
      <c r="L40" s="335" t="s">
        <v>469</v>
      </c>
      <c r="M40" s="337" t="s">
        <v>1739</v>
      </c>
      <c r="N40" s="337" t="s">
        <v>1151</v>
      </c>
      <c r="O40" s="359" t="s">
        <v>965</v>
      </c>
      <c r="P40" s="359" t="s">
        <v>1122</v>
      </c>
      <c r="Q40" s="337" t="s">
        <v>593</v>
      </c>
      <c r="R40" s="306">
        <v>1</v>
      </c>
      <c r="S40" s="361">
        <v>5000</v>
      </c>
      <c r="T40" s="450">
        <f>+Tabla46[[#This Row],[Cantidad de Insumos]]*Tabla46[[#This Row],[Precio Unitario]]</f>
        <v>5000</v>
      </c>
      <c r="U40" s="359" t="s">
        <v>895</v>
      </c>
      <c r="V40" s="312" t="s">
        <v>928</v>
      </c>
    </row>
    <row r="41" spans="2:22" ht="25.5" customHeight="1" x14ac:dyDescent="0.2">
      <c r="B41" s="482" t="e">
        <f>IF(Tabla46[[#This Row],[Tipos de Acciones]]="","",CONCATENATE(Tabla46[[#This Row],[POA]],".",Tabla46[[#This Row],[SRS]],".",Tabla46[[#This Row],[AREA]],".",Tabla46[[#This Row],[TIPO]]))</f>
        <v>#REF!</v>
      </c>
      <c r="C41" s="482" t="e">
        <f>IF(Tabla46[[#This Row],[Tipos de Acciones]]="","",'Formulario PPGR1'!#REF!)</f>
        <v>#REF!</v>
      </c>
      <c r="D41" s="341" t="s">
        <v>2027</v>
      </c>
      <c r="E41" s="341" t="s">
        <v>965</v>
      </c>
      <c r="F41" s="482" t="e">
        <f>IF(Tabla46[[#This Row],[Tipos de Acciones]]="","",'Formulario PPGR1'!#REF!)</f>
        <v>#REF!</v>
      </c>
      <c r="G41" s="335" t="s">
        <v>938</v>
      </c>
      <c r="H41" s="335" t="s">
        <v>260</v>
      </c>
      <c r="I41" s="363" t="s">
        <v>894</v>
      </c>
      <c r="J41" s="335" t="s">
        <v>1730</v>
      </c>
      <c r="K41" s="335" t="s">
        <v>260</v>
      </c>
      <c r="L41" s="335" t="s">
        <v>469</v>
      </c>
      <c r="M41" s="337" t="s">
        <v>1739</v>
      </c>
      <c r="N41" s="337" t="s">
        <v>1151</v>
      </c>
      <c r="O41" s="359" t="s">
        <v>965</v>
      </c>
      <c r="P41" s="359" t="s">
        <v>1122</v>
      </c>
      <c r="Q41" s="337" t="s">
        <v>593</v>
      </c>
      <c r="R41" s="306">
        <v>2</v>
      </c>
      <c r="S41" s="361">
        <v>10000</v>
      </c>
      <c r="T41" s="450">
        <f>+Tabla46[[#This Row],[Cantidad de Insumos]]*Tabla46[[#This Row],[Precio Unitario]]</f>
        <v>20000</v>
      </c>
      <c r="U41" s="359" t="s">
        <v>895</v>
      </c>
      <c r="V41" s="312" t="s">
        <v>928</v>
      </c>
    </row>
    <row r="42" spans="2:22" ht="38.25" customHeight="1" x14ac:dyDescent="0.2">
      <c r="B42" s="482" t="e">
        <f>IF(Tabla46[[#This Row],[Tipos de Acciones]]="","",CONCATENATE(Tabla46[[#This Row],[POA]],".",Tabla46[[#This Row],[SRS]],".",Tabla46[[#This Row],[AREA]],".",Tabla46[[#This Row],[TIPO]]))</f>
        <v>#REF!</v>
      </c>
      <c r="C42" s="482" t="e">
        <f>IF(Tabla46[[#This Row],[Tipos de Acciones]]="","",'Formulario PPGR1'!#REF!)</f>
        <v>#REF!</v>
      </c>
      <c r="D42" s="341" t="s">
        <v>2027</v>
      </c>
      <c r="E42" s="341" t="s">
        <v>965</v>
      </c>
      <c r="F42" s="482" t="e">
        <f>IF(Tabla46[[#This Row],[Tipos de Acciones]]="","",'Formulario PPGR1'!#REF!)</f>
        <v>#REF!</v>
      </c>
      <c r="G42" s="335" t="s">
        <v>938</v>
      </c>
      <c r="H42" s="335" t="s">
        <v>260</v>
      </c>
      <c r="I42" s="363" t="s">
        <v>894</v>
      </c>
      <c r="J42" s="335" t="s">
        <v>1732</v>
      </c>
      <c r="K42" s="335" t="s">
        <v>260</v>
      </c>
      <c r="L42" s="335" t="s">
        <v>469</v>
      </c>
      <c r="M42" s="337" t="s">
        <v>1739</v>
      </c>
      <c r="N42" s="337" t="s">
        <v>1151</v>
      </c>
      <c r="O42" s="359" t="s">
        <v>965</v>
      </c>
      <c r="P42" s="359" t="s">
        <v>1122</v>
      </c>
      <c r="Q42" s="337" t="s">
        <v>593</v>
      </c>
      <c r="R42" s="306">
        <v>2</v>
      </c>
      <c r="S42" s="361">
        <v>14000</v>
      </c>
      <c r="T42" s="450">
        <f>+Tabla46[[#This Row],[Cantidad de Insumos]]*Tabla46[[#This Row],[Precio Unitario]]</f>
        <v>28000</v>
      </c>
      <c r="U42" s="359" t="s">
        <v>895</v>
      </c>
      <c r="V42" s="312" t="s">
        <v>928</v>
      </c>
    </row>
    <row r="43" spans="2:22" ht="25.5" customHeight="1" x14ac:dyDescent="0.2">
      <c r="B43" s="482" t="e">
        <f>IF(Tabla46[[#This Row],[Tipos de Acciones]]="","",CONCATENATE(Tabla46[[#This Row],[POA]],".",Tabla46[[#This Row],[SRS]],".",Tabla46[[#This Row],[AREA]],".",Tabla46[[#This Row],[TIPO]]))</f>
        <v>#REF!</v>
      </c>
      <c r="C43" s="482" t="e">
        <f>IF(Tabla46[[#This Row],[Tipos de Acciones]]="","",'Formulario PPGR1'!#REF!)</f>
        <v>#REF!</v>
      </c>
      <c r="D43" s="341" t="s">
        <v>2027</v>
      </c>
      <c r="E43" s="341" t="s">
        <v>965</v>
      </c>
      <c r="F43" s="482" t="e">
        <f>IF(Tabla46[[#This Row],[Tipos de Acciones]]="","",'Formulario PPGR1'!#REF!)</f>
        <v>#REF!</v>
      </c>
      <c r="G43" s="335" t="s">
        <v>938</v>
      </c>
      <c r="H43" s="335" t="s">
        <v>260</v>
      </c>
      <c r="I43" s="363" t="s">
        <v>894</v>
      </c>
      <c r="J43" s="335" t="s">
        <v>1733</v>
      </c>
      <c r="K43" s="335" t="s">
        <v>260</v>
      </c>
      <c r="L43" s="335" t="s">
        <v>469</v>
      </c>
      <c r="M43" s="337" t="s">
        <v>1739</v>
      </c>
      <c r="N43" s="337" t="s">
        <v>1151</v>
      </c>
      <c r="O43" s="359" t="s">
        <v>965</v>
      </c>
      <c r="P43" s="359" t="s">
        <v>1122</v>
      </c>
      <c r="Q43" s="337" t="s">
        <v>593</v>
      </c>
      <c r="R43" s="306">
        <v>1</v>
      </c>
      <c r="S43" s="361">
        <v>1800</v>
      </c>
      <c r="T43" s="450">
        <f>+Tabla46[[#This Row],[Cantidad de Insumos]]*Tabla46[[#This Row],[Precio Unitario]]</f>
        <v>1800</v>
      </c>
      <c r="U43" s="359" t="s">
        <v>864</v>
      </c>
      <c r="V43" s="312" t="s">
        <v>928</v>
      </c>
    </row>
    <row r="44" spans="2:22" ht="12.75" customHeight="1" x14ac:dyDescent="0.2">
      <c r="B44" s="482" t="e">
        <f>IF(Tabla46[[#This Row],[Tipos de Acciones]]="","",CONCATENATE(Tabla46[[#This Row],[POA]],".",Tabla46[[#This Row],[SRS]],".",Tabla46[[#This Row],[AREA]],".",Tabla46[[#This Row],[TIPO]]))</f>
        <v>#REF!</v>
      </c>
      <c r="C44" s="482" t="e">
        <f>IF(Tabla46[[#This Row],[Tipos de Acciones]]="","",'Formulario PPGR1'!#REF!)</f>
        <v>#REF!</v>
      </c>
      <c r="D44" s="341" t="s">
        <v>2027</v>
      </c>
      <c r="E44" s="341" t="s">
        <v>965</v>
      </c>
      <c r="F44" s="482" t="e">
        <f>IF(Tabla46[[#This Row],[Tipos de Acciones]]="","",'Formulario PPGR1'!#REF!)</f>
        <v>#REF!</v>
      </c>
      <c r="G44" s="335" t="s">
        <v>938</v>
      </c>
      <c r="H44" s="335" t="s">
        <v>891</v>
      </c>
      <c r="I44" s="363" t="s">
        <v>892</v>
      </c>
      <c r="J44" s="335" t="s">
        <v>1728</v>
      </c>
      <c r="K44" s="335" t="s">
        <v>891</v>
      </c>
      <c r="L44" s="335" t="s">
        <v>469</v>
      </c>
      <c r="M44" s="337" t="s">
        <v>1739</v>
      </c>
      <c r="N44" s="337" t="s">
        <v>1151</v>
      </c>
      <c r="O44" s="359" t="s">
        <v>965</v>
      </c>
      <c r="P44" s="359" t="s">
        <v>1122</v>
      </c>
      <c r="Q44" s="337" t="s">
        <v>593</v>
      </c>
      <c r="R44" s="306">
        <v>4</v>
      </c>
      <c r="S44" s="361">
        <v>7000</v>
      </c>
      <c r="T44" s="450">
        <f>+Tabla46[[#This Row],[Cantidad de Insumos]]*Tabla46[[#This Row],[Precio Unitario]]</f>
        <v>28000</v>
      </c>
      <c r="U44" s="359" t="s">
        <v>893</v>
      </c>
      <c r="V44" s="312" t="s">
        <v>928</v>
      </c>
    </row>
    <row r="45" spans="2:22" ht="25.5" customHeight="1" x14ac:dyDescent="0.2">
      <c r="B45" s="482" t="e">
        <f>IF(Tabla46[[#This Row],[Tipos de Acciones]]="","",CONCATENATE(Tabla46[[#This Row],[POA]],".",Tabla46[[#This Row],[SRS]],".",Tabla46[[#This Row],[AREA]],".",Tabla46[[#This Row],[TIPO]]))</f>
        <v>#REF!</v>
      </c>
      <c r="C45" s="482" t="e">
        <f>IF(Tabla46[[#This Row],[Tipos de Acciones]]="","",'Formulario PPGR1'!#REF!)</f>
        <v>#REF!</v>
      </c>
      <c r="D45" s="341" t="s">
        <v>2027</v>
      </c>
      <c r="E45" s="341" t="s">
        <v>965</v>
      </c>
      <c r="F45" s="482" t="e">
        <f>IF(Tabla46[[#This Row],[Tipos de Acciones]]="","",'Formulario PPGR1'!#REF!)</f>
        <v>#REF!</v>
      </c>
      <c r="G45" s="335" t="s">
        <v>938</v>
      </c>
      <c r="H45" s="335" t="s">
        <v>260</v>
      </c>
      <c r="I45" s="363" t="s">
        <v>894</v>
      </c>
      <c r="J45" s="335" t="s">
        <v>1724</v>
      </c>
      <c r="K45" s="335" t="s">
        <v>260</v>
      </c>
      <c r="L45" s="335" t="s">
        <v>469</v>
      </c>
      <c r="M45" s="337" t="s">
        <v>1741</v>
      </c>
      <c r="N45" s="337" t="s">
        <v>1151</v>
      </c>
      <c r="O45" s="359" t="s">
        <v>965</v>
      </c>
      <c r="P45" s="359" t="s">
        <v>1122</v>
      </c>
      <c r="Q45" s="337" t="s">
        <v>593</v>
      </c>
      <c r="R45" s="306">
        <v>2</v>
      </c>
      <c r="S45" s="361">
        <v>10000</v>
      </c>
      <c r="T45" s="450">
        <f>+Tabla46[[#This Row],[Cantidad de Insumos]]*Tabla46[[#This Row],[Precio Unitario]]</f>
        <v>20000</v>
      </c>
      <c r="U45" s="359" t="s">
        <v>895</v>
      </c>
      <c r="V45" s="312" t="s">
        <v>928</v>
      </c>
    </row>
    <row r="46" spans="2:22" ht="51" customHeight="1" x14ac:dyDescent="0.2">
      <c r="B46" s="482" t="e">
        <f>IF(Tabla46[[#This Row],[Tipos de Acciones]]="","",CONCATENATE(Tabla46[[#This Row],[POA]],".",Tabla46[[#This Row],[SRS]],".",Tabla46[[#This Row],[AREA]],".",Tabla46[[#This Row],[TIPO]]))</f>
        <v>#REF!</v>
      </c>
      <c r="C46" s="482" t="e">
        <f>IF(Tabla46[[#This Row],[Tipos de Acciones]]="","",'Formulario PPGR1'!#REF!)</f>
        <v>#REF!</v>
      </c>
      <c r="D46" s="341" t="s">
        <v>2027</v>
      </c>
      <c r="E46" s="341" t="s">
        <v>965</v>
      </c>
      <c r="F46" s="482" t="e">
        <f>IF(Tabla46[[#This Row],[Tipos de Acciones]]="","",'Formulario PPGR1'!#REF!)</f>
        <v>#REF!</v>
      </c>
      <c r="G46" s="335" t="s">
        <v>938</v>
      </c>
      <c r="H46" s="335" t="s">
        <v>260</v>
      </c>
      <c r="I46" s="363" t="s">
        <v>894</v>
      </c>
      <c r="J46" s="335" t="s">
        <v>1726</v>
      </c>
      <c r="K46" s="335" t="s">
        <v>260</v>
      </c>
      <c r="L46" s="335" t="s">
        <v>469</v>
      </c>
      <c r="M46" s="337" t="s">
        <v>1741</v>
      </c>
      <c r="N46" s="337" t="s">
        <v>1151</v>
      </c>
      <c r="O46" s="359" t="s">
        <v>965</v>
      </c>
      <c r="P46" s="359" t="s">
        <v>1122</v>
      </c>
      <c r="Q46" s="337" t="s">
        <v>593</v>
      </c>
      <c r="R46" s="306">
        <v>2</v>
      </c>
      <c r="S46" s="361">
        <v>4800</v>
      </c>
      <c r="T46" s="450">
        <f>+Tabla46[[#This Row],[Cantidad de Insumos]]*Tabla46[[#This Row],[Precio Unitario]]</f>
        <v>9600</v>
      </c>
      <c r="U46" s="359" t="s">
        <v>895</v>
      </c>
      <c r="V46" s="312" t="s">
        <v>928</v>
      </c>
    </row>
    <row r="47" spans="2:22" ht="25.5" customHeight="1" x14ac:dyDescent="0.2">
      <c r="B47" s="482" t="e">
        <f>IF(Tabla46[[#This Row],[Tipos de Acciones]]="","",CONCATENATE(Tabla46[[#This Row],[POA]],".",Tabla46[[#This Row],[SRS]],".",Tabla46[[#This Row],[AREA]],".",Tabla46[[#This Row],[TIPO]]))</f>
        <v>#REF!</v>
      </c>
      <c r="C47" s="482" t="e">
        <f>IF(Tabla46[[#This Row],[Tipos de Acciones]]="","",'Formulario PPGR1'!#REF!)</f>
        <v>#REF!</v>
      </c>
      <c r="D47" s="341" t="s">
        <v>2027</v>
      </c>
      <c r="E47" s="341" t="s">
        <v>965</v>
      </c>
      <c r="F47" s="482" t="e">
        <f>IF(Tabla46[[#This Row],[Tipos de Acciones]]="","",'Formulario PPGR1'!#REF!)</f>
        <v>#REF!</v>
      </c>
      <c r="G47" s="335" t="s">
        <v>938</v>
      </c>
      <c r="H47" s="335" t="s">
        <v>260</v>
      </c>
      <c r="I47" s="363" t="s">
        <v>894</v>
      </c>
      <c r="J47" s="335" t="s">
        <v>1729</v>
      </c>
      <c r="K47" s="335" t="s">
        <v>260</v>
      </c>
      <c r="L47" s="335" t="s">
        <v>469</v>
      </c>
      <c r="M47" s="337" t="s">
        <v>1741</v>
      </c>
      <c r="N47" s="337" t="s">
        <v>1151</v>
      </c>
      <c r="O47" s="359" t="s">
        <v>965</v>
      </c>
      <c r="P47" s="359" t="s">
        <v>1122</v>
      </c>
      <c r="Q47" s="337" t="s">
        <v>593</v>
      </c>
      <c r="R47" s="306">
        <v>4</v>
      </c>
      <c r="S47" s="361">
        <v>1400</v>
      </c>
      <c r="T47" s="450">
        <f>+Tabla46[[#This Row],[Cantidad de Insumos]]*Tabla46[[#This Row],[Precio Unitario]]</f>
        <v>5600</v>
      </c>
      <c r="U47" s="359" t="s">
        <v>895</v>
      </c>
      <c r="V47" s="312" t="s">
        <v>928</v>
      </c>
    </row>
    <row r="48" spans="2:22" ht="12.75" customHeight="1" x14ac:dyDescent="0.2">
      <c r="B48" s="482" t="e">
        <f>IF(Tabla46[[#This Row],[Tipos de Acciones]]="","",CONCATENATE(Tabla46[[#This Row],[POA]],".",Tabla46[[#This Row],[SRS]],".",Tabla46[[#This Row],[AREA]],".",Tabla46[[#This Row],[TIPO]]))</f>
        <v>#REF!</v>
      </c>
      <c r="C48" s="482" t="e">
        <f>IF(Tabla46[[#This Row],[Tipos de Acciones]]="","",'Formulario PPGR1'!#REF!)</f>
        <v>#REF!</v>
      </c>
      <c r="D48" s="341" t="s">
        <v>2027</v>
      </c>
      <c r="E48" s="341" t="s">
        <v>965</v>
      </c>
      <c r="F48" s="482" t="e">
        <f>IF(Tabla46[[#This Row],[Tipos de Acciones]]="","",'Formulario PPGR1'!#REF!)</f>
        <v>#REF!</v>
      </c>
      <c r="G48" s="335" t="s">
        <v>938</v>
      </c>
      <c r="H48" s="335" t="s">
        <v>891</v>
      </c>
      <c r="I48" s="363" t="s">
        <v>892</v>
      </c>
      <c r="J48" s="335" t="s">
        <v>1728</v>
      </c>
      <c r="K48" s="335" t="s">
        <v>891</v>
      </c>
      <c r="L48" s="335" t="s">
        <v>469</v>
      </c>
      <c r="M48" s="337" t="s">
        <v>1741</v>
      </c>
      <c r="N48" s="337" t="s">
        <v>1151</v>
      </c>
      <c r="O48" s="359" t="s">
        <v>965</v>
      </c>
      <c r="P48" s="359" t="s">
        <v>1122</v>
      </c>
      <c r="Q48" s="337" t="s">
        <v>593</v>
      </c>
      <c r="R48" s="306">
        <v>4</v>
      </c>
      <c r="S48" s="361">
        <v>7000</v>
      </c>
      <c r="T48" s="450">
        <f>+Tabla46[[#This Row],[Cantidad de Insumos]]*Tabla46[[#This Row],[Precio Unitario]]</f>
        <v>28000</v>
      </c>
      <c r="U48" s="359" t="s">
        <v>893</v>
      </c>
      <c r="V48" s="312" t="s">
        <v>928</v>
      </c>
    </row>
    <row r="49" spans="2:22" ht="25.5" customHeight="1" x14ac:dyDescent="0.2">
      <c r="B49" s="482" t="e">
        <f>IF(Tabla46[[#This Row],[Tipos de Acciones]]="","",CONCATENATE(Tabla46[[#This Row],[POA]],".",Tabla46[[#This Row],[SRS]],".",Tabla46[[#This Row],[AREA]],".",Tabla46[[#This Row],[TIPO]]))</f>
        <v>#REF!</v>
      </c>
      <c r="C49" s="482" t="e">
        <f>IF(Tabla46[[#This Row],[Tipos de Acciones]]="","",'Formulario PPGR1'!#REF!)</f>
        <v>#REF!</v>
      </c>
      <c r="D49" s="341" t="s">
        <v>2027</v>
      </c>
      <c r="E49" s="341" t="s">
        <v>965</v>
      </c>
      <c r="F49" s="482" t="e">
        <f>IF(Tabla46[[#This Row],[Tipos de Acciones]]="","",'Formulario PPGR1'!#REF!)</f>
        <v>#REF!</v>
      </c>
      <c r="G49" s="335" t="s">
        <v>938</v>
      </c>
      <c r="H49" s="335" t="s">
        <v>260</v>
      </c>
      <c r="I49" s="363" t="s">
        <v>894</v>
      </c>
      <c r="J49" s="335" t="s">
        <v>1730</v>
      </c>
      <c r="K49" s="335" t="s">
        <v>260</v>
      </c>
      <c r="L49" s="335" t="s">
        <v>469</v>
      </c>
      <c r="M49" s="337" t="s">
        <v>1741</v>
      </c>
      <c r="N49" s="337" t="s">
        <v>1151</v>
      </c>
      <c r="O49" s="359" t="s">
        <v>965</v>
      </c>
      <c r="P49" s="359" t="s">
        <v>1122</v>
      </c>
      <c r="Q49" s="337" t="s">
        <v>593</v>
      </c>
      <c r="R49" s="306">
        <v>2</v>
      </c>
      <c r="S49" s="361">
        <v>10000</v>
      </c>
      <c r="T49" s="450">
        <f>+Tabla46[[#This Row],[Cantidad de Insumos]]*Tabla46[[#This Row],[Precio Unitario]]</f>
        <v>20000</v>
      </c>
      <c r="U49" s="359" t="s">
        <v>895</v>
      </c>
      <c r="V49" s="312" t="s">
        <v>928</v>
      </c>
    </row>
    <row r="50" spans="2:22" ht="38.25" customHeight="1" x14ac:dyDescent="0.2">
      <c r="B50" s="482" t="e">
        <f>IF(Tabla46[[#This Row],[Tipos de Acciones]]="","",CONCATENATE(Tabla46[[#This Row],[POA]],".",Tabla46[[#This Row],[SRS]],".",Tabla46[[#This Row],[AREA]],".",Tabla46[[#This Row],[TIPO]]))</f>
        <v>#REF!</v>
      </c>
      <c r="C50" s="482" t="e">
        <f>IF(Tabla46[[#This Row],[Tipos de Acciones]]="","",'Formulario PPGR1'!#REF!)</f>
        <v>#REF!</v>
      </c>
      <c r="D50" s="341" t="s">
        <v>2027</v>
      </c>
      <c r="E50" s="341" t="s">
        <v>965</v>
      </c>
      <c r="F50" s="482" t="e">
        <f>IF(Tabla46[[#This Row],[Tipos de Acciones]]="","",'Formulario PPGR1'!#REF!)</f>
        <v>#REF!</v>
      </c>
      <c r="G50" s="335" t="s">
        <v>938</v>
      </c>
      <c r="H50" s="335" t="s">
        <v>891</v>
      </c>
      <c r="I50" s="363" t="s">
        <v>892</v>
      </c>
      <c r="J50" s="335" t="s">
        <v>1732</v>
      </c>
      <c r="K50" s="335" t="s">
        <v>891</v>
      </c>
      <c r="L50" s="335" t="s">
        <v>469</v>
      </c>
      <c r="M50" s="337" t="s">
        <v>1741</v>
      </c>
      <c r="N50" s="337" t="s">
        <v>1151</v>
      </c>
      <c r="O50" s="359" t="s">
        <v>965</v>
      </c>
      <c r="P50" s="359" t="s">
        <v>1122</v>
      </c>
      <c r="Q50" s="337" t="s">
        <v>593</v>
      </c>
      <c r="R50" s="306">
        <v>2</v>
      </c>
      <c r="S50" s="361">
        <v>14000</v>
      </c>
      <c r="T50" s="450">
        <f>+Tabla46[[#This Row],[Cantidad de Insumos]]*Tabla46[[#This Row],[Precio Unitario]]</f>
        <v>28000</v>
      </c>
      <c r="U50" s="359" t="s">
        <v>895</v>
      </c>
      <c r="V50" s="312" t="s">
        <v>928</v>
      </c>
    </row>
    <row r="51" spans="2:22" ht="12.75" customHeight="1" x14ac:dyDescent="0.2">
      <c r="B51" s="482" t="e">
        <f>IF(Tabla46[[#This Row],[Tipos de Acciones]]="","",CONCATENATE(Tabla46[[#This Row],[POA]],".",Tabla46[[#This Row],[SRS]],".",Tabla46[[#This Row],[AREA]],".",Tabla46[[#This Row],[TIPO]]))</f>
        <v>#REF!</v>
      </c>
      <c r="C51" s="482" t="e">
        <f>IF(Tabla46[[#This Row],[Tipos de Acciones]]="","",'Formulario PPGR1'!#REF!)</f>
        <v>#REF!</v>
      </c>
      <c r="D51" s="341" t="s">
        <v>2027</v>
      </c>
      <c r="E51" s="341" t="s">
        <v>965</v>
      </c>
      <c r="F51" s="482" t="e">
        <f>IF(Tabla46[[#This Row],[Tipos de Acciones]]="","",'Formulario PPGR1'!#REF!)</f>
        <v>#REF!</v>
      </c>
      <c r="G51" s="335" t="s">
        <v>938</v>
      </c>
      <c r="H51" s="335" t="s">
        <v>862</v>
      </c>
      <c r="I51" s="363" t="s">
        <v>863</v>
      </c>
      <c r="J51" s="335" t="s">
        <v>1742</v>
      </c>
      <c r="K51" s="335" t="s">
        <v>862</v>
      </c>
      <c r="L51" s="335" t="s">
        <v>469</v>
      </c>
      <c r="M51" s="337" t="s">
        <v>1741</v>
      </c>
      <c r="N51" s="337" t="s">
        <v>1151</v>
      </c>
      <c r="O51" s="359" t="s">
        <v>965</v>
      </c>
      <c r="P51" s="359" t="s">
        <v>1122</v>
      </c>
      <c r="Q51" s="337" t="s">
        <v>593</v>
      </c>
      <c r="R51" s="306">
        <v>1</v>
      </c>
      <c r="S51" s="361">
        <v>2800</v>
      </c>
      <c r="T51" s="450">
        <f>+Tabla46[[#This Row],[Cantidad de Insumos]]*Tabla46[[#This Row],[Precio Unitario]]</f>
        <v>2800</v>
      </c>
      <c r="U51" s="359" t="s">
        <v>864</v>
      </c>
      <c r="V51" s="312" t="s">
        <v>928</v>
      </c>
    </row>
    <row r="52" spans="2:22" ht="25.5" customHeight="1" x14ac:dyDescent="0.2">
      <c r="B52" s="482" t="e">
        <f>IF(Tabla46[[#This Row],[Tipos de Acciones]]="","",CONCATENATE(Tabla46[[#This Row],[POA]],".",Tabla46[[#This Row],[SRS]],".",Tabla46[[#This Row],[AREA]],".",Tabla46[[#This Row],[TIPO]]))</f>
        <v>#REF!</v>
      </c>
      <c r="C52" s="482" t="e">
        <f>IF(Tabla46[[#This Row],[Tipos de Acciones]]="","",'Formulario PPGR1'!#REF!)</f>
        <v>#REF!</v>
      </c>
      <c r="D52" s="341" t="s">
        <v>2027</v>
      </c>
      <c r="E52" s="341" t="s">
        <v>965</v>
      </c>
      <c r="F52" s="482" t="e">
        <f>IF(Tabla46[[#This Row],[Tipos de Acciones]]="","",'Formulario PPGR1'!#REF!)</f>
        <v>#REF!</v>
      </c>
      <c r="G52" s="335" t="s">
        <v>938</v>
      </c>
      <c r="H52" s="335" t="s">
        <v>260</v>
      </c>
      <c r="I52" s="363" t="s">
        <v>894</v>
      </c>
      <c r="J52" s="335" t="s">
        <v>1724</v>
      </c>
      <c r="K52" s="335" t="s">
        <v>260</v>
      </c>
      <c r="L52" s="335" t="s">
        <v>469</v>
      </c>
      <c r="M52" s="337" t="s">
        <v>1743</v>
      </c>
      <c r="N52" s="337" t="s">
        <v>1151</v>
      </c>
      <c r="O52" s="359" t="s">
        <v>965</v>
      </c>
      <c r="P52" s="359" t="s">
        <v>1122</v>
      </c>
      <c r="Q52" s="337" t="s">
        <v>593</v>
      </c>
      <c r="R52" s="306">
        <v>2</v>
      </c>
      <c r="S52" s="361">
        <v>10000</v>
      </c>
      <c r="T52" s="450">
        <f>+Tabla46[[#This Row],[Cantidad de Insumos]]*Tabla46[[#This Row],[Precio Unitario]]</f>
        <v>20000</v>
      </c>
      <c r="U52" s="359" t="s">
        <v>895</v>
      </c>
      <c r="V52" s="312" t="s">
        <v>928</v>
      </c>
    </row>
    <row r="53" spans="2:22" ht="51" customHeight="1" x14ac:dyDescent="0.2">
      <c r="B53" s="482" t="e">
        <f>IF(Tabla46[[#This Row],[Tipos de Acciones]]="","",CONCATENATE(Tabla46[[#This Row],[POA]],".",Tabla46[[#This Row],[SRS]],".",Tabla46[[#This Row],[AREA]],".",Tabla46[[#This Row],[TIPO]]))</f>
        <v>#REF!</v>
      </c>
      <c r="C53" s="482" t="e">
        <f>IF(Tabla46[[#This Row],[Tipos de Acciones]]="","",'Formulario PPGR1'!#REF!)</f>
        <v>#REF!</v>
      </c>
      <c r="D53" s="341" t="s">
        <v>2027</v>
      </c>
      <c r="E53" s="341" t="s">
        <v>965</v>
      </c>
      <c r="F53" s="482" t="e">
        <f>IF(Tabla46[[#This Row],[Tipos de Acciones]]="","",'Formulario PPGR1'!#REF!)</f>
        <v>#REF!</v>
      </c>
      <c r="G53" s="335" t="s">
        <v>938</v>
      </c>
      <c r="H53" s="335" t="s">
        <v>260</v>
      </c>
      <c r="I53" s="363" t="s">
        <v>894</v>
      </c>
      <c r="J53" s="335" t="s">
        <v>1726</v>
      </c>
      <c r="K53" s="335" t="s">
        <v>260</v>
      </c>
      <c r="L53" s="335" t="s">
        <v>469</v>
      </c>
      <c r="M53" s="337" t="s">
        <v>1743</v>
      </c>
      <c r="N53" s="337" t="s">
        <v>1151</v>
      </c>
      <c r="O53" s="359" t="s">
        <v>965</v>
      </c>
      <c r="P53" s="359" t="s">
        <v>1122</v>
      </c>
      <c r="Q53" s="337" t="s">
        <v>593</v>
      </c>
      <c r="R53" s="306">
        <v>2</v>
      </c>
      <c r="S53" s="361">
        <v>4800</v>
      </c>
      <c r="T53" s="450">
        <f>+Tabla46[[#This Row],[Cantidad de Insumos]]*Tabla46[[#This Row],[Precio Unitario]]</f>
        <v>9600</v>
      </c>
      <c r="U53" s="359" t="s">
        <v>895</v>
      </c>
      <c r="V53" s="312" t="s">
        <v>928</v>
      </c>
    </row>
    <row r="54" spans="2:22" ht="25.5" customHeight="1" x14ac:dyDescent="0.2">
      <c r="B54" s="482" t="e">
        <f>IF(Tabla46[[#This Row],[Tipos de Acciones]]="","",CONCATENATE(Tabla46[[#This Row],[POA]],".",Tabla46[[#This Row],[SRS]],".",Tabla46[[#This Row],[AREA]],".",Tabla46[[#This Row],[TIPO]]))</f>
        <v>#REF!</v>
      </c>
      <c r="C54" s="482" t="e">
        <f>IF(Tabla46[[#This Row],[Tipos de Acciones]]="","",'Formulario PPGR1'!#REF!)</f>
        <v>#REF!</v>
      </c>
      <c r="D54" s="341" t="s">
        <v>2027</v>
      </c>
      <c r="E54" s="341" t="s">
        <v>965</v>
      </c>
      <c r="F54" s="482" t="e">
        <f>IF(Tabla46[[#This Row],[Tipos de Acciones]]="","",'Formulario PPGR1'!#REF!)</f>
        <v>#REF!</v>
      </c>
      <c r="G54" s="335" t="s">
        <v>938</v>
      </c>
      <c r="H54" s="335" t="s">
        <v>260</v>
      </c>
      <c r="I54" s="363" t="s">
        <v>894</v>
      </c>
      <c r="J54" s="335" t="s">
        <v>1729</v>
      </c>
      <c r="K54" s="335" t="s">
        <v>260</v>
      </c>
      <c r="L54" s="335" t="s">
        <v>469</v>
      </c>
      <c r="M54" s="337" t="s">
        <v>1743</v>
      </c>
      <c r="N54" s="337" t="s">
        <v>1151</v>
      </c>
      <c r="O54" s="359" t="s">
        <v>965</v>
      </c>
      <c r="P54" s="359" t="s">
        <v>1123</v>
      </c>
      <c r="Q54" s="337" t="s">
        <v>593</v>
      </c>
      <c r="R54" s="306">
        <v>4</v>
      </c>
      <c r="S54" s="361">
        <v>1400</v>
      </c>
      <c r="T54" s="450">
        <f>+Tabla46[[#This Row],[Cantidad de Insumos]]*Tabla46[[#This Row],[Precio Unitario]]</f>
        <v>5600</v>
      </c>
      <c r="U54" s="359" t="s">
        <v>895</v>
      </c>
      <c r="V54" s="312" t="s">
        <v>928</v>
      </c>
    </row>
    <row r="55" spans="2:22" ht="12.75" customHeight="1" x14ac:dyDescent="0.2">
      <c r="B55" s="482" t="e">
        <f>IF(Tabla46[[#This Row],[Tipos de Acciones]]="","",CONCATENATE(Tabla46[[#This Row],[POA]],".",Tabla46[[#This Row],[SRS]],".",Tabla46[[#This Row],[AREA]],".",Tabla46[[#This Row],[TIPO]]))</f>
        <v>#REF!</v>
      </c>
      <c r="C55" s="482" t="e">
        <f>IF(Tabla46[[#This Row],[Tipos de Acciones]]="","",'Formulario PPGR1'!#REF!)</f>
        <v>#REF!</v>
      </c>
      <c r="D55" s="341" t="s">
        <v>2027</v>
      </c>
      <c r="E55" s="341" t="s">
        <v>965</v>
      </c>
      <c r="F55" s="482" t="e">
        <f>IF(Tabla46[[#This Row],[Tipos de Acciones]]="","",'Formulario PPGR1'!#REF!)</f>
        <v>#REF!</v>
      </c>
      <c r="G55" s="335" t="s">
        <v>938</v>
      </c>
      <c r="H55" s="335" t="s">
        <v>891</v>
      </c>
      <c r="I55" s="363" t="s">
        <v>892</v>
      </c>
      <c r="J55" s="335" t="s">
        <v>1728</v>
      </c>
      <c r="K55" s="335" t="s">
        <v>891</v>
      </c>
      <c r="L55" s="335" t="s">
        <v>469</v>
      </c>
      <c r="M55" s="337" t="s">
        <v>1743</v>
      </c>
      <c r="N55" s="337" t="s">
        <v>1151</v>
      </c>
      <c r="O55" s="359" t="s">
        <v>965</v>
      </c>
      <c r="P55" s="359" t="s">
        <v>1123</v>
      </c>
      <c r="Q55" s="337" t="s">
        <v>593</v>
      </c>
      <c r="R55" s="306">
        <v>4</v>
      </c>
      <c r="S55" s="361">
        <v>7000</v>
      </c>
      <c r="T55" s="450">
        <f>+Tabla46[[#This Row],[Cantidad de Insumos]]*Tabla46[[#This Row],[Precio Unitario]]</f>
        <v>28000</v>
      </c>
      <c r="U55" s="359" t="s">
        <v>893</v>
      </c>
      <c r="V55" s="312" t="s">
        <v>928</v>
      </c>
    </row>
    <row r="56" spans="2:22" ht="25.5" customHeight="1" x14ac:dyDescent="0.2">
      <c r="B56" s="482" t="e">
        <f>IF(Tabla46[[#This Row],[Tipos de Acciones]]="","",CONCATENATE(Tabla46[[#This Row],[POA]],".",Tabla46[[#This Row],[SRS]],".",Tabla46[[#This Row],[AREA]],".",Tabla46[[#This Row],[TIPO]]))</f>
        <v>#REF!</v>
      </c>
      <c r="C56" s="482" t="e">
        <f>IF(Tabla46[[#This Row],[Tipos de Acciones]]="","",'Formulario PPGR1'!#REF!)</f>
        <v>#REF!</v>
      </c>
      <c r="D56" s="341" t="s">
        <v>2027</v>
      </c>
      <c r="E56" s="341" t="s">
        <v>965</v>
      </c>
      <c r="F56" s="482" t="e">
        <f>IF(Tabla46[[#This Row],[Tipos de Acciones]]="","",'Formulario PPGR1'!#REF!)</f>
        <v>#REF!</v>
      </c>
      <c r="G56" s="335" t="s">
        <v>938</v>
      </c>
      <c r="H56" s="335" t="s">
        <v>260</v>
      </c>
      <c r="I56" s="363" t="s">
        <v>894</v>
      </c>
      <c r="J56" s="335" t="s">
        <v>1730</v>
      </c>
      <c r="K56" s="335" t="s">
        <v>260</v>
      </c>
      <c r="L56" s="335" t="s">
        <v>469</v>
      </c>
      <c r="M56" s="337" t="s">
        <v>1743</v>
      </c>
      <c r="N56" s="337" t="s">
        <v>1151</v>
      </c>
      <c r="O56" s="359" t="s">
        <v>965</v>
      </c>
      <c r="P56" s="359" t="s">
        <v>1123</v>
      </c>
      <c r="Q56" s="337" t="s">
        <v>593</v>
      </c>
      <c r="R56" s="306">
        <v>2</v>
      </c>
      <c r="S56" s="361">
        <v>10000</v>
      </c>
      <c r="T56" s="450">
        <f>+Tabla46[[#This Row],[Cantidad de Insumos]]*Tabla46[[#This Row],[Precio Unitario]]</f>
        <v>20000</v>
      </c>
      <c r="U56" s="359" t="s">
        <v>895</v>
      </c>
      <c r="V56" s="312" t="s">
        <v>928</v>
      </c>
    </row>
    <row r="57" spans="2:22" ht="51" customHeight="1" x14ac:dyDescent="0.2">
      <c r="B57" s="482" t="e">
        <f>IF(Tabla46[[#This Row],[Tipos de Acciones]]="","",CONCATENATE(Tabla46[[#This Row],[POA]],".",Tabla46[[#This Row],[SRS]],".",Tabla46[[#This Row],[AREA]],".",Tabla46[[#This Row],[TIPO]]))</f>
        <v>#REF!</v>
      </c>
      <c r="C57" s="482" t="e">
        <f>IF(Tabla46[[#This Row],[Tipos de Acciones]]="","",'Formulario PPGR1'!#REF!)</f>
        <v>#REF!</v>
      </c>
      <c r="D57" s="341" t="s">
        <v>2027</v>
      </c>
      <c r="E57" s="341" t="s">
        <v>965</v>
      </c>
      <c r="F57" s="482" t="e">
        <f>IF(Tabla46[[#This Row],[Tipos de Acciones]]="","",'Formulario PPGR1'!#REF!)</f>
        <v>#REF!</v>
      </c>
      <c r="G57" s="335" t="s">
        <v>938</v>
      </c>
      <c r="H57" s="335" t="s">
        <v>260</v>
      </c>
      <c r="I57" s="363" t="s">
        <v>894</v>
      </c>
      <c r="J57" s="335" t="s">
        <v>1726</v>
      </c>
      <c r="K57" s="335" t="s">
        <v>260</v>
      </c>
      <c r="L57" s="335" t="s">
        <v>469</v>
      </c>
      <c r="M57" s="337" t="s">
        <v>1744</v>
      </c>
      <c r="N57" s="337" t="s">
        <v>1151</v>
      </c>
      <c r="O57" s="359" t="s">
        <v>965</v>
      </c>
      <c r="P57" s="359" t="s">
        <v>1123</v>
      </c>
      <c r="Q57" s="337" t="s">
        <v>593</v>
      </c>
      <c r="R57" s="306">
        <v>1</v>
      </c>
      <c r="S57" s="361">
        <v>4800</v>
      </c>
      <c r="T57" s="450">
        <f>+Tabla46[[#This Row],[Cantidad de Insumos]]*Tabla46[[#This Row],[Precio Unitario]]</f>
        <v>4800</v>
      </c>
      <c r="U57" s="359" t="s">
        <v>895</v>
      </c>
      <c r="V57" s="312" t="s">
        <v>928</v>
      </c>
    </row>
    <row r="58" spans="2:22" ht="12.75" customHeight="1" x14ac:dyDescent="0.2">
      <c r="B58" s="482" t="e">
        <f>IF(Tabla46[[#This Row],[Tipos de Acciones]]="","",CONCATENATE(Tabla46[[#This Row],[POA]],".",Tabla46[[#This Row],[SRS]],".",Tabla46[[#This Row],[AREA]],".",Tabla46[[#This Row],[TIPO]]))</f>
        <v>#REF!</v>
      </c>
      <c r="C58" s="482" t="e">
        <f>IF(Tabla46[[#This Row],[Tipos de Acciones]]="","",'Formulario PPGR1'!#REF!)</f>
        <v>#REF!</v>
      </c>
      <c r="D58" s="341" t="s">
        <v>2027</v>
      </c>
      <c r="E58" s="341" t="s">
        <v>965</v>
      </c>
      <c r="F58" s="482" t="e">
        <f>IF(Tabla46[[#This Row],[Tipos de Acciones]]="","",'Formulario PPGR1'!#REF!)</f>
        <v>#REF!</v>
      </c>
      <c r="G58" s="335" t="s">
        <v>938</v>
      </c>
      <c r="H58" s="335" t="s">
        <v>891</v>
      </c>
      <c r="I58" s="363" t="s">
        <v>892</v>
      </c>
      <c r="J58" s="335" t="s">
        <v>1728</v>
      </c>
      <c r="K58" s="335" t="s">
        <v>891</v>
      </c>
      <c r="L58" s="335" t="s">
        <v>469</v>
      </c>
      <c r="M58" s="337" t="s">
        <v>1745</v>
      </c>
      <c r="N58" s="337" t="s">
        <v>1151</v>
      </c>
      <c r="O58" s="359" t="s">
        <v>965</v>
      </c>
      <c r="P58" s="359" t="s">
        <v>1123</v>
      </c>
      <c r="Q58" s="337" t="s">
        <v>593</v>
      </c>
      <c r="R58" s="306">
        <v>4</v>
      </c>
      <c r="S58" s="361">
        <v>7000</v>
      </c>
      <c r="T58" s="450">
        <f>+Tabla46[[#This Row],[Cantidad de Insumos]]*Tabla46[[#This Row],[Precio Unitario]]</f>
        <v>28000</v>
      </c>
      <c r="U58" s="359" t="s">
        <v>893</v>
      </c>
      <c r="V58" s="312" t="s">
        <v>928</v>
      </c>
    </row>
    <row r="59" spans="2:22" ht="25.5" customHeight="1" x14ac:dyDescent="0.2">
      <c r="B59" s="482" t="e">
        <f>IF(Tabla46[[#This Row],[Tipos de Acciones]]="","",CONCATENATE(Tabla46[[#This Row],[POA]],".",Tabla46[[#This Row],[SRS]],".",Tabla46[[#This Row],[AREA]],".",Tabla46[[#This Row],[TIPO]]))</f>
        <v>#REF!</v>
      </c>
      <c r="C59" s="482" t="e">
        <f>IF(Tabla46[[#This Row],[Tipos de Acciones]]="","",'Formulario PPGR1'!#REF!)</f>
        <v>#REF!</v>
      </c>
      <c r="D59" s="341" t="s">
        <v>2027</v>
      </c>
      <c r="E59" s="341" t="s">
        <v>965</v>
      </c>
      <c r="F59" s="482" t="e">
        <f>IF(Tabla46[[#This Row],[Tipos de Acciones]]="","",'Formulario PPGR1'!#REF!)</f>
        <v>#REF!</v>
      </c>
      <c r="G59" s="335" t="s">
        <v>938</v>
      </c>
      <c r="H59" s="335" t="s">
        <v>260</v>
      </c>
      <c r="I59" s="363" t="s">
        <v>894</v>
      </c>
      <c r="J59" s="335" t="s">
        <v>1730</v>
      </c>
      <c r="K59" s="335" t="s">
        <v>260</v>
      </c>
      <c r="L59" s="335" t="s">
        <v>469</v>
      </c>
      <c r="M59" s="337" t="s">
        <v>1746</v>
      </c>
      <c r="N59" s="337" t="s">
        <v>1151</v>
      </c>
      <c r="O59" s="359" t="s">
        <v>965</v>
      </c>
      <c r="P59" s="359" t="s">
        <v>1123</v>
      </c>
      <c r="Q59" s="337" t="s">
        <v>593</v>
      </c>
      <c r="R59" s="306">
        <v>1</v>
      </c>
      <c r="S59" s="361">
        <v>10000</v>
      </c>
      <c r="T59" s="450">
        <f>+Tabla46[[#This Row],[Cantidad de Insumos]]*Tabla46[[#This Row],[Precio Unitario]]</f>
        <v>10000</v>
      </c>
      <c r="U59" s="359" t="s">
        <v>895</v>
      </c>
      <c r="V59" s="312" t="s">
        <v>928</v>
      </c>
    </row>
    <row r="60" spans="2:22" ht="12.75" customHeight="1" x14ac:dyDescent="0.2">
      <c r="B60" s="482" t="e">
        <f>IF(Tabla46[[#This Row],[Tipos de Acciones]]="","",CONCATENATE(Tabla46[[#This Row],[POA]],".",Tabla46[[#This Row],[SRS]],".",Tabla46[[#This Row],[AREA]],".",Tabla46[[#This Row],[TIPO]]))</f>
        <v>#REF!</v>
      </c>
      <c r="C60" s="482" t="e">
        <f>IF(Tabla46[[#This Row],[Tipos de Acciones]]="","",'Formulario PPGR1'!#REF!)</f>
        <v>#REF!</v>
      </c>
      <c r="D60" s="341" t="s">
        <v>2027</v>
      </c>
      <c r="E60" s="341" t="s">
        <v>965</v>
      </c>
      <c r="F60" s="482" t="e">
        <f>IF(Tabla46[[#This Row],[Tipos de Acciones]]="","",'Formulario PPGR1'!#REF!)</f>
        <v>#REF!</v>
      </c>
      <c r="G60" s="335" t="s">
        <v>938</v>
      </c>
      <c r="H60" s="335" t="s">
        <v>891</v>
      </c>
      <c r="I60" s="363" t="s">
        <v>892</v>
      </c>
      <c r="J60" s="335" t="s">
        <v>1728</v>
      </c>
      <c r="K60" s="335" t="s">
        <v>891</v>
      </c>
      <c r="L60" s="335" t="s">
        <v>469</v>
      </c>
      <c r="M60" s="337" t="s">
        <v>1746</v>
      </c>
      <c r="N60" s="337" t="s">
        <v>1151</v>
      </c>
      <c r="O60" s="359" t="s">
        <v>965</v>
      </c>
      <c r="P60" s="359" t="s">
        <v>1123</v>
      </c>
      <c r="Q60" s="337" t="s">
        <v>593</v>
      </c>
      <c r="R60" s="306">
        <v>4</v>
      </c>
      <c r="S60" s="361">
        <v>7000</v>
      </c>
      <c r="T60" s="450">
        <f>+Tabla46[[#This Row],[Cantidad de Insumos]]*Tabla46[[#This Row],[Precio Unitario]]</f>
        <v>28000</v>
      </c>
      <c r="U60" s="359" t="s">
        <v>893</v>
      </c>
      <c r="V60" s="312" t="s">
        <v>928</v>
      </c>
    </row>
    <row r="61" spans="2:22" ht="12.75" customHeight="1" x14ac:dyDescent="0.2">
      <c r="B61" s="482" t="e">
        <f>IF(Tabla46[[#This Row],[Tipos de Acciones]]="","",CONCATENATE(Tabla46[[#This Row],[POA]],".",Tabla46[[#This Row],[SRS]],".",Tabla46[[#This Row],[AREA]],".",Tabla46[[#This Row],[TIPO]]))</f>
        <v>#REF!</v>
      </c>
      <c r="C61" s="482" t="e">
        <f>IF(Tabla46[[#This Row],[Tipos de Acciones]]="","",'Formulario PPGR1'!#REF!)</f>
        <v>#REF!</v>
      </c>
      <c r="D61" s="341" t="s">
        <v>2027</v>
      </c>
      <c r="E61" s="341" t="s">
        <v>965</v>
      </c>
      <c r="F61" s="482" t="e">
        <f>IF(Tabla46[[#This Row],[Tipos de Acciones]]="","",'Formulario PPGR1'!#REF!)</f>
        <v>#REF!</v>
      </c>
      <c r="G61" s="335" t="s">
        <v>938</v>
      </c>
      <c r="H61" s="335" t="s">
        <v>891</v>
      </c>
      <c r="I61" s="363" t="s">
        <v>892</v>
      </c>
      <c r="J61" s="335" t="s">
        <v>1728</v>
      </c>
      <c r="K61" s="335" t="s">
        <v>891</v>
      </c>
      <c r="L61" s="335" t="s">
        <v>469</v>
      </c>
      <c r="M61" s="337" t="s">
        <v>1747</v>
      </c>
      <c r="N61" s="337" t="s">
        <v>1151</v>
      </c>
      <c r="O61" s="540" t="s">
        <v>965</v>
      </c>
      <c r="P61" s="359" t="s">
        <v>1123</v>
      </c>
      <c r="Q61" s="337" t="s">
        <v>593</v>
      </c>
      <c r="R61" s="306">
        <v>4</v>
      </c>
      <c r="S61" s="361">
        <v>7000</v>
      </c>
      <c r="T61" s="450">
        <f>+Tabla46[[#This Row],[Cantidad de Insumos]]*Tabla46[[#This Row],[Precio Unitario]]</f>
        <v>28000</v>
      </c>
      <c r="U61" s="359" t="s">
        <v>893</v>
      </c>
      <c r="V61" s="312" t="s">
        <v>928</v>
      </c>
    </row>
    <row r="62" spans="2:22" ht="51" customHeight="1" x14ac:dyDescent="0.2">
      <c r="B62" s="482" t="e">
        <f>IF(Tabla46[[#This Row],[Tipos de Acciones]]="","",CONCATENATE(Tabla46[[#This Row],[POA]],".",Tabla46[[#This Row],[SRS]],".",Tabla46[[#This Row],[AREA]],".",Tabla46[[#This Row],[TIPO]]))</f>
        <v>#REF!</v>
      </c>
      <c r="C62" s="482" t="e">
        <f>IF(Tabla46[[#This Row],[Tipos de Acciones]]="","",'Formulario PPGR1'!#REF!)</f>
        <v>#REF!</v>
      </c>
      <c r="D62" s="341" t="s">
        <v>2027</v>
      </c>
      <c r="E62" s="341" t="s">
        <v>965</v>
      </c>
      <c r="F62" s="482" t="e">
        <f>IF(Tabla46[[#This Row],[Tipos de Acciones]]="","",'Formulario PPGR1'!#REF!)</f>
        <v>#REF!</v>
      </c>
      <c r="G62" s="335" t="s">
        <v>938</v>
      </c>
      <c r="H62" s="335" t="s">
        <v>260</v>
      </c>
      <c r="I62" s="363" t="s">
        <v>894</v>
      </c>
      <c r="J62" s="335" t="s">
        <v>1726</v>
      </c>
      <c r="K62" s="335" t="s">
        <v>260</v>
      </c>
      <c r="L62" s="335" t="s">
        <v>469</v>
      </c>
      <c r="M62" s="337" t="s">
        <v>1748</v>
      </c>
      <c r="N62" s="337" t="s">
        <v>1151</v>
      </c>
      <c r="O62" s="540" t="s">
        <v>965</v>
      </c>
      <c r="P62" s="359" t="s">
        <v>1122</v>
      </c>
      <c r="Q62" s="337" t="s">
        <v>593</v>
      </c>
      <c r="R62" s="306">
        <v>1</v>
      </c>
      <c r="S62" s="361">
        <v>4800</v>
      </c>
      <c r="T62" s="450">
        <f>+Tabla46[[#This Row],[Cantidad de Insumos]]*Tabla46[[#This Row],[Precio Unitario]]</f>
        <v>4800</v>
      </c>
      <c r="U62" s="359" t="s">
        <v>895</v>
      </c>
      <c r="V62" s="312" t="s">
        <v>928</v>
      </c>
    </row>
    <row r="63" spans="2:22" ht="25.5" customHeight="1" x14ac:dyDescent="0.2">
      <c r="B63" s="482" t="e">
        <f>IF(Tabla46[[#This Row],[Tipos de Acciones]]="","",CONCATENATE(Tabla46[[#This Row],[POA]],".",Tabla46[[#This Row],[SRS]],".",Tabla46[[#This Row],[AREA]],".",Tabla46[[#This Row],[TIPO]]))</f>
        <v>#REF!</v>
      </c>
      <c r="C63" s="482" t="e">
        <f>IF(Tabla46[[#This Row],[Tipos de Acciones]]="","",'Formulario PPGR1'!#REF!)</f>
        <v>#REF!</v>
      </c>
      <c r="D63" s="341" t="s">
        <v>2027</v>
      </c>
      <c r="E63" s="341" t="s">
        <v>965</v>
      </c>
      <c r="F63" s="482" t="e">
        <f>IF(Tabla46[[#This Row],[Tipos de Acciones]]="","",'Formulario PPGR1'!#REF!)</f>
        <v>#REF!</v>
      </c>
      <c r="G63" s="335" t="s">
        <v>938</v>
      </c>
      <c r="H63" s="335" t="s">
        <v>891</v>
      </c>
      <c r="I63" s="363" t="s">
        <v>892</v>
      </c>
      <c r="J63" s="335" t="s">
        <v>1730</v>
      </c>
      <c r="K63" s="335" t="s">
        <v>891</v>
      </c>
      <c r="L63" s="335" t="s">
        <v>469</v>
      </c>
      <c r="M63" s="337" t="s">
        <v>1748</v>
      </c>
      <c r="N63" s="337" t="s">
        <v>1151</v>
      </c>
      <c r="O63" s="540" t="s">
        <v>965</v>
      </c>
      <c r="P63" s="359" t="s">
        <v>1122</v>
      </c>
      <c r="Q63" s="337" t="s">
        <v>593</v>
      </c>
      <c r="R63" s="306">
        <v>1</v>
      </c>
      <c r="S63" s="361">
        <v>10000</v>
      </c>
      <c r="T63" s="450">
        <f>+Tabla46[[#This Row],[Cantidad de Insumos]]*Tabla46[[#This Row],[Precio Unitario]]</f>
        <v>10000</v>
      </c>
      <c r="U63" s="359" t="s">
        <v>895</v>
      </c>
      <c r="V63" s="312" t="s">
        <v>928</v>
      </c>
    </row>
    <row r="64" spans="2:22" ht="25.5" customHeight="1" x14ac:dyDescent="0.2">
      <c r="B64" s="482" t="e">
        <f>IF(Tabla46[[#This Row],[Tipos de Acciones]]="","",CONCATENATE(Tabla46[[#This Row],[POA]],".",Tabla46[[#This Row],[SRS]],".",Tabla46[[#This Row],[AREA]],".",Tabla46[[#This Row],[TIPO]]))</f>
        <v>#REF!</v>
      </c>
      <c r="C64" s="482" t="e">
        <f>IF(Tabla46[[#This Row],[Tipos de Acciones]]="","",'Formulario PPGR1'!#REF!)</f>
        <v>#REF!</v>
      </c>
      <c r="D64" s="341" t="s">
        <v>2027</v>
      </c>
      <c r="E64" s="341" t="s">
        <v>965</v>
      </c>
      <c r="F64" s="482" t="e">
        <f>IF(Tabla46[[#This Row],[Tipos de Acciones]]="","",'Formulario PPGR1'!#REF!)</f>
        <v>#REF!</v>
      </c>
      <c r="G64" s="335" t="s">
        <v>938</v>
      </c>
      <c r="H64" s="335" t="s">
        <v>260</v>
      </c>
      <c r="I64" s="363" t="s">
        <v>894</v>
      </c>
      <c r="J64" s="335" t="s">
        <v>1724</v>
      </c>
      <c r="K64" s="335" t="s">
        <v>260</v>
      </c>
      <c r="L64" s="335" t="s">
        <v>469</v>
      </c>
      <c r="M64" s="337" t="s">
        <v>1749</v>
      </c>
      <c r="N64" s="337" t="s">
        <v>1151</v>
      </c>
      <c r="O64" s="540" t="s">
        <v>965</v>
      </c>
      <c r="P64" s="359" t="s">
        <v>1122</v>
      </c>
      <c r="Q64" s="337" t="s">
        <v>593</v>
      </c>
      <c r="R64" s="306">
        <v>2</v>
      </c>
      <c r="S64" s="361">
        <v>10000</v>
      </c>
      <c r="T64" s="450">
        <f>+Tabla46[[#This Row],[Cantidad de Insumos]]*Tabla46[[#This Row],[Precio Unitario]]</f>
        <v>20000</v>
      </c>
      <c r="U64" s="359" t="s">
        <v>895</v>
      </c>
      <c r="V64" s="312" t="s">
        <v>928</v>
      </c>
    </row>
    <row r="65" spans="2:22" ht="51" customHeight="1" x14ac:dyDescent="0.2">
      <c r="B65" s="482" t="e">
        <f>IF(Tabla46[[#This Row],[Tipos de Acciones]]="","",CONCATENATE(Tabla46[[#This Row],[POA]],".",Tabla46[[#This Row],[SRS]],".",Tabla46[[#This Row],[AREA]],".",Tabla46[[#This Row],[TIPO]]))</f>
        <v>#REF!</v>
      </c>
      <c r="C65" s="482" t="e">
        <f>IF(Tabla46[[#This Row],[Tipos de Acciones]]="","",'Formulario PPGR1'!#REF!)</f>
        <v>#REF!</v>
      </c>
      <c r="D65" s="341" t="s">
        <v>2027</v>
      </c>
      <c r="E65" s="341" t="s">
        <v>965</v>
      </c>
      <c r="F65" s="482" t="e">
        <f>IF(Tabla46[[#This Row],[Tipos de Acciones]]="","",'Formulario PPGR1'!#REF!)</f>
        <v>#REF!</v>
      </c>
      <c r="G65" s="335" t="s">
        <v>938</v>
      </c>
      <c r="H65" s="335" t="s">
        <v>260</v>
      </c>
      <c r="I65" s="363" t="s">
        <v>894</v>
      </c>
      <c r="J65" s="335" t="s">
        <v>1726</v>
      </c>
      <c r="K65" s="335" t="s">
        <v>260</v>
      </c>
      <c r="L65" s="335" t="s">
        <v>469</v>
      </c>
      <c r="M65" s="337" t="s">
        <v>1749</v>
      </c>
      <c r="N65" s="337" t="s">
        <v>1151</v>
      </c>
      <c r="O65" s="540" t="s">
        <v>965</v>
      </c>
      <c r="P65" s="359" t="s">
        <v>1122</v>
      </c>
      <c r="Q65" s="337" t="s">
        <v>593</v>
      </c>
      <c r="R65" s="306">
        <v>1</v>
      </c>
      <c r="S65" s="361">
        <v>4800</v>
      </c>
      <c r="T65" s="450">
        <f>+Tabla46[[#This Row],[Cantidad de Insumos]]*Tabla46[[#This Row],[Precio Unitario]]</f>
        <v>4800</v>
      </c>
      <c r="U65" s="359" t="s">
        <v>895</v>
      </c>
      <c r="V65" s="312" t="s">
        <v>928</v>
      </c>
    </row>
    <row r="66" spans="2:22" ht="25.5" customHeight="1" x14ac:dyDescent="0.2">
      <c r="B66" s="482" t="e">
        <f>IF(Tabla46[[#This Row],[Tipos de Acciones]]="","",CONCATENATE(Tabla46[[#This Row],[POA]],".",Tabla46[[#This Row],[SRS]],".",Tabla46[[#This Row],[AREA]],".",Tabla46[[#This Row],[TIPO]]))</f>
        <v>#REF!</v>
      </c>
      <c r="C66" s="482" t="e">
        <f>IF(Tabla46[[#This Row],[Tipos de Acciones]]="","",'Formulario PPGR1'!#REF!)</f>
        <v>#REF!</v>
      </c>
      <c r="D66" s="341" t="s">
        <v>2027</v>
      </c>
      <c r="E66" s="341" t="s">
        <v>965</v>
      </c>
      <c r="F66" s="482" t="e">
        <f>IF(Tabla46[[#This Row],[Tipos de Acciones]]="","",'Formulario PPGR1'!#REF!)</f>
        <v>#REF!</v>
      </c>
      <c r="G66" s="335" t="s">
        <v>938</v>
      </c>
      <c r="H66" s="335" t="s">
        <v>260</v>
      </c>
      <c r="I66" s="363" t="s">
        <v>894</v>
      </c>
      <c r="J66" s="335" t="s">
        <v>1750</v>
      </c>
      <c r="K66" s="335" t="s">
        <v>260</v>
      </c>
      <c r="L66" s="335" t="s">
        <v>469</v>
      </c>
      <c r="M66" s="337" t="s">
        <v>1751</v>
      </c>
      <c r="N66" s="337" t="s">
        <v>1151</v>
      </c>
      <c r="O66" s="540" t="s">
        <v>965</v>
      </c>
      <c r="P66" s="359" t="s">
        <v>1122</v>
      </c>
      <c r="Q66" s="337" t="s">
        <v>593</v>
      </c>
      <c r="R66" s="306">
        <v>2</v>
      </c>
      <c r="S66" s="361">
        <v>10000</v>
      </c>
      <c r="T66" s="450">
        <f>+Tabla46[[#This Row],[Cantidad de Insumos]]*Tabla46[[#This Row],[Precio Unitario]]</f>
        <v>20000</v>
      </c>
      <c r="U66" s="359" t="s">
        <v>895</v>
      </c>
      <c r="V66" s="312" t="s">
        <v>928</v>
      </c>
    </row>
    <row r="67" spans="2:22" ht="38.25" customHeight="1" x14ac:dyDescent="0.2">
      <c r="B67" s="482" t="e">
        <f>IF(Tabla46[[#This Row],[Tipos de Acciones]]="","",CONCATENATE(Tabla46[[#This Row],[POA]],".",Tabla46[[#This Row],[SRS]],".",Tabla46[[#This Row],[AREA]],".",Tabla46[[#This Row],[TIPO]]))</f>
        <v>#REF!</v>
      </c>
      <c r="C67" s="482" t="e">
        <f>IF(Tabla46[[#This Row],[Tipos de Acciones]]="","",'Formulario PPGR1'!#REF!)</f>
        <v>#REF!</v>
      </c>
      <c r="D67" s="341" t="s">
        <v>2027</v>
      </c>
      <c r="E67" s="341" t="s">
        <v>965</v>
      </c>
      <c r="F67" s="482" t="e">
        <f>IF(Tabla46[[#This Row],[Tipos de Acciones]]="","",'Formulario PPGR1'!#REF!)</f>
        <v>#REF!</v>
      </c>
      <c r="G67" s="335" t="s">
        <v>938</v>
      </c>
      <c r="H67" s="335" t="s">
        <v>891</v>
      </c>
      <c r="I67" s="363" t="s">
        <v>892</v>
      </c>
      <c r="J67" s="335" t="s">
        <v>1728</v>
      </c>
      <c r="K67" s="335" t="s">
        <v>891</v>
      </c>
      <c r="L67" s="335" t="s">
        <v>469</v>
      </c>
      <c r="M67" s="337" t="s">
        <v>1751</v>
      </c>
      <c r="N67" s="337" t="s">
        <v>1151</v>
      </c>
      <c r="O67" s="540" t="s">
        <v>965</v>
      </c>
      <c r="P67" s="359" t="s">
        <v>1122</v>
      </c>
      <c r="Q67" s="337" t="s">
        <v>593</v>
      </c>
      <c r="R67" s="306">
        <v>4</v>
      </c>
      <c r="S67" s="361">
        <v>7000</v>
      </c>
      <c r="T67" s="450">
        <f>+Tabla46[[#This Row],[Cantidad de Insumos]]*Tabla46[[#This Row],[Precio Unitario]]</f>
        <v>28000</v>
      </c>
      <c r="U67" s="359" t="s">
        <v>893</v>
      </c>
      <c r="V67" s="312" t="s">
        <v>928</v>
      </c>
    </row>
    <row r="68" spans="2:22" ht="25.5" customHeight="1" x14ac:dyDescent="0.2">
      <c r="B68" s="482" t="e">
        <f>IF(Tabla46[[#This Row],[Tipos de Acciones]]="","",CONCATENATE(Tabla46[[#This Row],[POA]],".",Tabla46[[#This Row],[SRS]],".",Tabla46[[#This Row],[AREA]],".",Tabla46[[#This Row],[TIPO]]))</f>
        <v>#REF!</v>
      </c>
      <c r="C68" s="482" t="e">
        <f>IF(Tabla46[[#This Row],[Tipos de Acciones]]="","",'Formulario PPGR1'!#REF!)</f>
        <v>#REF!</v>
      </c>
      <c r="D68" s="341" t="s">
        <v>2027</v>
      </c>
      <c r="E68" s="341" t="s">
        <v>965</v>
      </c>
      <c r="F68" s="482" t="e">
        <f>IF(Tabla46[[#This Row],[Tipos de Acciones]]="","",'Formulario PPGR1'!#REF!)</f>
        <v>#REF!</v>
      </c>
      <c r="G68" s="335" t="s">
        <v>938</v>
      </c>
      <c r="H68" s="335" t="s">
        <v>260</v>
      </c>
      <c r="I68" s="363" t="s">
        <v>894</v>
      </c>
      <c r="J68" s="335" t="s">
        <v>1724</v>
      </c>
      <c r="K68" s="335" t="s">
        <v>260</v>
      </c>
      <c r="L68" s="335" t="s">
        <v>469</v>
      </c>
      <c r="M68" s="337" t="s">
        <v>1751</v>
      </c>
      <c r="N68" s="337" t="s">
        <v>1151</v>
      </c>
      <c r="O68" s="540" t="s">
        <v>965</v>
      </c>
      <c r="P68" s="359" t="s">
        <v>1122</v>
      </c>
      <c r="Q68" s="337" t="s">
        <v>593</v>
      </c>
      <c r="R68" s="306">
        <v>2</v>
      </c>
      <c r="S68" s="361">
        <v>10000</v>
      </c>
      <c r="T68" s="450">
        <f>+Tabla46[[#This Row],[Cantidad de Insumos]]*Tabla46[[#This Row],[Precio Unitario]]</f>
        <v>20000</v>
      </c>
      <c r="U68" s="359" t="s">
        <v>895</v>
      </c>
      <c r="V68" s="312" t="s">
        <v>928</v>
      </c>
    </row>
    <row r="69" spans="2:22" ht="51" customHeight="1" x14ac:dyDescent="0.2">
      <c r="B69" s="482" t="e">
        <f>IF(Tabla46[[#This Row],[Tipos de Acciones]]="","",CONCATENATE(Tabla46[[#This Row],[POA]],".",Tabla46[[#This Row],[SRS]],".",Tabla46[[#This Row],[AREA]],".",Tabla46[[#This Row],[TIPO]]))</f>
        <v>#REF!</v>
      </c>
      <c r="C69" s="482" t="e">
        <f>IF(Tabla46[[#This Row],[Tipos de Acciones]]="","",'Formulario PPGR1'!#REF!)</f>
        <v>#REF!</v>
      </c>
      <c r="D69" s="341" t="s">
        <v>2027</v>
      </c>
      <c r="E69" s="341" t="s">
        <v>965</v>
      </c>
      <c r="F69" s="482" t="e">
        <f>IF(Tabla46[[#This Row],[Tipos de Acciones]]="","",'Formulario PPGR1'!#REF!)</f>
        <v>#REF!</v>
      </c>
      <c r="G69" s="335" t="s">
        <v>938</v>
      </c>
      <c r="H69" s="335" t="s">
        <v>862</v>
      </c>
      <c r="I69" s="363" t="s">
        <v>863</v>
      </c>
      <c r="J69" s="335" t="s">
        <v>1726</v>
      </c>
      <c r="K69" s="335" t="s">
        <v>862</v>
      </c>
      <c r="L69" s="335" t="s">
        <v>469</v>
      </c>
      <c r="M69" s="337" t="s">
        <v>1751</v>
      </c>
      <c r="N69" s="337" t="s">
        <v>1151</v>
      </c>
      <c r="O69" s="540" t="s">
        <v>965</v>
      </c>
      <c r="P69" s="359" t="s">
        <v>1122</v>
      </c>
      <c r="Q69" s="337" t="s">
        <v>593</v>
      </c>
      <c r="R69" s="306">
        <v>2</v>
      </c>
      <c r="S69" s="361">
        <v>4800</v>
      </c>
      <c r="T69" s="450">
        <f>+Tabla46[[#This Row],[Cantidad de Insumos]]*Tabla46[[#This Row],[Precio Unitario]]</f>
        <v>9600</v>
      </c>
      <c r="U69" s="359" t="s">
        <v>895</v>
      </c>
      <c r="V69" s="312" t="s">
        <v>928</v>
      </c>
    </row>
    <row r="70" spans="2:22" ht="12.75" customHeight="1" x14ac:dyDescent="0.2">
      <c r="B70" s="482" t="e">
        <f>IF(Tabla46[[#This Row],[Tipos de Acciones]]="","",CONCATENATE(Tabla46[[#This Row],[POA]],".",Tabla46[[#This Row],[SRS]],".",Tabla46[[#This Row],[AREA]],".",Tabla46[[#This Row],[TIPO]]))</f>
        <v>#REF!</v>
      </c>
      <c r="C70" s="482" t="e">
        <f>IF(Tabla46[[#This Row],[Tipos de Acciones]]="","",'Formulario PPGR1'!#REF!)</f>
        <v>#REF!</v>
      </c>
      <c r="D70" s="341" t="s">
        <v>2027</v>
      </c>
      <c r="E70" s="341" t="s">
        <v>965</v>
      </c>
      <c r="F70" s="482" t="e">
        <f>IF(Tabla46[[#This Row],[Tipos de Acciones]]="","",'Formulario PPGR1'!#REF!)</f>
        <v>#REF!</v>
      </c>
      <c r="G70" s="524" t="s">
        <v>938</v>
      </c>
      <c r="H70" s="524" t="s">
        <v>862</v>
      </c>
      <c r="I70" s="525" t="s">
        <v>863</v>
      </c>
      <c r="J70" s="524" t="s">
        <v>1752</v>
      </c>
      <c r="K70" s="524" t="s">
        <v>862</v>
      </c>
      <c r="L70" s="524" t="s">
        <v>469</v>
      </c>
      <c r="M70" s="337" t="s">
        <v>1751</v>
      </c>
      <c r="N70" s="337" t="s">
        <v>1151</v>
      </c>
      <c r="O70" s="540" t="s">
        <v>965</v>
      </c>
      <c r="P70" s="337" t="s">
        <v>1122</v>
      </c>
      <c r="Q70" s="306" t="s">
        <v>593</v>
      </c>
      <c r="R70" s="306">
        <v>1</v>
      </c>
      <c r="S70" s="361"/>
      <c r="T70" s="450">
        <f>+Tabla46[[#This Row],[Cantidad de Insumos]]*Tabla46[[#This Row],[Precio Unitario]]</f>
        <v>0</v>
      </c>
      <c r="U70" s="483" t="s">
        <v>864</v>
      </c>
      <c r="V70" s="312" t="s">
        <v>928</v>
      </c>
    </row>
    <row r="71" spans="2:22" ht="25.5" customHeight="1" x14ac:dyDescent="0.2">
      <c r="B71" s="482" t="e">
        <f>IF(Tabla46[[#This Row],[Tipos de Acciones]]="","",CONCATENATE(Tabla46[[#This Row],[POA]],".",Tabla46[[#This Row],[SRS]],".",Tabla46[[#This Row],[AREA]],".",Tabla46[[#This Row],[TIPO]]))</f>
        <v>#REF!</v>
      </c>
      <c r="C71" s="482" t="e">
        <f>IF(Tabla46[[#This Row],[Tipos de Acciones]]="","",'Formulario PPGR1'!#REF!)</f>
        <v>#REF!</v>
      </c>
      <c r="D71" s="341" t="s">
        <v>2027</v>
      </c>
      <c r="E71" s="341" t="s">
        <v>965</v>
      </c>
      <c r="F71" s="482" t="e">
        <f>IF(Tabla46[[#This Row],[Tipos de Acciones]]="","",'Formulario PPGR1'!#REF!)</f>
        <v>#REF!</v>
      </c>
      <c r="G71" s="524" t="s">
        <v>938</v>
      </c>
      <c r="H71" s="524" t="s">
        <v>260</v>
      </c>
      <c r="I71" s="525" t="s">
        <v>894</v>
      </c>
      <c r="J71" s="524" t="s">
        <v>1730</v>
      </c>
      <c r="K71" s="524" t="s">
        <v>260</v>
      </c>
      <c r="L71" s="524" t="s">
        <v>469</v>
      </c>
      <c r="M71" s="337" t="s">
        <v>1753</v>
      </c>
      <c r="N71" s="337" t="s">
        <v>1151</v>
      </c>
      <c r="O71" s="540" t="s">
        <v>965</v>
      </c>
      <c r="P71" s="337" t="s">
        <v>1122</v>
      </c>
      <c r="Q71" s="306" t="s">
        <v>593</v>
      </c>
      <c r="R71" s="306">
        <v>2</v>
      </c>
      <c r="S71" s="361">
        <v>10000</v>
      </c>
      <c r="T71" s="450">
        <f>+Tabla46[[#This Row],[Cantidad de Insumos]]*Tabla46[[#This Row],[Precio Unitario]]</f>
        <v>20000</v>
      </c>
      <c r="U71" s="483" t="s">
        <v>895</v>
      </c>
      <c r="V71" s="312" t="s">
        <v>928</v>
      </c>
    </row>
    <row r="72" spans="2:22" ht="38.25" customHeight="1" x14ac:dyDescent="0.2">
      <c r="B72" s="482" t="e">
        <f>IF(Tabla46[[#This Row],[Tipos de Acciones]]="","",CONCATENATE(Tabla46[[#This Row],[POA]],".",Tabla46[[#This Row],[SRS]],".",Tabla46[[#This Row],[AREA]],".",Tabla46[[#This Row],[TIPO]]))</f>
        <v>#REF!</v>
      </c>
      <c r="C72" s="482" t="e">
        <f>IF(Tabla46[[#This Row],[Tipos de Acciones]]="","",'Formulario PPGR1'!#REF!)</f>
        <v>#REF!</v>
      </c>
      <c r="D72" s="341" t="s">
        <v>2027</v>
      </c>
      <c r="E72" s="341" t="s">
        <v>965</v>
      </c>
      <c r="F72" s="482" t="e">
        <f>IF(Tabla46[[#This Row],[Tipos de Acciones]]="","",'Formulario PPGR1'!#REF!)</f>
        <v>#REF!</v>
      </c>
      <c r="G72" s="524" t="s">
        <v>938</v>
      </c>
      <c r="H72" s="524" t="s">
        <v>260</v>
      </c>
      <c r="I72" s="525" t="s">
        <v>894</v>
      </c>
      <c r="J72" s="524" t="s">
        <v>1732</v>
      </c>
      <c r="K72" s="524" t="s">
        <v>260</v>
      </c>
      <c r="L72" s="524" t="s">
        <v>469</v>
      </c>
      <c r="M72" s="337" t="s">
        <v>1753</v>
      </c>
      <c r="N72" s="337" t="s">
        <v>1151</v>
      </c>
      <c r="O72" s="540" t="s">
        <v>965</v>
      </c>
      <c r="P72" s="337" t="s">
        <v>1122</v>
      </c>
      <c r="Q72" s="306" t="s">
        <v>593</v>
      </c>
      <c r="R72" s="306">
        <v>2</v>
      </c>
      <c r="S72" s="361">
        <v>14000</v>
      </c>
      <c r="T72" s="450">
        <f>+Tabla46[[#This Row],[Cantidad de Insumos]]*Tabla46[[#This Row],[Precio Unitario]]</f>
        <v>28000</v>
      </c>
      <c r="U72" s="483" t="s">
        <v>895</v>
      </c>
      <c r="V72" s="312" t="s">
        <v>928</v>
      </c>
    </row>
    <row r="73" spans="2:22" ht="25.5" customHeight="1" x14ac:dyDescent="0.2">
      <c r="B73" s="482" t="e">
        <f>IF(Tabla46[[#This Row],[Tipos de Acciones]]="","",CONCATENATE(Tabla46[[#This Row],[POA]],".",Tabla46[[#This Row],[SRS]],".",Tabla46[[#This Row],[AREA]],".",Tabla46[[#This Row],[TIPO]]))</f>
        <v>#REF!</v>
      </c>
      <c r="C73" s="482" t="e">
        <f>IF(Tabla46[[#This Row],[Tipos de Acciones]]="","",'Formulario PPGR1'!#REF!)</f>
        <v>#REF!</v>
      </c>
      <c r="D73" s="341" t="s">
        <v>2027</v>
      </c>
      <c r="E73" s="341" t="s">
        <v>965</v>
      </c>
      <c r="F73" s="482" t="e">
        <f>IF(Tabla46[[#This Row],[Tipos de Acciones]]="","",'Formulario PPGR1'!#REF!)</f>
        <v>#REF!</v>
      </c>
      <c r="G73" s="524" t="s">
        <v>938</v>
      </c>
      <c r="H73" s="524" t="s">
        <v>260</v>
      </c>
      <c r="I73" s="525" t="s">
        <v>894</v>
      </c>
      <c r="J73" s="524" t="s">
        <v>1724</v>
      </c>
      <c r="K73" s="524" t="s">
        <v>260</v>
      </c>
      <c r="L73" s="524" t="s">
        <v>469</v>
      </c>
      <c r="M73" s="337" t="s">
        <v>1753</v>
      </c>
      <c r="N73" s="337" t="s">
        <v>1151</v>
      </c>
      <c r="O73" s="540" t="s">
        <v>965</v>
      </c>
      <c r="P73" s="337" t="s">
        <v>1122</v>
      </c>
      <c r="Q73" s="306" t="s">
        <v>593</v>
      </c>
      <c r="R73" s="306">
        <v>2</v>
      </c>
      <c r="S73" s="361">
        <v>10000</v>
      </c>
      <c r="T73" s="450">
        <f>+Tabla46[[#This Row],[Cantidad de Insumos]]*Tabla46[[#This Row],[Precio Unitario]]</f>
        <v>20000</v>
      </c>
      <c r="U73" s="483" t="s">
        <v>895</v>
      </c>
      <c r="V73" s="312" t="s">
        <v>928</v>
      </c>
    </row>
    <row r="74" spans="2:22" ht="25.5" customHeight="1" x14ac:dyDescent="0.2">
      <c r="B74" s="482" t="e">
        <f>IF(Tabla46[[#This Row],[Tipos de Acciones]]="","",CONCATENATE(Tabla46[[#This Row],[POA]],".",Tabla46[[#This Row],[SRS]],".",Tabla46[[#This Row],[AREA]],".",Tabla46[[#This Row],[TIPO]]))</f>
        <v>#REF!</v>
      </c>
      <c r="C74" s="482" t="e">
        <f>IF(Tabla46[[#This Row],[Tipos de Acciones]]="","",'Formulario PPGR1'!#REF!)</f>
        <v>#REF!</v>
      </c>
      <c r="D74" s="341" t="s">
        <v>2027</v>
      </c>
      <c r="E74" s="341" t="s">
        <v>965</v>
      </c>
      <c r="F74" s="482" t="e">
        <f>IF(Tabla46[[#This Row],[Tipos de Acciones]]="","",'Formulario PPGR1'!#REF!)</f>
        <v>#REF!</v>
      </c>
      <c r="G74" s="524" t="s">
        <v>938</v>
      </c>
      <c r="H74" s="524" t="s">
        <v>260</v>
      </c>
      <c r="I74" s="525" t="s">
        <v>1663</v>
      </c>
      <c r="J74" s="524" t="s">
        <v>1728</v>
      </c>
      <c r="K74" s="524" t="s">
        <v>260</v>
      </c>
      <c r="L74" s="524" t="s">
        <v>469</v>
      </c>
      <c r="M74" s="337" t="s">
        <v>1753</v>
      </c>
      <c r="N74" s="337" t="s">
        <v>1151</v>
      </c>
      <c r="O74" s="540" t="s">
        <v>965</v>
      </c>
      <c r="P74" s="337" t="s">
        <v>1122</v>
      </c>
      <c r="Q74" s="306" t="s">
        <v>593</v>
      </c>
      <c r="R74" s="306">
        <v>4</v>
      </c>
      <c r="S74" s="361">
        <v>7000</v>
      </c>
      <c r="T74" s="450">
        <f>+Tabla46[[#This Row],[Cantidad de Insumos]]*Tabla46[[#This Row],[Precio Unitario]]</f>
        <v>28000</v>
      </c>
      <c r="U74" s="483" t="s">
        <v>895</v>
      </c>
      <c r="V74" s="312" t="s">
        <v>928</v>
      </c>
    </row>
    <row r="75" spans="2:22" ht="51" customHeight="1" x14ac:dyDescent="0.2">
      <c r="B75" s="482" t="e">
        <f>IF(Tabla46[[#This Row],[Tipos de Acciones]]="","",CONCATENATE(Tabla46[[#This Row],[POA]],".",Tabla46[[#This Row],[SRS]],".",Tabla46[[#This Row],[AREA]],".",Tabla46[[#This Row],[TIPO]]))</f>
        <v>#REF!</v>
      </c>
      <c r="C75" s="482" t="e">
        <f>IF(Tabla46[[#This Row],[Tipos de Acciones]]="","",'Formulario PPGR1'!#REF!)</f>
        <v>#REF!</v>
      </c>
      <c r="D75" s="341" t="s">
        <v>2027</v>
      </c>
      <c r="E75" s="341" t="s">
        <v>965</v>
      </c>
      <c r="F75" s="482" t="e">
        <f>IF(Tabla46[[#This Row],[Tipos de Acciones]]="","",'Formulario PPGR1'!#REF!)</f>
        <v>#REF!</v>
      </c>
      <c r="G75" s="524" t="s">
        <v>938</v>
      </c>
      <c r="H75" s="524" t="s">
        <v>260</v>
      </c>
      <c r="I75" s="525" t="s">
        <v>894</v>
      </c>
      <c r="J75" s="524" t="s">
        <v>1726</v>
      </c>
      <c r="K75" s="524" t="s">
        <v>260</v>
      </c>
      <c r="L75" s="524" t="s">
        <v>469</v>
      </c>
      <c r="M75" s="337" t="s">
        <v>1753</v>
      </c>
      <c r="N75" s="337" t="s">
        <v>1151</v>
      </c>
      <c r="O75" s="540" t="s">
        <v>965</v>
      </c>
      <c r="P75" s="337" t="s">
        <v>1122</v>
      </c>
      <c r="Q75" s="306" t="s">
        <v>593</v>
      </c>
      <c r="R75" s="306">
        <v>2</v>
      </c>
      <c r="S75" s="361">
        <v>4800</v>
      </c>
      <c r="T75" s="450">
        <f>+Tabla46[[#This Row],[Cantidad de Insumos]]*Tabla46[[#This Row],[Precio Unitario]]</f>
        <v>9600</v>
      </c>
      <c r="U75" s="483" t="s">
        <v>895</v>
      </c>
      <c r="V75" s="312" t="s">
        <v>928</v>
      </c>
    </row>
    <row r="76" spans="2:22" ht="25.5" customHeight="1" x14ac:dyDescent="0.2">
      <c r="B76" s="482" t="e">
        <f>IF(Tabla46[[#This Row],[Tipos de Acciones]]="","",CONCATENATE(Tabla46[[#This Row],[POA]],".",Tabla46[[#This Row],[SRS]],".",Tabla46[[#This Row],[AREA]],".",Tabla46[[#This Row],[TIPO]]))</f>
        <v>#REF!</v>
      </c>
      <c r="C76" s="482" t="e">
        <f>IF(Tabla46[[#This Row],[Tipos de Acciones]]="","",'Formulario PPGR1'!#REF!)</f>
        <v>#REF!</v>
      </c>
      <c r="D76" s="341" t="s">
        <v>2027</v>
      </c>
      <c r="E76" s="341" t="s">
        <v>965</v>
      </c>
      <c r="F76" s="482" t="e">
        <f>IF(Tabla46[[#This Row],[Tipos de Acciones]]="","",'Formulario PPGR1'!#REF!)</f>
        <v>#REF!</v>
      </c>
      <c r="G76" s="524" t="s">
        <v>938</v>
      </c>
      <c r="H76" s="524" t="s">
        <v>260</v>
      </c>
      <c r="I76" s="525" t="s">
        <v>1663</v>
      </c>
      <c r="J76" s="524" t="s">
        <v>1728</v>
      </c>
      <c r="K76" s="524" t="s">
        <v>260</v>
      </c>
      <c r="L76" s="524" t="s">
        <v>469</v>
      </c>
      <c r="M76" s="337" t="s">
        <v>1754</v>
      </c>
      <c r="N76" s="337" t="s">
        <v>1151</v>
      </c>
      <c r="O76" s="540" t="s">
        <v>965</v>
      </c>
      <c r="P76" s="337" t="s">
        <v>1122</v>
      </c>
      <c r="Q76" s="306" t="s">
        <v>593</v>
      </c>
      <c r="R76" s="306">
        <v>2</v>
      </c>
      <c r="S76" s="361">
        <v>7000</v>
      </c>
      <c r="T76" s="450">
        <f>+Tabla46[[#This Row],[Cantidad de Insumos]]*Tabla46[[#This Row],[Precio Unitario]]</f>
        <v>14000</v>
      </c>
      <c r="U76" s="483" t="s">
        <v>895</v>
      </c>
      <c r="V76" s="312" t="s">
        <v>928</v>
      </c>
    </row>
    <row r="77" spans="2:22" ht="51" customHeight="1" x14ac:dyDescent="0.2">
      <c r="B77" s="482" t="e">
        <f>IF(Tabla46[[#This Row],[Tipos de Acciones]]="","",CONCATENATE(Tabla46[[#This Row],[POA]],".",Tabla46[[#This Row],[SRS]],".",Tabla46[[#This Row],[AREA]],".",Tabla46[[#This Row],[TIPO]]))</f>
        <v>#REF!</v>
      </c>
      <c r="C77" s="482" t="e">
        <f>IF(Tabla46[[#This Row],[Tipos de Acciones]]="","",'Formulario PPGR1'!#REF!)</f>
        <v>#REF!</v>
      </c>
      <c r="D77" s="341" t="s">
        <v>2027</v>
      </c>
      <c r="E77" s="341" t="s">
        <v>965</v>
      </c>
      <c r="F77" s="482" t="e">
        <f>IF(Tabla46[[#This Row],[Tipos de Acciones]]="","",'Formulario PPGR1'!#REF!)</f>
        <v>#REF!</v>
      </c>
      <c r="G77" s="524" t="s">
        <v>938</v>
      </c>
      <c r="H77" s="524" t="s">
        <v>260</v>
      </c>
      <c r="I77" s="525" t="s">
        <v>894</v>
      </c>
      <c r="J77" s="524" t="s">
        <v>1726</v>
      </c>
      <c r="K77" s="524" t="s">
        <v>260</v>
      </c>
      <c r="L77" s="524" t="s">
        <v>469</v>
      </c>
      <c r="M77" s="337" t="s">
        <v>1754</v>
      </c>
      <c r="N77" s="337" t="s">
        <v>1151</v>
      </c>
      <c r="O77" s="540" t="s">
        <v>965</v>
      </c>
      <c r="P77" s="337" t="s">
        <v>1122</v>
      </c>
      <c r="Q77" s="306" t="s">
        <v>593</v>
      </c>
      <c r="R77" s="306">
        <v>1</v>
      </c>
      <c r="S77" s="361">
        <v>4800</v>
      </c>
      <c r="T77" s="450">
        <f>+Tabla46[[#This Row],[Cantidad de Insumos]]*Tabla46[[#This Row],[Precio Unitario]]</f>
        <v>4800</v>
      </c>
      <c r="U77" s="483" t="s">
        <v>895</v>
      </c>
      <c r="V77" s="312" t="s">
        <v>928</v>
      </c>
    </row>
    <row r="78" spans="2:22" ht="12.75" customHeight="1" x14ac:dyDescent="0.2">
      <c r="B78" s="482" t="e">
        <f>IF(Tabla46[[#This Row],[Tipos de Acciones]]="","",CONCATENATE(Tabla46[[#This Row],[POA]],".",Tabla46[[#This Row],[SRS]],".",Tabla46[[#This Row],[AREA]],".",Tabla46[[#This Row],[TIPO]]))</f>
        <v>#REF!</v>
      </c>
      <c r="C78" s="482" t="e">
        <f>IF(Tabla46[[#This Row],[Tipos de Acciones]]="","",'Formulario PPGR1'!#REF!)</f>
        <v>#REF!</v>
      </c>
      <c r="D78" s="341" t="s">
        <v>2027</v>
      </c>
      <c r="E78" s="341" t="s">
        <v>965</v>
      </c>
      <c r="F78" s="482" t="e">
        <f>IF(Tabla46[[#This Row],[Tipos de Acciones]]="","",'Formulario PPGR1'!#REF!)</f>
        <v>#REF!</v>
      </c>
      <c r="G78" s="524" t="s">
        <v>938</v>
      </c>
      <c r="H78" s="524" t="s">
        <v>862</v>
      </c>
      <c r="I78" s="525" t="s">
        <v>863</v>
      </c>
      <c r="J78" s="524" t="s">
        <v>1742</v>
      </c>
      <c r="K78" s="524" t="s">
        <v>862</v>
      </c>
      <c r="L78" s="524" t="s">
        <v>469</v>
      </c>
      <c r="M78" s="337" t="s">
        <v>1754</v>
      </c>
      <c r="N78" s="337" t="s">
        <v>1151</v>
      </c>
      <c r="O78" s="540" t="s">
        <v>965</v>
      </c>
      <c r="P78" s="337" t="s">
        <v>1122</v>
      </c>
      <c r="Q78" s="306" t="s">
        <v>593</v>
      </c>
      <c r="R78" s="306">
        <v>1</v>
      </c>
      <c r="S78" s="361">
        <v>2800</v>
      </c>
      <c r="T78" s="450">
        <f>+Tabla46[[#This Row],[Cantidad de Insumos]]*Tabla46[[#This Row],[Precio Unitario]]</f>
        <v>2800</v>
      </c>
      <c r="U78" s="483" t="s">
        <v>864</v>
      </c>
      <c r="V78" s="312" t="s">
        <v>928</v>
      </c>
    </row>
    <row r="79" spans="2:22" ht="12.75" customHeight="1" x14ac:dyDescent="0.2">
      <c r="B79" s="482" t="e">
        <f>IF(Tabla46[[#This Row],[Tipos de Acciones]]="","",CONCATENATE(Tabla46[[#This Row],[POA]],".",Tabla46[[#This Row],[SRS]],".",Tabla46[[#This Row],[AREA]],".",Tabla46[[#This Row],[TIPO]]))</f>
        <v>#REF!</v>
      </c>
      <c r="C79" s="482" t="e">
        <f>IF(Tabla46[[#This Row],[Tipos de Acciones]]="","",'Formulario PPGR1'!#REF!)</f>
        <v>#REF!</v>
      </c>
      <c r="D79" s="341" t="s">
        <v>2027</v>
      </c>
      <c r="E79" s="341" t="s">
        <v>965</v>
      </c>
      <c r="F79" s="482" t="e">
        <f>IF(Tabla46[[#This Row],[Tipos de Acciones]]="","",'Formulario PPGR1'!#REF!)</f>
        <v>#REF!</v>
      </c>
      <c r="G79" s="524" t="s">
        <v>938</v>
      </c>
      <c r="H79" s="524" t="s">
        <v>862</v>
      </c>
      <c r="I79" s="525" t="s">
        <v>863</v>
      </c>
      <c r="J79" s="524" t="s">
        <v>1752</v>
      </c>
      <c r="K79" s="524" t="s">
        <v>862</v>
      </c>
      <c r="L79" s="524" t="s">
        <v>469</v>
      </c>
      <c r="M79" s="337" t="s">
        <v>1754</v>
      </c>
      <c r="N79" s="337" t="s">
        <v>1151</v>
      </c>
      <c r="O79" s="540" t="s">
        <v>965</v>
      </c>
      <c r="P79" s="337" t="s">
        <v>1122</v>
      </c>
      <c r="Q79" s="306" t="s">
        <v>593</v>
      </c>
      <c r="R79" s="306">
        <v>1</v>
      </c>
      <c r="S79" s="361">
        <v>30000</v>
      </c>
      <c r="T79" s="450">
        <f>+Tabla46[[#This Row],[Cantidad de Insumos]]*Tabla46[[#This Row],[Precio Unitario]]</f>
        <v>30000</v>
      </c>
      <c r="U79" s="483" t="s">
        <v>864</v>
      </c>
      <c r="V79" s="312" t="s">
        <v>928</v>
      </c>
    </row>
    <row r="80" spans="2:22" ht="25.5" customHeight="1" x14ac:dyDescent="0.2">
      <c r="B80" s="482" t="e">
        <f>IF(Tabla46[[#This Row],[Tipos de Acciones]]="","",CONCATENATE(Tabla46[[#This Row],[POA]],".",Tabla46[[#This Row],[SRS]],".",Tabla46[[#This Row],[AREA]],".",Tabla46[[#This Row],[TIPO]]))</f>
        <v>#REF!</v>
      </c>
      <c r="C80" s="482" t="e">
        <f>IF(Tabla46[[#This Row],[Tipos de Acciones]]="","",'Formulario PPGR1'!#REF!)</f>
        <v>#REF!</v>
      </c>
      <c r="D80" s="341" t="s">
        <v>2027</v>
      </c>
      <c r="E80" s="341" t="s">
        <v>965</v>
      </c>
      <c r="F80" s="482" t="e">
        <f>IF(Tabla46[[#This Row],[Tipos de Acciones]]="","",'Formulario PPGR1'!#REF!)</f>
        <v>#REF!</v>
      </c>
      <c r="G80" s="524" t="s">
        <v>938</v>
      </c>
      <c r="H80" s="524" t="s">
        <v>260</v>
      </c>
      <c r="I80" s="525" t="s">
        <v>894</v>
      </c>
      <c r="J80" s="524" t="s">
        <v>1729</v>
      </c>
      <c r="K80" s="524" t="s">
        <v>260</v>
      </c>
      <c r="L80" s="524" t="s">
        <v>469</v>
      </c>
      <c r="M80" s="337" t="s">
        <v>1754</v>
      </c>
      <c r="N80" s="337" t="s">
        <v>1151</v>
      </c>
      <c r="O80" s="540" t="s">
        <v>965</v>
      </c>
      <c r="P80" s="337" t="s">
        <v>1122</v>
      </c>
      <c r="Q80" s="306" t="s">
        <v>593</v>
      </c>
      <c r="R80" s="306">
        <v>4</v>
      </c>
      <c r="S80" s="361">
        <v>4000</v>
      </c>
      <c r="T80" s="450">
        <f>+Tabla46[[#This Row],[Cantidad de Insumos]]*Tabla46[[#This Row],[Precio Unitario]]</f>
        <v>16000</v>
      </c>
      <c r="U80" s="483" t="s">
        <v>895</v>
      </c>
      <c r="V80" s="312" t="s">
        <v>928</v>
      </c>
    </row>
    <row r="81" spans="2:22" ht="25.5" customHeight="1" x14ac:dyDescent="0.2">
      <c r="B81" s="482" t="e">
        <f>IF(Tabla46[[#This Row],[Tipos de Acciones]]="","",CONCATENATE(Tabla46[[#This Row],[POA]],".",Tabla46[[#This Row],[SRS]],".",Tabla46[[#This Row],[AREA]],".",Tabla46[[#This Row],[TIPO]]))</f>
        <v>#REF!</v>
      </c>
      <c r="C81" s="482" t="e">
        <f>IF(Tabla46[[#This Row],[Tipos de Acciones]]="","",'Formulario PPGR1'!#REF!)</f>
        <v>#REF!</v>
      </c>
      <c r="D81" s="341" t="s">
        <v>2027</v>
      </c>
      <c r="E81" s="341" t="s">
        <v>965</v>
      </c>
      <c r="F81" s="482" t="e">
        <f>IF(Tabla46[[#This Row],[Tipos de Acciones]]="","",'Formulario PPGR1'!#REF!)</f>
        <v>#REF!</v>
      </c>
      <c r="G81" s="524" t="s">
        <v>938</v>
      </c>
      <c r="H81" s="524" t="s">
        <v>260</v>
      </c>
      <c r="I81" s="525" t="s">
        <v>894</v>
      </c>
      <c r="J81" s="524" t="s">
        <v>1724</v>
      </c>
      <c r="K81" s="524" t="s">
        <v>260</v>
      </c>
      <c r="L81" s="524" t="s">
        <v>469</v>
      </c>
      <c r="M81" s="337" t="s">
        <v>1755</v>
      </c>
      <c r="N81" s="337" t="s">
        <v>1151</v>
      </c>
      <c r="O81" s="540" t="s">
        <v>965</v>
      </c>
      <c r="P81" s="337" t="s">
        <v>1122</v>
      </c>
      <c r="Q81" s="306" t="s">
        <v>593</v>
      </c>
      <c r="R81" s="306">
        <v>2</v>
      </c>
      <c r="S81" s="361">
        <v>10000</v>
      </c>
      <c r="T81" s="450">
        <f>+Tabla46[[#This Row],[Cantidad de Insumos]]*Tabla46[[#This Row],[Precio Unitario]]</f>
        <v>20000</v>
      </c>
      <c r="U81" s="483" t="s">
        <v>895</v>
      </c>
      <c r="V81" s="312" t="s">
        <v>928</v>
      </c>
    </row>
    <row r="82" spans="2:22" ht="25.5" customHeight="1" x14ac:dyDescent="0.2">
      <c r="B82" s="482" t="e">
        <f>IF(Tabla46[[#This Row],[Tipos de Acciones]]="","",CONCATENATE(Tabla46[[#This Row],[POA]],".",Tabla46[[#This Row],[SRS]],".",Tabla46[[#This Row],[AREA]],".",Tabla46[[#This Row],[TIPO]]))</f>
        <v>#REF!</v>
      </c>
      <c r="C82" s="482" t="e">
        <f>IF(Tabla46[[#This Row],[Tipos de Acciones]]="","",'Formulario PPGR1'!#REF!)</f>
        <v>#REF!</v>
      </c>
      <c r="D82" s="341" t="s">
        <v>2027</v>
      </c>
      <c r="E82" s="341" t="s">
        <v>965</v>
      </c>
      <c r="F82" s="482" t="e">
        <f>IF(Tabla46[[#This Row],[Tipos de Acciones]]="","",'Formulario PPGR1'!#REF!)</f>
        <v>#REF!</v>
      </c>
      <c r="G82" s="524" t="s">
        <v>938</v>
      </c>
      <c r="H82" s="524" t="s">
        <v>260</v>
      </c>
      <c r="I82" s="525" t="s">
        <v>894</v>
      </c>
      <c r="J82" s="524" t="s">
        <v>1730</v>
      </c>
      <c r="K82" s="524" t="s">
        <v>260</v>
      </c>
      <c r="L82" s="524" t="s">
        <v>469</v>
      </c>
      <c r="M82" s="337" t="s">
        <v>1755</v>
      </c>
      <c r="N82" s="337" t="s">
        <v>1151</v>
      </c>
      <c r="O82" s="540" t="s">
        <v>965</v>
      </c>
      <c r="P82" s="337" t="s">
        <v>1122</v>
      </c>
      <c r="Q82" s="306" t="s">
        <v>593</v>
      </c>
      <c r="R82" s="306">
        <v>1</v>
      </c>
      <c r="S82" s="361">
        <v>10000</v>
      </c>
      <c r="T82" s="450">
        <f>+Tabla46[[#This Row],[Cantidad de Insumos]]*Tabla46[[#This Row],[Precio Unitario]]</f>
        <v>10000</v>
      </c>
      <c r="U82" s="483" t="s">
        <v>895</v>
      </c>
      <c r="V82" s="312" t="s">
        <v>928</v>
      </c>
    </row>
    <row r="83" spans="2:22" ht="25.5" customHeight="1" x14ac:dyDescent="0.2">
      <c r="B83" s="482" t="e">
        <f>IF(Tabla46[[#This Row],[Tipos de Acciones]]="","",CONCATENATE(Tabla46[[#This Row],[POA]],".",Tabla46[[#This Row],[SRS]],".",Tabla46[[#This Row],[AREA]],".",Tabla46[[#This Row],[TIPO]]))</f>
        <v>#REF!</v>
      </c>
      <c r="C83" s="482" t="e">
        <f>IF(Tabla46[[#This Row],[Tipos de Acciones]]="","",'Formulario PPGR1'!#REF!)</f>
        <v>#REF!</v>
      </c>
      <c r="D83" s="341" t="s">
        <v>2027</v>
      </c>
      <c r="E83" s="341" t="s">
        <v>965</v>
      </c>
      <c r="F83" s="482" t="e">
        <f>IF(Tabla46[[#This Row],[Tipos de Acciones]]="","",'Formulario PPGR1'!#REF!)</f>
        <v>#REF!</v>
      </c>
      <c r="G83" s="524" t="s">
        <v>938</v>
      </c>
      <c r="H83" s="524" t="s">
        <v>260</v>
      </c>
      <c r="I83" s="525" t="s">
        <v>894</v>
      </c>
      <c r="J83" s="524" t="s">
        <v>1730</v>
      </c>
      <c r="K83" s="524" t="s">
        <v>260</v>
      </c>
      <c r="L83" s="524" t="s">
        <v>469</v>
      </c>
      <c r="M83" s="337" t="s">
        <v>1756</v>
      </c>
      <c r="N83" s="337" t="s">
        <v>1151</v>
      </c>
      <c r="O83" s="540" t="s">
        <v>965</v>
      </c>
      <c r="P83" s="337" t="s">
        <v>1122</v>
      </c>
      <c r="Q83" s="306" t="s">
        <v>593</v>
      </c>
      <c r="R83" s="306">
        <v>1</v>
      </c>
      <c r="S83" s="361">
        <v>10000</v>
      </c>
      <c r="T83" s="450">
        <f>+Tabla46[[#This Row],[Cantidad de Insumos]]*Tabla46[[#This Row],[Precio Unitario]]</f>
        <v>10000</v>
      </c>
      <c r="U83" s="483" t="s">
        <v>895</v>
      </c>
      <c r="V83" s="312" t="s">
        <v>928</v>
      </c>
    </row>
    <row r="84" spans="2:22" ht="51" customHeight="1" x14ac:dyDescent="0.2">
      <c r="B84" s="482" t="e">
        <f>IF(Tabla46[[#This Row],[Tipos de Acciones]]="","",CONCATENATE(Tabla46[[#This Row],[POA]],".",Tabla46[[#This Row],[SRS]],".",Tabla46[[#This Row],[AREA]],".",Tabla46[[#This Row],[TIPO]]))</f>
        <v>#REF!</v>
      </c>
      <c r="C84" s="482" t="e">
        <f>IF(Tabla46[[#This Row],[Tipos de Acciones]]="","",'Formulario PPGR1'!#REF!)</f>
        <v>#REF!</v>
      </c>
      <c r="D84" s="341" t="s">
        <v>2027</v>
      </c>
      <c r="E84" s="341" t="s">
        <v>965</v>
      </c>
      <c r="F84" s="482" t="e">
        <f>IF(Tabla46[[#This Row],[Tipos de Acciones]]="","",'Formulario PPGR1'!#REF!)</f>
        <v>#REF!</v>
      </c>
      <c r="G84" s="524" t="s">
        <v>938</v>
      </c>
      <c r="H84" s="524" t="s">
        <v>260</v>
      </c>
      <c r="I84" s="525" t="s">
        <v>894</v>
      </c>
      <c r="J84" s="524" t="s">
        <v>1726</v>
      </c>
      <c r="K84" s="524" t="s">
        <v>260</v>
      </c>
      <c r="L84" s="524" t="s">
        <v>469</v>
      </c>
      <c r="M84" s="337" t="s">
        <v>1757</v>
      </c>
      <c r="N84" s="337" t="s">
        <v>1151</v>
      </c>
      <c r="O84" s="540" t="s">
        <v>965</v>
      </c>
      <c r="P84" s="337" t="s">
        <v>1122</v>
      </c>
      <c r="Q84" s="306" t="s">
        <v>593</v>
      </c>
      <c r="R84" s="306">
        <v>2</v>
      </c>
      <c r="S84" s="361">
        <v>4800</v>
      </c>
      <c r="T84" s="450">
        <f>+Tabla46[[#This Row],[Cantidad de Insumos]]*Tabla46[[#This Row],[Precio Unitario]]</f>
        <v>9600</v>
      </c>
      <c r="U84" s="483" t="s">
        <v>895</v>
      </c>
      <c r="V84" s="312" t="s">
        <v>928</v>
      </c>
    </row>
    <row r="85" spans="2:22" ht="25.5" customHeight="1" x14ac:dyDescent="0.2">
      <c r="B85" s="482" t="e">
        <f>IF(Tabla46[[#This Row],[Tipos de Acciones]]="","",CONCATENATE(Tabla46[[#This Row],[POA]],".",Tabla46[[#This Row],[SRS]],".",Tabla46[[#This Row],[AREA]],".",Tabla46[[#This Row],[TIPO]]))</f>
        <v>#REF!</v>
      </c>
      <c r="C85" s="482" t="e">
        <f>IF(Tabla46[[#This Row],[Tipos de Acciones]]="","",'Formulario PPGR1'!#REF!)</f>
        <v>#REF!</v>
      </c>
      <c r="D85" s="341" t="s">
        <v>2027</v>
      </c>
      <c r="E85" s="341" t="s">
        <v>965</v>
      </c>
      <c r="F85" s="482" t="e">
        <f>IF(Tabla46[[#This Row],[Tipos de Acciones]]="","",'Formulario PPGR1'!#REF!)</f>
        <v>#REF!</v>
      </c>
      <c r="G85" s="524" t="s">
        <v>938</v>
      </c>
      <c r="H85" s="524" t="s">
        <v>260</v>
      </c>
      <c r="I85" s="525" t="s">
        <v>894</v>
      </c>
      <c r="J85" s="524" t="s">
        <v>1730</v>
      </c>
      <c r="K85" s="524" t="s">
        <v>260</v>
      </c>
      <c r="L85" s="524" t="s">
        <v>469</v>
      </c>
      <c r="M85" s="337" t="s">
        <v>1757</v>
      </c>
      <c r="N85" s="337" t="s">
        <v>1151</v>
      </c>
      <c r="O85" s="540" t="s">
        <v>965</v>
      </c>
      <c r="P85" s="337" t="s">
        <v>1122</v>
      </c>
      <c r="Q85" s="306" t="s">
        <v>593</v>
      </c>
      <c r="R85" s="306">
        <v>2</v>
      </c>
      <c r="S85" s="361">
        <v>10000</v>
      </c>
      <c r="T85" s="450">
        <f>+Tabla46[[#This Row],[Cantidad de Insumos]]*Tabla46[[#This Row],[Precio Unitario]]</f>
        <v>20000</v>
      </c>
      <c r="U85" s="483" t="s">
        <v>895</v>
      </c>
      <c r="V85" s="312" t="s">
        <v>928</v>
      </c>
    </row>
    <row r="86" spans="2:22" ht="25.5" customHeight="1" x14ac:dyDescent="0.2">
      <c r="B86" s="482" t="e">
        <f>IF(Tabla46[[#This Row],[Tipos de Acciones]]="","",CONCATENATE(Tabla46[[#This Row],[POA]],".",Tabla46[[#This Row],[SRS]],".",Tabla46[[#This Row],[AREA]],".",Tabla46[[#This Row],[TIPO]]))</f>
        <v>#REF!</v>
      </c>
      <c r="C86" s="482" t="e">
        <f>IF(Tabla46[[#This Row],[Tipos de Acciones]]="","",'Formulario PPGR1'!#REF!)</f>
        <v>#REF!</v>
      </c>
      <c r="D86" s="341" t="s">
        <v>2027</v>
      </c>
      <c r="E86" s="341" t="s">
        <v>965</v>
      </c>
      <c r="F86" s="482" t="e">
        <f>IF(Tabla46[[#This Row],[Tipos de Acciones]]="","",'Formulario PPGR1'!#REF!)</f>
        <v>#REF!</v>
      </c>
      <c r="G86" s="524" t="s">
        <v>938</v>
      </c>
      <c r="H86" s="524" t="s">
        <v>260</v>
      </c>
      <c r="I86" s="525" t="s">
        <v>894</v>
      </c>
      <c r="J86" s="524" t="s">
        <v>1730</v>
      </c>
      <c r="K86" s="524" t="s">
        <v>260</v>
      </c>
      <c r="L86" s="524" t="s">
        <v>469</v>
      </c>
      <c r="M86" s="337" t="s">
        <v>1758</v>
      </c>
      <c r="N86" s="337" t="s">
        <v>1151</v>
      </c>
      <c r="O86" s="540" t="s">
        <v>965</v>
      </c>
      <c r="P86" s="337" t="s">
        <v>1122</v>
      </c>
      <c r="Q86" s="306" t="s">
        <v>593</v>
      </c>
      <c r="R86" s="306">
        <v>2</v>
      </c>
      <c r="S86" s="361">
        <v>10000</v>
      </c>
      <c r="T86" s="450">
        <f>+Tabla46[[#This Row],[Cantidad de Insumos]]*Tabla46[[#This Row],[Precio Unitario]]</f>
        <v>20000</v>
      </c>
      <c r="U86" s="483" t="s">
        <v>895</v>
      </c>
      <c r="V86" s="312" t="s">
        <v>928</v>
      </c>
    </row>
    <row r="87" spans="2:22" ht="25.5" customHeight="1" x14ac:dyDescent="0.2">
      <c r="B87" s="482" t="e">
        <f>IF(Tabla46[[#This Row],[Tipos de Acciones]]="","",CONCATENATE(Tabla46[[#This Row],[POA]],".",Tabla46[[#This Row],[SRS]],".",Tabla46[[#This Row],[AREA]],".",Tabla46[[#This Row],[TIPO]]))</f>
        <v>#REF!</v>
      </c>
      <c r="C87" s="482" t="e">
        <f>IF(Tabla46[[#This Row],[Tipos de Acciones]]="","",'Formulario PPGR1'!#REF!)</f>
        <v>#REF!</v>
      </c>
      <c r="D87" s="341" t="s">
        <v>2027</v>
      </c>
      <c r="E87" s="341" t="s">
        <v>965</v>
      </c>
      <c r="F87" s="482" t="e">
        <f>IF(Tabla46[[#This Row],[Tipos de Acciones]]="","",'Formulario PPGR1'!#REF!)</f>
        <v>#REF!</v>
      </c>
      <c r="G87" s="524" t="s">
        <v>938</v>
      </c>
      <c r="H87" s="524" t="s">
        <v>260</v>
      </c>
      <c r="I87" s="525" t="s">
        <v>894</v>
      </c>
      <c r="J87" s="524" t="s">
        <v>1724</v>
      </c>
      <c r="K87" s="524" t="s">
        <v>260</v>
      </c>
      <c r="L87" s="524" t="s">
        <v>469</v>
      </c>
      <c r="M87" s="337" t="s">
        <v>1759</v>
      </c>
      <c r="N87" s="337" t="s">
        <v>1151</v>
      </c>
      <c r="O87" s="540" t="s">
        <v>965</v>
      </c>
      <c r="P87" s="337" t="s">
        <v>1122</v>
      </c>
      <c r="Q87" s="306" t="s">
        <v>593</v>
      </c>
      <c r="R87" s="306">
        <v>2</v>
      </c>
      <c r="S87" s="361">
        <v>10000</v>
      </c>
      <c r="T87" s="450">
        <f>+Tabla46[[#This Row],[Cantidad de Insumos]]*Tabla46[[#This Row],[Precio Unitario]]</f>
        <v>20000</v>
      </c>
      <c r="U87" s="483" t="s">
        <v>895</v>
      </c>
      <c r="V87" s="312" t="s">
        <v>928</v>
      </c>
    </row>
    <row r="88" spans="2:22" ht="51" customHeight="1" x14ac:dyDescent="0.2">
      <c r="B88" s="482" t="e">
        <f>IF(Tabla46[[#This Row],[Tipos de Acciones]]="","",CONCATENATE(Tabla46[[#This Row],[POA]],".",Tabla46[[#This Row],[SRS]],".",Tabla46[[#This Row],[AREA]],".",Tabla46[[#This Row],[TIPO]]))</f>
        <v>#REF!</v>
      </c>
      <c r="C88" s="482" t="e">
        <f>IF(Tabla46[[#This Row],[Tipos de Acciones]]="","",'Formulario PPGR1'!#REF!)</f>
        <v>#REF!</v>
      </c>
      <c r="D88" s="341" t="s">
        <v>2027</v>
      </c>
      <c r="E88" s="341" t="s">
        <v>965</v>
      </c>
      <c r="F88" s="482" t="e">
        <f>IF(Tabla46[[#This Row],[Tipos de Acciones]]="","",'Formulario PPGR1'!#REF!)</f>
        <v>#REF!</v>
      </c>
      <c r="G88" s="524" t="s">
        <v>938</v>
      </c>
      <c r="H88" s="524" t="s">
        <v>260</v>
      </c>
      <c r="I88" s="525" t="s">
        <v>894</v>
      </c>
      <c r="J88" s="524" t="s">
        <v>1726</v>
      </c>
      <c r="K88" s="524" t="s">
        <v>260</v>
      </c>
      <c r="L88" s="524" t="s">
        <v>469</v>
      </c>
      <c r="M88" s="337" t="s">
        <v>1759</v>
      </c>
      <c r="N88" s="337" t="s">
        <v>1151</v>
      </c>
      <c r="O88" s="540" t="s">
        <v>965</v>
      </c>
      <c r="P88" s="337" t="s">
        <v>1122</v>
      </c>
      <c r="Q88" s="306" t="s">
        <v>593</v>
      </c>
      <c r="R88" s="306">
        <v>2</v>
      </c>
      <c r="S88" s="361">
        <v>4800</v>
      </c>
      <c r="T88" s="450">
        <f>+Tabla46[[#This Row],[Cantidad de Insumos]]*Tabla46[[#This Row],[Precio Unitario]]</f>
        <v>9600</v>
      </c>
      <c r="U88" s="483" t="s">
        <v>895</v>
      </c>
      <c r="V88" s="312" t="s">
        <v>928</v>
      </c>
    </row>
    <row r="89" spans="2:22" ht="12.75" customHeight="1" x14ac:dyDescent="0.2">
      <c r="B89" s="482" t="e">
        <f>IF(Tabla46[[#This Row],[Tipos de Acciones]]="","",CONCATENATE(Tabla46[[#This Row],[POA]],".",Tabla46[[#This Row],[SRS]],".",Tabla46[[#This Row],[AREA]],".",Tabla46[[#This Row],[TIPO]]))</f>
        <v>#REF!</v>
      </c>
      <c r="C89" s="482" t="e">
        <f>IF(Tabla46[[#This Row],[Tipos de Acciones]]="","",'Formulario PPGR1'!#REF!)</f>
        <v>#REF!</v>
      </c>
      <c r="D89" s="341" t="s">
        <v>2027</v>
      </c>
      <c r="E89" s="341" t="s">
        <v>965</v>
      </c>
      <c r="F89" s="482" t="e">
        <f>IF(Tabla46[[#This Row],[Tipos de Acciones]]="","",'Formulario PPGR1'!#REF!)</f>
        <v>#REF!</v>
      </c>
      <c r="G89" s="524" t="s">
        <v>938</v>
      </c>
      <c r="H89" s="524" t="s">
        <v>891</v>
      </c>
      <c r="I89" s="525" t="s">
        <v>892</v>
      </c>
      <c r="J89" s="524" t="s">
        <v>1728</v>
      </c>
      <c r="K89" s="524" t="s">
        <v>891</v>
      </c>
      <c r="L89" s="524" t="s">
        <v>469</v>
      </c>
      <c r="M89" s="337" t="s">
        <v>1759</v>
      </c>
      <c r="N89" s="337" t="s">
        <v>1151</v>
      </c>
      <c r="O89" s="540" t="s">
        <v>965</v>
      </c>
      <c r="P89" s="337" t="s">
        <v>1122</v>
      </c>
      <c r="Q89" s="306" t="s">
        <v>593</v>
      </c>
      <c r="R89" s="306">
        <v>4</v>
      </c>
      <c r="S89" s="361">
        <v>7000</v>
      </c>
      <c r="T89" s="450">
        <f>+Tabla46[[#This Row],[Cantidad de Insumos]]*Tabla46[[#This Row],[Precio Unitario]]</f>
        <v>28000</v>
      </c>
      <c r="U89" s="483" t="s">
        <v>893</v>
      </c>
      <c r="V89" s="312" t="s">
        <v>928</v>
      </c>
    </row>
    <row r="90" spans="2:22" ht="25.5" customHeight="1" x14ac:dyDescent="0.2">
      <c r="B90" s="482" t="e">
        <f>IF(Tabla46[[#This Row],[Tipos de Acciones]]="","",CONCATENATE(Tabla46[[#This Row],[POA]],".",Tabla46[[#This Row],[SRS]],".",Tabla46[[#This Row],[AREA]],".",Tabla46[[#This Row],[TIPO]]))</f>
        <v>#REF!</v>
      </c>
      <c r="C90" s="482" t="e">
        <f>IF(Tabla46[[#This Row],[Tipos de Acciones]]="","",'Formulario PPGR1'!#REF!)</f>
        <v>#REF!</v>
      </c>
      <c r="D90" s="341" t="s">
        <v>2027</v>
      </c>
      <c r="E90" s="341" t="s">
        <v>965</v>
      </c>
      <c r="F90" s="482" t="e">
        <f>IF(Tabla46[[#This Row],[Tipos de Acciones]]="","",'Formulario PPGR1'!#REF!)</f>
        <v>#REF!</v>
      </c>
      <c r="G90" s="524" t="s">
        <v>938</v>
      </c>
      <c r="H90" s="524" t="s">
        <v>260</v>
      </c>
      <c r="I90" s="525" t="s">
        <v>894</v>
      </c>
      <c r="J90" s="524" t="s">
        <v>1730</v>
      </c>
      <c r="K90" s="524" t="s">
        <v>260</v>
      </c>
      <c r="L90" s="524" t="s">
        <v>469</v>
      </c>
      <c r="M90" s="337" t="s">
        <v>1759</v>
      </c>
      <c r="N90" s="337" t="s">
        <v>1151</v>
      </c>
      <c r="O90" s="540" t="s">
        <v>965</v>
      </c>
      <c r="P90" s="337" t="s">
        <v>1122</v>
      </c>
      <c r="Q90" s="306" t="s">
        <v>593</v>
      </c>
      <c r="R90" s="306">
        <v>2</v>
      </c>
      <c r="S90" s="361">
        <v>10000</v>
      </c>
      <c r="T90" s="450">
        <f>+Tabla46[[#This Row],[Cantidad de Insumos]]*Tabla46[[#This Row],[Precio Unitario]]</f>
        <v>20000</v>
      </c>
      <c r="U90" s="483" t="s">
        <v>895</v>
      </c>
      <c r="V90" s="312" t="s">
        <v>928</v>
      </c>
    </row>
    <row r="91" spans="2:22" ht="25.5" customHeight="1" x14ac:dyDescent="0.2">
      <c r="B91" s="482" t="e">
        <f>IF(Tabla46[[#This Row],[Tipos de Acciones]]="","",CONCATENATE(Tabla46[[#This Row],[POA]],".",Tabla46[[#This Row],[SRS]],".",Tabla46[[#This Row],[AREA]],".",Tabla46[[#This Row],[TIPO]]))</f>
        <v>#REF!</v>
      </c>
      <c r="C91" s="482" t="e">
        <f>IF(Tabla46[[#This Row],[Tipos de Acciones]]="","",'Formulario PPGR1'!#REF!)</f>
        <v>#REF!</v>
      </c>
      <c r="D91" s="341" t="s">
        <v>2027</v>
      </c>
      <c r="E91" s="341" t="s">
        <v>965</v>
      </c>
      <c r="F91" s="482" t="e">
        <f>IF(Tabla46[[#This Row],[Tipos de Acciones]]="","",'Formulario PPGR1'!#REF!)</f>
        <v>#REF!</v>
      </c>
      <c r="G91" s="524" t="s">
        <v>938</v>
      </c>
      <c r="H91" s="524" t="s">
        <v>260</v>
      </c>
      <c r="I91" s="525" t="s">
        <v>894</v>
      </c>
      <c r="J91" s="524" t="s">
        <v>1730</v>
      </c>
      <c r="K91" s="524" t="s">
        <v>260</v>
      </c>
      <c r="L91" s="524" t="s">
        <v>469</v>
      </c>
      <c r="M91" s="337" t="s">
        <v>1760</v>
      </c>
      <c r="N91" s="337" t="s">
        <v>1151</v>
      </c>
      <c r="O91" s="540" t="s">
        <v>965</v>
      </c>
      <c r="P91" s="337" t="s">
        <v>1122</v>
      </c>
      <c r="Q91" s="306" t="s">
        <v>593</v>
      </c>
      <c r="R91" s="306">
        <v>3</v>
      </c>
      <c r="S91" s="361">
        <v>10000</v>
      </c>
      <c r="T91" s="450">
        <f>+Tabla46[[#This Row],[Cantidad de Insumos]]*Tabla46[[#This Row],[Precio Unitario]]</f>
        <v>30000</v>
      </c>
      <c r="U91" s="483" t="s">
        <v>895</v>
      </c>
      <c r="V91" s="312" t="s">
        <v>928</v>
      </c>
    </row>
    <row r="92" spans="2:22" ht="12.75" customHeight="1" x14ac:dyDescent="0.2">
      <c r="B92" s="482" t="e">
        <f>IF(Tabla46[[#This Row],[Tipos de Acciones]]="","",CONCATENATE(Tabla46[[#This Row],[POA]],".",Tabla46[[#This Row],[SRS]],".",Tabla46[[#This Row],[AREA]],".",Tabla46[[#This Row],[TIPO]]))</f>
        <v>#REF!</v>
      </c>
      <c r="C92" s="482" t="e">
        <f>IF(Tabla46[[#This Row],[Tipos de Acciones]]="","",'Formulario PPGR1'!#REF!)</f>
        <v>#REF!</v>
      </c>
      <c r="D92" s="341" t="s">
        <v>2027</v>
      </c>
      <c r="E92" s="341" t="s">
        <v>965</v>
      </c>
      <c r="F92" s="482" t="e">
        <f>IF(Tabla46[[#This Row],[Tipos de Acciones]]="","",'Formulario PPGR1'!#REF!)</f>
        <v>#REF!</v>
      </c>
      <c r="G92" s="524" t="s">
        <v>938</v>
      </c>
      <c r="H92" s="524" t="s">
        <v>891</v>
      </c>
      <c r="I92" s="525" t="s">
        <v>892</v>
      </c>
      <c r="J92" s="524" t="s">
        <v>1728</v>
      </c>
      <c r="K92" s="524" t="s">
        <v>891</v>
      </c>
      <c r="L92" s="524" t="s">
        <v>469</v>
      </c>
      <c r="M92" s="337" t="s">
        <v>1760</v>
      </c>
      <c r="N92" s="337" t="s">
        <v>1151</v>
      </c>
      <c r="O92" s="540" t="s">
        <v>965</v>
      </c>
      <c r="P92" s="337" t="s">
        <v>1122</v>
      </c>
      <c r="Q92" s="306" t="s">
        <v>593</v>
      </c>
      <c r="R92" s="306">
        <v>4</v>
      </c>
      <c r="S92" s="361">
        <v>7000</v>
      </c>
      <c r="T92" s="450">
        <f>+Tabla46[[#This Row],[Cantidad de Insumos]]*Tabla46[[#This Row],[Precio Unitario]]</f>
        <v>28000</v>
      </c>
      <c r="U92" s="483" t="s">
        <v>893</v>
      </c>
      <c r="V92" s="312" t="s">
        <v>928</v>
      </c>
    </row>
    <row r="93" spans="2:22" ht="25.5" customHeight="1" x14ac:dyDescent="0.2">
      <c r="B93" s="482" t="e">
        <f>IF(Tabla46[[#This Row],[Tipos de Acciones]]="","",CONCATENATE(Tabla46[[#This Row],[POA]],".",Tabla46[[#This Row],[SRS]],".",Tabla46[[#This Row],[AREA]],".",Tabla46[[#This Row],[TIPO]]))</f>
        <v>#REF!</v>
      </c>
      <c r="C93" s="482" t="e">
        <f>IF(Tabla46[[#This Row],[Tipos de Acciones]]="","",'Formulario PPGR1'!#REF!)</f>
        <v>#REF!</v>
      </c>
      <c r="D93" s="341" t="s">
        <v>2027</v>
      </c>
      <c r="E93" s="341" t="s">
        <v>965</v>
      </c>
      <c r="F93" s="482" t="e">
        <f>IF(Tabla46[[#This Row],[Tipos de Acciones]]="","",'Formulario PPGR1'!#REF!)</f>
        <v>#REF!</v>
      </c>
      <c r="G93" s="524" t="s">
        <v>938</v>
      </c>
      <c r="H93" s="524" t="s">
        <v>260</v>
      </c>
      <c r="I93" s="525" t="s">
        <v>894</v>
      </c>
      <c r="J93" s="524" t="s">
        <v>1724</v>
      </c>
      <c r="K93" s="524" t="s">
        <v>260</v>
      </c>
      <c r="L93" s="524" t="s">
        <v>469</v>
      </c>
      <c r="M93" s="337" t="s">
        <v>1760</v>
      </c>
      <c r="N93" s="337" t="s">
        <v>1151</v>
      </c>
      <c r="O93" s="540" t="s">
        <v>965</v>
      </c>
      <c r="P93" s="337" t="s">
        <v>1122</v>
      </c>
      <c r="Q93" s="306" t="s">
        <v>593</v>
      </c>
      <c r="R93" s="306">
        <v>2</v>
      </c>
      <c r="S93" s="361">
        <v>10000</v>
      </c>
      <c r="T93" s="450">
        <f>+Tabla46[[#This Row],[Cantidad de Insumos]]*Tabla46[[#This Row],[Precio Unitario]]</f>
        <v>20000</v>
      </c>
      <c r="U93" s="483" t="s">
        <v>895</v>
      </c>
      <c r="V93" s="312" t="s">
        <v>928</v>
      </c>
    </row>
    <row r="94" spans="2:22" ht="38.25" customHeight="1" x14ac:dyDescent="0.2">
      <c r="B94" s="482" t="e">
        <f>IF(Tabla46[[#This Row],[Tipos de Acciones]]="","",CONCATENATE(Tabla46[[#This Row],[POA]],".",Tabla46[[#This Row],[SRS]],".",Tabla46[[#This Row],[AREA]],".",Tabla46[[#This Row],[TIPO]]))</f>
        <v>#REF!</v>
      </c>
      <c r="C94" s="482" t="e">
        <f>IF(Tabla46[[#This Row],[Tipos de Acciones]]="","",'Formulario PPGR1'!#REF!)</f>
        <v>#REF!</v>
      </c>
      <c r="D94" s="341" t="s">
        <v>2027</v>
      </c>
      <c r="E94" s="341" t="s">
        <v>965</v>
      </c>
      <c r="F94" s="482" t="e">
        <f>IF(Tabla46[[#This Row],[Tipos de Acciones]]="","",'Formulario PPGR1'!#REF!)</f>
        <v>#REF!</v>
      </c>
      <c r="G94" s="524" t="s">
        <v>938</v>
      </c>
      <c r="H94" s="524" t="s">
        <v>260</v>
      </c>
      <c r="I94" s="525" t="s">
        <v>894</v>
      </c>
      <c r="J94" s="524" t="s">
        <v>1732</v>
      </c>
      <c r="K94" s="524" t="s">
        <v>260</v>
      </c>
      <c r="L94" s="524" t="s">
        <v>469</v>
      </c>
      <c r="M94" s="337" t="s">
        <v>1760</v>
      </c>
      <c r="N94" s="337" t="s">
        <v>1151</v>
      </c>
      <c r="O94" s="540" t="s">
        <v>965</v>
      </c>
      <c r="P94" s="337" t="s">
        <v>1122</v>
      </c>
      <c r="Q94" s="306" t="s">
        <v>593</v>
      </c>
      <c r="R94" s="306">
        <v>2</v>
      </c>
      <c r="S94" s="361">
        <v>10000</v>
      </c>
      <c r="T94" s="450">
        <f>+Tabla46[[#This Row],[Cantidad de Insumos]]*Tabla46[[#This Row],[Precio Unitario]]</f>
        <v>20000</v>
      </c>
      <c r="U94" s="483" t="s">
        <v>895</v>
      </c>
      <c r="V94" s="312" t="s">
        <v>928</v>
      </c>
    </row>
    <row r="95" spans="2:22" ht="25.5" customHeight="1" x14ac:dyDescent="0.2">
      <c r="B95" s="482" t="e">
        <f>IF(Tabla46[[#This Row],[Tipos de Acciones]]="","",CONCATENATE(Tabla46[[#This Row],[POA]],".",Tabla46[[#This Row],[SRS]],".",Tabla46[[#This Row],[AREA]],".",Tabla46[[#This Row],[TIPO]]))</f>
        <v>#REF!</v>
      </c>
      <c r="C95" s="482" t="e">
        <f>IF(Tabla46[[#This Row],[Tipos de Acciones]]="","",'Formulario PPGR1'!#REF!)</f>
        <v>#REF!</v>
      </c>
      <c r="D95" s="341" t="s">
        <v>2027</v>
      </c>
      <c r="E95" s="341" t="s">
        <v>965</v>
      </c>
      <c r="F95" s="482" t="e">
        <f>IF(Tabla46[[#This Row],[Tipos de Acciones]]="","",'Formulario PPGR1'!#REF!)</f>
        <v>#REF!</v>
      </c>
      <c r="G95" s="524" t="s">
        <v>938</v>
      </c>
      <c r="H95" s="524" t="s">
        <v>260</v>
      </c>
      <c r="I95" s="525" t="s">
        <v>894</v>
      </c>
      <c r="J95" s="524" t="s">
        <v>1724</v>
      </c>
      <c r="K95" s="524" t="s">
        <v>260</v>
      </c>
      <c r="L95" s="524" t="s">
        <v>469</v>
      </c>
      <c r="M95" s="337" t="s">
        <v>1761</v>
      </c>
      <c r="N95" s="337" t="s">
        <v>1151</v>
      </c>
      <c r="O95" s="540" t="s">
        <v>965</v>
      </c>
      <c r="P95" s="337" t="s">
        <v>1121</v>
      </c>
      <c r="Q95" s="306" t="s">
        <v>593</v>
      </c>
      <c r="R95" s="306">
        <v>2</v>
      </c>
      <c r="S95" s="361">
        <v>10000</v>
      </c>
      <c r="T95" s="450">
        <f>+Tabla46[[#This Row],[Cantidad de Insumos]]*Tabla46[[#This Row],[Precio Unitario]]</f>
        <v>20000</v>
      </c>
      <c r="U95" s="483" t="s">
        <v>895</v>
      </c>
      <c r="V95" s="312" t="s">
        <v>928</v>
      </c>
    </row>
    <row r="96" spans="2:22" ht="51" customHeight="1" x14ac:dyDescent="0.2">
      <c r="B96" s="482" t="e">
        <f>IF(Tabla46[[#This Row],[Tipos de Acciones]]="","",CONCATENATE(Tabla46[[#This Row],[POA]],".",Tabla46[[#This Row],[SRS]],".",Tabla46[[#This Row],[AREA]],".",Tabla46[[#This Row],[TIPO]]))</f>
        <v>#REF!</v>
      </c>
      <c r="C96" s="482" t="e">
        <f>IF(Tabla46[[#This Row],[Tipos de Acciones]]="","",'Formulario PPGR1'!#REF!)</f>
        <v>#REF!</v>
      </c>
      <c r="D96" s="341" t="s">
        <v>2027</v>
      </c>
      <c r="E96" s="341" t="s">
        <v>965</v>
      </c>
      <c r="F96" s="482" t="e">
        <f>IF(Tabla46[[#This Row],[Tipos de Acciones]]="","",'Formulario PPGR1'!#REF!)</f>
        <v>#REF!</v>
      </c>
      <c r="G96" s="524" t="s">
        <v>938</v>
      </c>
      <c r="H96" s="524" t="s">
        <v>260</v>
      </c>
      <c r="I96" s="525" t="s">
        <v>894</v>
      </c>
      <c r="J96" s="524" t="s">
        <v>1726</v>
      </c>
      <c r="K96" s="524" t="s">
        <v>260</v>
      </c>
      <c r="L96" s="524" t="s">
        <v>469</v>
      </c>
      <c r="M96" s="337" t="s">
        <v>1761</v>
      </c>
      <c r="N96" s="337" t="s">
        <v>1151</v>
      </c>
      <c r="O96" s="540" t="s">
        <v>965</v>
      </c>
      <c r="P96" s="337" t="s">
        <v>1121</v>
      </c>
      <c r="Q96" s="306" t="s">
        <v>593</v>
      </c>
      <c r="R96" s="306">
        <v>2</v>
      </c>
      <c r="S96" s="361">
        <v>4800</v>
      </c>
      <c r="T96" s="450">
        <f>+Tabla46[[#This Row],[Cantidad de Insumos]]*Tabla46[[#This Row],[Precio Unitario]]</f>
        <v>9600</v>
      </c>
      <c r="U96" s="483" t="s">
        <v>895</v>
      </c>
      <c r="V96" s="312" t="s">
        <v>928</v>
      </c>
    </row>
    <row r="97" spans="2:22" ht="25.5" customHeight="1" x14ac:dyDescent="0.2">
      <c r="B97" s="482" t="e">
        <f>IF(Tabla46[[#This Row],[Tipos de Acciones]]="","",CONCATENATE(Tabla46[[#This Row],[POA]],".",Tabla46[[#This Row],[SRS]],".",Tabla46[[#This Row],[AREA]],".",Tabla46[[#This Row],[TIPO]]))</f>
        <v>#REF!</v>
      </c>
      <c r="C97" s="482" t="e">
        <f>IF(Tabla46[[#This Row],[Tipos de Acciones]]="","",'Formulario PPGR1'!#REF!)</f>
        <v>#REF!</v>
      </c>
      <c r="D97" s="341" t="s">
        <v>2027</v>
      </c>
      <c r="E97" s="341" t="s">
        <v>965</v>
      </c>
      <c r="F97" s="482" t="e">
        <f>IF(Tabla46[[#This Row],[Tipos de Acciones]]="","",'Formulario PPGR1'!#REF!)</f>
        <v>#REF!</v>
      </c>
      <c r="G97" s="524" t="s">
        <v>938</v>
      </c>
      <c r="H97" s="524" t="s">
        <v>260</v>
      </c>
      <c r="I97" s="525" t="s">
        <v>894</v>
      </c>
      <c r="J97" s="524" t="s">
        <v>1730</v>
      </c>
      <c r="K97" s="524" t="s">
        <v>260</v>
      </c>
      <c r="L97" s="524" t="s">
        <v>469</v>
      </c>
      <c r="M97" s="337" t="s">
        <v>1761</v>
      </c>
      <c r="N97" s="337" t="s">
        <v>1151</v>
      </c>
      <c r="O97" s="540" t="s">
        <v>965</v>
      </c>
      <c r="P97" s="337" t="s">
        <v>1121</v>
      </c>
      <c r="Q97" s="306" t="s">
        <v>593</v>
      </c>
      <c r="R97" s="306">
        <v>2</v>
      </c>
      <c r="S97" s="361">
        <v>10000</v>
      </c>
      <c r="T97" s="450">
        <f>+Tabla46[[#This Row],[Cantidad de Insumos]]*Tabla46[[#This Row],[Precio Unitario]]</f>
        <v>20000</v>
      </c>
      <c r="U97" s="483" t="s">
        <v>895</v>
      </c>
      <c r="V97" s="312" t="s">
        <v>928</v>
      </c>
    </row>
    <row r="98" spans="2:22" ht="38.25" customHeight="1" x14ac:dyDescent="0.2">
      <c r="B98" s="482" t="e">
        <f>IF(Tabla46[[#This Row],[Tipos de Acciones]]="","",CONCATENATE(Tabla46[[#This Row],[POA]],".",Tabla46[[#This Row],[SRS]],".",Tabla46[[#This Row],[AREA]],".",Tabla46[[#This Row],[TIPO]]))</f>
        <v>#REF!</v>
      </c>
      <c r="C98" s="482" t="e">
        <f>IF(Tabla46[[#This Row],[Tipos de Acciones]]="","",'Formulario PPGR1'!#REF!)</f>
        <v>#REF!</v>
      </c>
      <c r="D98" s="341" t="s">
        <v>2027</v>
      </c>
      <c r="E98" s="341" t="s">
        <v>965</v>
      </c>
      <c r="F98" s="482" t="e">
        <f>IF(Tabla46[[#This Row],[Tipos de Acciones]]="","",'Formulario PPGR1'!#REF!)</f>
        <v>#REF!</v>
      </c>
      <c r="G98" s="524" t="s">
        <v>938</v>
      </c>
      <c r="H98" s="524" t="s">
        <v>260</v>
      </c>
      <c r="I98" s="525" t="s">
        <v>894</v>
      </c>
      <c r="J98" s="524" t="s">
        <v>1732</v>
      </c>
      <c r="K98" s="524" t="s">
        <v>260</v>
      </c>
      <c r="L98" s="524" t="s">
        <v>469</v>
      </c>
      <c r="M98" s="337" t="s">
        <v>1761</v>
      </c>
      <c r="N98" s="337" t="s">
        <v>1151</v>
      </c>
      <c r="O98" s="540" t="s">
        <v>965</v>
      </c>
      <c r="P98" s="337" t="s">
        <v>1121</v>
      </c>
      <c r="Q98" s="306" t="s">
        <v>593</v>
      </c>
      <c r="R98" s="306">
        <v>2</v>
      </c>
      <c r="S98" s="361">
        <v>10000</v>
      </c>
      <c r="T98" s="450">
        <f>+Tabla46[[#This Row],[Cantidad de Insumos]]*Tabla46[[#This Row],[Precio Unitario]]</f>
        <v>20000</v>
      </c>
      <c r="U98" s="483" t="s">
        <v>895</v>
      </c>
      <c r="V98" s="312" t="s">
        <v>928</v>
      </c>
    </row>
    <row r="99" spans="2:22" ht="25.5" customHeight="1" x14ac:dyDescent="0.2">
      <c r="B99" s="482" t="e">
        <f>IF(Tabla46[[#This Row],[Tipos de Acciones]]="","",CONCATENATE(Tabla46[[#This Row],[POA]],".",Tabla46[[#This Row],[SRS]],".",Tabla46[[#This Row],[AREA]],".",Tabla46[[#This Row],[TIPO]]))</f>
        <v>#REF!</v>
      </c>
      <c r="C99" s="482" t="e">
        <f>IF(Tabla46[[#This Row],[Tipos de Acciones]]="","",'Formulario PPGR1'!#REF!)</f>
        <v>#REF!</v>
      </c>
      <c r="D99" s="341" t="s">
        <v>2027</v>
      </c>
      <c r="E99" s="341" t="s">
        <v>965</v>
      </c>
      <c r="F99" s="482" t="e">
        <f>IF(Tabla46[[#This Row],[Tipos de Acciones]]="","",'Formulario PPGR1'!#REF!)</f>
        <v>#REF!</v>
      </c>
      <c r="G99" s="524" t="s">
        <v>938</v>
      </c>
      <c r="H99" s="524" t="s">
        <v>260</v>
      </c>
      <c r="I99" s="525" t="s">
        <v>894</v>
      </c>
      <c r="J99" s="524" t="s">
        <v>1729</v>
      </c>
      <c r="K99" s="524" t="s">
        <v>260</v>
      </c>
      <c r="L99" s="524" t="s">
        <v>469</v>
      </c>
      <c r="M99" s="337" t="s">
        <v>1761</v>
      </c>
      <c r="N99" s="337" t="s">
        <v>1151</v>
      </c>
      <c r="O99" s="540" t="s">
        <v>965</v>
      </c>
      <c r="P99" s="337" t="s">
        <v>1121</v>
      </c>
      <c r="Q99" s="306" t="s">
        <v>593</v>
      </c>
      <c r="R99" s="306">
        <v>2</v>
      </c>
      <c r="S99" s="361">
        <v>4000</v>
      </c>
      <c r="T99" s="450">
        <f>+Tabla46[[#This Row],[Cantidad de Insumos]]*Tabla46[[#This Row],[Precio Unitario]]</f>
        <v>8000</v>
      </c>
      <c r="U99" s="483" t="s">
        <v>895</v>
      </c>
      <c r="V99" s="312" t="s">
        <v>928</v>
      </c>
    </row>
    <row r="100" spans="2:22" ht="12.75" customHeight="1" x14ac:dyDescent="0.2">
      <c r="B100" s="482" t="e">
        <f>IF(Tabla46[[#This Row],[Tipos de Acciones]]="","",CONCATENATE(Tabla46[[#This Row],[POA]],".",Tabla46[[#This Row],[SRS]],".",Tabla46[[#This Row],[AREA]],".",Tabla46[[#This Row],[TIPO]]))</f>
        <v>#REF!</v>
      </c>
      <c r="C100" s="482" t="e">
        <f>IF(Tabla46[[#This Row],[Tipos de Acciones]]="","",'Formulario PPGR1'!#REF!)</f>
        <v>#REF!</v>
      </c>
      <c r="D100" s="341" t="s">
        <v>2027</v>
      </c>
      <c r="E100" s="341" t="s">
        <v>965</v>
      </c>
      <c r="F100" s="482" t="e">
        <f>IF(Tabla46[[#This Row],[Tipos de Acciones]]="","",'Formulario PPGR1'!#REF!)</f>
        <v>#REF!</v>
      </c>
      <c r="G100" s="524" t="s">
        <v>938</v>
      </c>
      <c r="H100" s="524" t="s">
        <v>891</v>
      </c>
      <c r="I100" s="525" t="s">
        <v>892</v>
      </c>
      <c r="J100" s="524" t="s">
        <v>1728</v>
      </c>
      <c r="K100" s="524" t="s">
        <v>891</v>
      </c>
      <c r="L100" s="524" t="s">
        <v>469</v>
      </c>
      <c r="M100" s="337" t="s">
        <v>1761</v>
      </c>
      <c r="N100" s="337" t="s">
        <v>1151</v>
      </c>
      <c r="O100" s="540" t="s">
        <v>965</v>
      </c>
      <c r="P100" s="337" t="s">
        <v>1121</v>
      </c>
      <c r="Q100" s="306" t="s">
        <v>593</v>
      </c>
      <c r="R100" s="306">
        <v>4</v>
      </c>
      <c r="S100" s="361">
        <v>7000</v>
      </c>
      <c r="T100" s="450">
        <f>+Tabla46[[#This Row],[Cantidad de Insumos]]*Tabla46[[#This Row],[Precio Unitario]]</f>
        <v>28000</v>
      </c>
      <c r="U100" s="483" t="s">
        <v>893</v>
      </c>
      <c r="V100" s="312" t="s">
        <v>928</v>
      </c>
    </row>
    <row r="101" spans="2:22" ht="25.5" customHeight="1" x14ac:dyDescent="0.2">
      <c r="B101" s="482" t="e">
        <f>IF(Tabla46[[#This Row],[Tipos de Acciones]]="","",CONCATENATE(Tabla46[[#This Row],[POA]],".",Tabla46[[#This Row],[SRS]],".",Tabla46[[#This Row],[AREA]],".",Tabla46[[#This Row],[TIPO]]))</f>
        <v>#REF!</v>
      </c>
      <c r="C101" s="482" t="e">
        <f>IF(Tabla46[[#This Row],[Tipos de Acciones]]="","",'Formulario PPGR1'!#REF!)</f>
        <v>#REF!</v>
      </c>
      <c r="D101" s="341" t="s">
        <v>2027</v>
      </c>
      <c r="E101" s="341" t="s">
        <v>965</v>
      </c>
      <c r="F101" s="482" t="e">
        <f>IF(Tabla46[[#This Row],[Tipos de Acciones]]="","",'Formulario PPGR1'!#REF!)</f>
        <v>#REF!</v>
      </c>
      <c r="G101" s="524" t="s">
        <v>938</v>
      </c>
      <c r="H101" s="524" t="s">
        <v>260</v>
      </c>
      <c r="I101" s="525" t="s">
        <v>894</v>
      </c>
      <c r="J101" s="524" t="s">
        <v>1724</v>
      </c>
      <c r="K101" s="524" t="s">
        <v>260</v>
      </c>
      <c r="L101" s="524" t="s">
        <v>469</v>
      </c>
      <c r="M101" s="337" t="s">
        <v>1762</v>
      </c>
      <c r="N101" s="337" t="s">
        <v>1151</v>
      </c>
      <c r="O101" s="540" t="s">
        <v>965</v>
      </c>
      <c r="P101" s="337" t="s">
        <v>1121</v>
      </c>
      <c r="Q101" s="306" t="s">
        <v>593</v>
      </c>
      <c r="R101" s="306">
        <v>2</v>
      </c>
      <c r="S101" s="361">
        <v>10000</v>
      </c>
      <c r="T101" s="450">
        <f>+Tabla46[[#This Row],[Cantidad de Insumos]]*Tabla46[[#This Row],[Precio Unitario]]</f>
        <v>20000</v>
      </c>
      <c r="U101" s="483" t="s">
        <v>895</v>
      </c>
      <c r="V101" s="312" t="s">
        <v>928</v>
      </c>
    </row>
    <row r="102" spans="2:22" ht="51" customHeight="1" x14ac:dyDescent="0.2">
      <c r="B102" s="482" t="e">
        <f>IF(Tabla46[[#This Row],[Tipos de Acciones]]="","",CONCATENATE(Tabla46[[#This Row],[POA]],".",Tabla46[[#This Row],[SRS]],".",Tabla46[[#This Row],[AREA]],".",Tabla46[[#This Row],[TIPO]]))</f>
        <v>#REF!</v>
      </c>
      <c r="C102" s="482" t="e">
        <f>IF(Tabla46[[#This Row],[Tipos de Acciones]]="","",'Formulario PPGR1'!#REF!)</f>
        <v>#REF!</v>
      </c>
      <c r="D102" s="341" t="s">
        <v>2027</v>
      </c>
      <c r="E102" s="341" t="s">
        <v>965</v>
      </c>
      <c r="F102" s="482" t="e">
        <f>IF(Tabla46[[#This Row],[Tipos de Acciones]]="","",'Formulario PPGR1'!#REF!)</f>
        <v>#REF!</v>
      </c>
      <c r="G102" s="524" t="s">
        <v>938</v>
      </c>
      <c r="H102" s="524" t="s">
        <v>260</v>
      </c>
      <c r="I102" s="525" t="s">
        <v>894</v>
      </c>
      <c r="J102" s="524" t="s">
        <v>1726</v>
      </c>
      <c r="K102" s="524" t="s">
        <v>260</v>
      </c>
      <c r="L102" s="524" t="s">
        <v>469</v>
      </c>
      <c r="M102" s="337" t="s">
        <v>1762</v>
      </c>
      <c r="N102" s="337" t="s">
        <v>1151</v>
      </c>
      <c r="O102" s="540" t="s">
        <v>965</v>
      </c>
      <c r="P102" s="337" t="s">
        <v>1121</v>
      </c>
      <c r="Q102" s="306" t="s">
        <v>593</v>
      </c>
      <c r="R102" s="306">
        <v>2</v>
      </c>
      <c r="S102" s="361">
        <v>4800</v>
      </c>
      <c r="T102" s="450">
        <f>+Tabla46[[#This Row],[Cantidad de Insumos]]*Tabla46[[#This Row],[Precio Unitario]]</f>
        <v>9600</v>
      </c>
      <c r="U102" s="483" t="s">
        <v>895</v>
      </c>
      <c r="V102" s="312" t="s">
        <v>928</v>
      </c>
    </row>
    <row r="103" spans="2:22" ht="25.5" customHeight="1" x14ac:dyDescent="0.2">
      <c r="B103" s="482" t="e">
        <f>IF(Tabla46[[#This Row],[Tipos de Acciones]]="","",CONCATENATE(Tabla46[[#This Row],[POA]],".",Tabla46[[#This Row],[SRS]],".",Tabla46[[#This Row],[AREA]],".",Tabla46[[#This Row],[TIPO]]))</f>
        <v>#REF!</v>
      </c>
      <c r="C103" s="482" t="e">
        <f>IF(Tabla46[[#This Row],[Tipos de Acciones]]="","",'Formulario PPGR1'!#REF!)</f>
        <v>#REF!</v>
      </c>
      <c r="D103" s="341" t="s">
        <v>2027</v>
      </c>
      <c r="E103" s="341" t="s">
        <v>965</v>
      </c>
      <c r="F103" s="482" t="e">
        <f>IF(Tabla46[[#This Row],[Tipos de Acciones]]="","",'Formulario PPGR1'!#REF!)</f>
        <v>#REF!</v>
      </c>
      <c r="G103" s="524" t="s">
        <v>938</v>
      </c>
      <c r="H103" s="524" t="s">
        <v>260</v>
      </c>
      <c r="I103" s="525" t="s">
        <v>894</v>
      </c>
      <c r="J103" s="524" t="s">
        <v>1729</v>
      </c>
      <c r="K103" s="524" t="s">
        <v>260</v>
      </c>
      <c r="L103" s="524" t="s">
        <v>469</v>
      </c>
      <c r="M103" s="337" t="s">
        <v>1762</v>
      </c>
      <c r="N103" s="337" t="s">
        <v>1151</v>
      </c>
      <c r="O103" s="540" t="s">
        <v>965</v>
      </c>
      <c r="P103" s="337" t="s">
        <v>1121</v>
      </c>
      <c r="Q103" s="306" t="s">
        <v>593</v>
      </c>
      <c r="R103" s="306">
        <v>4</v>
      </c>
      <c r="S103" s="361">
        <v>4000</v>
      </c>
      <c r="T103" s="450">
        <f>+Tabla46[[#This Row],[Cantidad de Insumos]]*Tabla46[[#This Row],[Precio Unitario]]</f>
        <v>16000</v>
      </c>
      <c r="U103" s="483" t="s">
        <v>895</v>
      </c>
      <c r="V103" s="312" t="s">
        <v>928</v>
      </c>
    </row>
    <row r="104" spans="2:22" ht="25.5" customHeight="1" x14ac:dyDescent="0.2">
      <c r="B104" s="482" t="e">
        <f>IF(Tabla46[[#This Row],[Tipos de Acciones]]="","",CONCATENATE(Tabla46[[#This Row],[POA]],".",Tabla46[[#This Row],[SRS]],".",Tabla46[[#This Row],[AREA]],".",Tabla46[[#This Row],[TIPO]]))</f>
        <v>#REF!</v>
      </c>
      <c r="C104" s="482" t="e">
        <f>IF(Tabla46[[#This Row],[Tipos de Acciones]]="","",'Formulario PPGR1'!#REF!)</f>
        <v>#REF!</v>
      </c>
      <c r="D104" s="341" t="s">
        <v>2027</v>
      </c>
      <c r="E104" s="341" t="s">
        <v>965</v>
      </c>
      <c r="F104" s="482" t="e">
        <f>IF(Tabla46[[#This Row],[Tipos de Acciones]]="","",'Formulario PPGR1'!#REF!)</f>
        <v>#REF!</v>
      </c>
      <c r="G104" s="524" t="s">
        <v>938</v>
      </c>
      <c r="H104" s="524" t="s">
        <v>260</v>
      </c>
      <c r="I104" s="525" t="s">
        <v>894</v>
      </c>
      <c r="J104" s="524" t="s">
        <v>1730</v>
      </c>
      <c r="K104" s="524" t="s">
        <v>260</v>
      </c>
      <c r="L104" s="524" t="s">
        <v>469</v>
      </c>
      <c r="M104" s="337" t="s">
        <v>1762</v>
      </c>
      <c r="N104" s="337" t="s">
        <v>1151</v>
      </c>
      <c r="O104" s="540" t="s">
        <v>965</v>
      </c>
      <c r="P104" s="337" t="s">
        <v>1121</v>
      </c>
      <c r="Q104" s="306" t="s">
        <v>593</v>
      </c>
      <c r="R104" s="306">
        <v>2</v>
      </c>
      <c r="S104" s="361">
        <v>10000</v>
      </c>
      <c r="T104" s="450">
        <f>+Tabla46[[#This Row],[Cantidad de Insumos]]*Tabla46[[#This Row],[Precio Unitario]]</f>
        <v>20000</v>
      </c>
      <c r="U104" s="483" t="s">
        <v>895</v>
      </c>
      <c r="V104" s="312" t="s">
        <v>928</v>
      </c>
    </row>
    <row r="105" spans="2:22" ht="38.25" customHeight="1" x14ac:dyDescent="0.2">
      <c r="B105" s="482" t="e">
        <f>IF(Tabla46[[#This Row],[Tipos de Acciones]]="","",CONCATENATE(Tabla46[[#This Row],[POA]],".",Tabla46[[#This Row],[SRS]],".",Tabla46[[#This Row],[AREA]],".",Tabla46[[#This Row],[TIPO]]))</f>
        <v>#REF!</v>
      </c>
      <c r="C105" s="482" t="e">
        <f>IF(Tabla46[[#This Row],[Tipos de Acciones]]="","",'Formulario PPGR1'!#REF!)</f>
        <v>#REF!</v>
      </c>
      <c r="D105" s="341" t="s">
        <v>2027</v>
      </c>
      <c r="E105" s="341" t="s">
        <v>965</v>
      </c>
      <c r="F105" s="482" t="e">
        <f>IF(Tabla46[[#This Row],[Tipos de Acciones]]="","",'Formulario PPGR1'!#REF!)</f>
        <v>#REF!</v>
      </c>
      <c r="G105" s="524" t="s">
        <v>938</v>
      </c>
      <c r="H105" s="524" t="s">
        <v>260</v>
      </c>
      <c r="I105" s="525" t="s">
        <v>894</v>
      </c>
      <c r="J105" s="524" t="s">
        <v>1732</v>
      </c>
      <c r="K105" s="524" t="s">
        <v>260</v>
      </c>
      <c r="L105" s="524" t="s">
        <v>469</v>
      </c>
      <c r="M105" s="337" t="s">
        <v>1762</v>
      </c>
      <c r="N105" s="337" t="s">
        <v>1151</v>
      </c>
      <c r="O105" s="540" t="s">
        <v>965</v>
      </c>
      <c r="P105" s="337" t="s">
        <v>1121</v>
      </c>
      <c r="Q105" s="306" t="s">
        <v>593</v>
      </c>
      <c r="R105" s="306">
        <v>2</v>
      </c>
      <c r="S105" s="361">
        <v>10000</v>
      </c>
      <c r="T105" s="450">
        <f>+Tabla46[[#This Row],[Cantidad de Insumos]]*Tabla46[[#This Row],[Precio Unitario]]</f>
        <v>20000</v>
      </c>
      <c r="U105" s="483" t="s">
        <v>895</v>
      </c>
      <c r="V105" s="312" t="s">
        <v>928</v>
      </c>
    </row>
    <row r="106" spans="2:22" ht="25.5" customHeight="1" x14ac:dyDescent="0.2">
      <c r="B106" s="482" t="e">
        <f>IF(Tabla46[[#This Row],[Tipos de Acciones]]="","",CONCATENATE(Tabla46[[#This Row],[POA]],".",Tabla46[[#This Row],[SRS]],".",Tabla46[[#This Row],[AREA]],".",Tabla46[[#This Row],[TIPO]]))</f>
        <v>#REF!</v>
      </c>
      <c r="C106" s="482" t="e">
        <f>IF(Tabla46[[#This Row],[Tipos de Acciones]]="","",'Formulario PPGR1'!#REF!)</f>
        <v>#REF!</v>
      </c>
      <c r="D106" s="341" t="s">
        <v>2027</v>
      </c>
      <c r="E106" s="341" t="s">
        <v>965</v>
      </c>
      <c r="F106" s="482" t="e">
        <f>IF(Tabla46[[#This Row],[Tipos de Acciones]]="","",'Formulario PPGR1'!#REF!)</f>
        <v>#REF!</v>
      </c>
      <c r="G106" s="524" t="s">
        <v>938</v>
      </c>
      <c r="H106" s="524" t="s">
        <v>260</v>
      </c>
      <c r="I106" s="525" t="s">
        <v>894</v>
      </c>
      <c r="J106" s="524" t="s">
        <v>1742</v>
      </c>
      <c r="K106" s="524" t="s">
        <v>260</v>
      </c>
      <c r="L106" s="524" t="s">
        <v>469</v>
      </c>
      <c r="M106" s="337" t="s">
        <v>1762</v>
      </c>
      <c r="N106" s="337" t="s">
        <v>1151</v>
      </c>
      <c r="O106" s="540" t="s">
        <v>965</v>
      </c>
      <c r="P106" s="337" t="s">
        <v>1121</v>
      </c>
      <c r="Q106" s="306" t="s">
        <v>593</v>
      </c>
      <c r="R106" s="306">
        <v>1</v>
      </c>
      <c r="S106" s="361">
        <v>2800</v>
      </c>
      <c r="T106" s="450">
        <f>+Tabla46[[#This Row],[Cantidad de Insumos]]*Tabla46[[#This Row],[Precio Unitario]]</f>
        <v>2800</v>
      </c>
      <c r="U106" s="483" t="s">
        <v>864</v>
      </c>
      <c r="V106" s="312" t="s">
        <v>928</v>
      </c>
    </row>
    <row r="107" spans="2:22" ht="25.5" customHeight="1" x14ac:dyDescent="0.2">
      <c r="B107" s="482" t="e">
        <f>IF(Tabla46[[#This Row],[Tipos de Acciones]]="","",CONCATENATE(Tabla46[[#This Row],[POA]],".",Tabla46[[#This Row],[SRS]],".",Tabla46[[#This Row],[AREA]],".",Tabla46[[#This Row],[TIPO]]))</f>
        <v>#REF!</v>
      </c>
      <c r="C107" s="482" t="e">
        <f>IF(Tabla46[[#This Row],[Tipos de Acciones]]="","",'Formulario PPGR1'!#REF!)</f>
        <v>#REF!</v>
      </c>
      <c r="D107" s="341" t="s">
        <v>2027</v>
      </c>
      <c r="E107" s="341" t="s">
        <v>965</v>
      </c>
      <c r="F107" s="482" t="e">
        <f>IF(Tabla46[[#This Row],[Tipos de Acciones]]="","",'Formulario PPGR1'!#REF!)</f>
        <v>#REF!</v>
      </c>
      <c r="G107" s="524" t="s">
        <v>938</v>
      </c>
      <c r="H107" s="524" t="s">
        <v>260</v>
      </c>
      <c r="I107" s="525" t="s">
        <v>894</v>
      </c>
      <c r="J107" s="524" t="s">
        <v>1729</v>
      </c>
      <c r="K107" s="524" t="s">
        <v>260</v>
      </c>
      <c r="L107" s="524" t="s">
        <v>469</v>
      </c>
      <c r="M107" s="337" t="s">
        <v>1763</v>
      </c>
      <c r="N107" s="337" t="s">
        <v>1151</v>
      </c>
      <c r="O107" s="540" t="s">
        <v>965</v>
      </c>
      <c r="P107" s="337" t="s">
        <v>1121</v>
      </c>
      <c r="Q107" s="306" t="s">
        <v>593</v>
      </c>
      <c r="R107" s="306">
        <v>2</v>
      </c>
      <c r="S107" s="361">
        <v>4000</v>
      </c>
      <c r="T107" s="450">
        <f>+Tabla46[[#This Row],[Cantidad de Insumos]]*Tabla46[[#This Row],[Precio Unitario]]</f>
        <v>8000</v>
      </c>
      <c r="U107" s="483" t="s">
        <v>895</v>
      </c>
      <c r="V107" s="312" t="s">
        <v>928</v>
      </c>
    </row>
    <row r="108" spans="2:22" ht="51" customHeight="1" x14ac:dyDescent="0.2">
      <c r="B108" s="482" t="e">
        <f>IF(Tabla46[[#This Row],[Tipos de Acciones]]="","",CONCATENATE(Tabla46[[#This Row],[POA]],".",Tabla46[[#This Row],[SRS]],".",Tabla46[[#This Row],[AREA]],".",Tabla46[[#This Row],[TIPO]]))</f>
        <v>#REF!</v>
      </c>
      <c r="C108" s="482" t="e">
        <f>IF(Tabla46[[#This Row],[Tipos de Acciones]]="","",'Formulario PPGR1'!#REF!)</f>
        <v>#REF!</v>
      </c>
      <c r="D108" s="341" t="s">
        <v>2027</v>
      </c>
      <c r="E108" s="341" t="s">
        <v>965</v>
      </c>
      <c r="F108" s="482" t="e">
        <f>IF(Tabla46[[#This Row],[Tipos de Acciones]]="","",'Formulario PPGR1'!#REF!)</f>
        <v>#REF!</v>
      </c>
      <c r="G108" s="524" t="s">
        <v>938</v>
      </c>
      <c r="H108" s="524" t="s">
        <v>260</v>
      </c>
      <c r="I108" s="525" t="s">
        <v>894</v>
      </c>
      <c r="J108" s="524" t="s">
        <v>1726</v>
      </c>
      <c r="K108" s="524" t="s">
        <v>260</v>
      </c>
      <c r="L108" s="524" t="s">
        <v>469</v>
      </c>
      <c r="M108" s="337" t="s">
        <v>1763</v>
      </c>
      <c r="N108" s="337" t="s">
        <v>1151</v>
      </c>
      <c r="O108" s="540" t="s">
        <v>965</v>
      </c>
      <c r="P108" s="337" t="s">
        <v>1121</v>
      </c>
      <c r="Q108" s="306" t="s">
        <v>593</v>
      </c>
      <c r="R108" s="306">
        <v>2</v>
      </c>
      <c r="S108" s="361">
        <v>4800</v>
      </c>
      <c r="T108" s="450">
        <f>+Tabla46[[#This Row],[Cantidad de Insumos]]*Tabla46[[#This Row],[Precio Unitario]]</f>
        <v>9600</v>
      </c>
      <c r="U108" s="483" t="s">
        <v>895</v>
      </c>
      <c r="V108" s="312" t="s">
        <v>928</v>
      </c>
    </row>
    <row r="109" spans="2:22" ht="25.5" customHeight="1" x14ac:dyDescent="0.2">
      <c r="B109" s="482" t="e">
        <f>IF(Tabla46[[#This Row],[Tipos de Acciones]]="","",CONCATENATE(Tabla46[[#This Row],[POA]],".",Tabla46[[#This Row],[SRS]],".",Tabla46[[#This Row],[AREA]],".",Tabla46[[#This Row],[TIPO]]))</f>
        <v>#REF!</v>
      </c>
      <c r="C109" s="482" t="e">
        <f>IF(Tabla46[[#This Row],[Tipos de Acciones]]="","",'Formulario PPGR1'!#REF!)</f>
        <v>#REF!</v>
      </c>
      <c r="D109" s="341" t="s">
        <v>2027</v>
      </c>
      <c r="E109" s="341" t="s">
        <v>965</v>
      </c>
      <c r="F109" s="482" t="e">
        <f>IF(Tabla46[[#This Row],[Tipos de Acciones]]="","",'Formulario PPGR1'!#REF!)</f>
        <v>#REF!</v>
      </c>
      <c r="G109" s="524" t="s">
        <v>938</v>
      </c>
      <c r="H109" s="524" t="s">
        <v>260</v>
      </c>
      <c r="I109" s="525" t="s">
        <v>894</v>
      </c>
      <c r="J109" s="524" t="s">
        <v>1724</v>
      </c>
      <c r="K109" s="524" t="s">
        <v>260</v>
      </c>
      <c r="L109" s="524" t="s">
        <v>469</v>
      </c>
      <c r="M109" s="337" t="s">
        <v>1763</v>
      </c>
      <c r="N109" s="337" t="s">
        <v>1151</v>
      </c>
      <c r="O109" s="540" t="s">
        <v>965</v>
      </c>
      <c r="P109" s="337" t="s">
        <v>1121</v>
      </c>
      <c r="Q109" s="306" t="s">
        <v>593</v>
      </c>
      <c r="R109" s="306">
        <v>2</v>
      </c>
      <c r="S109" s="361">
        <v>10000</v>
      </c>
      <c r="T109" s="450">
        <f>+Tabla46[[#This Row],[Cantidad de Insumos]]*Tabla46[[#This Row],[Precio Unitario]]</f>
        <v>20000</v>
      </c>
      <c r="U109" s="483" t="s">
        <v>895</v>
      </c>
      <c r="V109" s="312" t="s">
        <v>928</v>
      </c>
    </row>
    <row r="110" spans="2:22" ht="38.25" customHeight="1" x14ac:dyDescent="0.2">
      <c r="B110" s="482" t="e">
        <f>IF(Tabla46[[#This Row],[Tipos de Acciones]]="","",CONCATENATE(Tabla46[[#This Row],[POA]],".",Tabla46[[#This Row],[SRS]],".",Tabla46[[#This Row],[AREA]],".",Tabla46[[#This Row],[TIPO]]))</f>
        <v>#REF!</v>
      </c>
      <c r="C110" s="482" t="e">
        <f>IF(Tabla46[[#This Row],[Tipos de Acciones]]="","",'Formulario PPGR1'!#REF!)</f>
        <v>#REF!</v>
      </c>
      <c r="D110" s="341" t="s">
        <v>2027</v>
      </c>
      <c r="E110" s="341" t="s">
        <v>965</v>
      </c>
      <c r="F110" s="482" t="e">
        <f>IF(Tabla46[[#This Row],[Tipos de Acciones]]="","",'Formulario PPGR1'!#REF!)</f>
        <v>#REF!</v>
      </c>
      <c r="G110" s="524" t="s">
        <v>938</v>
      </c>
      <c r="H110" s="524" t="s">
        <v>260</v>
      </c>
      <c r="I110" s="525" t="s">
        <v>894</v>
      </c>
      <c r="J110" s="524" t="s">
        <v>1740</v>
      </c>
      <c r="K110" s="524" t="s">
        <v>260</v>
      </c>
      <c r="L110" s="524" t="s">
        <v>469</v>
      </c>
      <c r="M110" s="337" t="s">
        <v>1763</v>
      </c>
      <c r="N110" s="337" t="s">
        <v>1151</v>
      </c>
      <c r="O110" s="540" t="s">
        <v>965</v>
      </c>
      <c r="P110" s="337" t="s">
        <v>1121</v>
      </c>
      <c r="Q110" s="306" t="s">
        <v>593</v>
      </c>
      <c r="R110" s="306">
        <v>1</v>
      </c>
      <c r="S110" s="361">
        <v>5000</v>
      </c>
      <c r="T110" s="450">
        <f>+Tabla46[[#This Row],[Cantidad de Insumos]]*Tabla46[[#This Row],[Precio Unitario]]</f>
        <v>5000</v>
      </c>
      <c r="U110" s="483" t="s">
        <v>895</v>
      </c>
      <c r="V110" s="312" t="s">
        <v>928</v>
      </c>
    </row>
    <row r="111" spans="2:22" ht="25.5" customHeight="1" x14ac:dyDescent="0.2">
      <c r="B111" s="482" t="e">
        <f>IF(Tabla46[[#This Row],[Tipos de Acciones]]="","",CONCATENATE(Tabla46[[#This Row],[POA]],".",Tabla46[[#This Row],[SRS]],".",Tabla46[[#This Row],[AREA]],".",Tabla46[[#This Row],[TIPO]]))</f>
        <v>#REF!</v>
      </c>
      <c r="C111" s="482" t="e">
        <f>IF(Tabla46[[#This Row],[Tipos de Acciones]]="","",'Formulario PPGR1'!#REF!)</f>
        <v>#REF!</v>
      </c>
      <c r="D111" s="341" t="s">
        <v>2027</v>
      </c>
      <c r="E111" s="341" t="s">
        <v>965</v>
      </c>
      <c r="F111" s="482" t="e">
        <f>IF(Tabla46[[#This Row],[Tipos de Acciones]]="","",'Formulario PPGR1'!#REF!)</f>
        <v>#REF!</v>
      </c>
      <c r="G111" s="524" t="s">
        <v>938</v>
      </c>
      <c r="H111" s="524" t="s">
        <v>260</v>
      </c>
      <c r="I111" s="525" t="s">
        <v>894</v>
      </c>
      <c r="J111" s="524" t="s">
        <v>1730</v>
      </c>
      <c r="K111" s="524" t="s">
        <v>260</v>
      </c>
      <c r="L111" s="524" t="s">
        <v>469</v>
      </c>
      <c r="M111" s="337" t="s">
        <v>1763</v>
      </c>
      <c r="N111" s="337" t="s">
        <v>1151</v>
      </c>
      <c r="O111" s="540" t="s">
        <v>965</v>
      </c>
      <c r="P111" s="337" t="s">
        <v>1121</v>
      </c>
      <c r="Q111" s="306" t="s">
        <v>593</v>
      </c>
      <c r="R111" s="306">
        <v>2</v>
      </c>
      <c r="S111" s="361">
        <v>10000</v>
      </c>
      <c r="T111" s="450">
        <f>+Tabla46[[#This Row],[Cantidad de Insumos]]*Tabla46[[#This Row],[Precio Unitario]]</f>
        <v>20000</v>
      </c>
      <c r="U111" s="483" t="s">
        <v>895</v>
      </c>
      <c r="V111" s="312" t="s">
        <v>928</v>
      </c>
    </row>
    <row r="112" spans="2:22" ht="36" customHeight="1" x14ac:dyDescent="0.2">
      <c r="B112" s="482" t="e">
        <f>IF(Tabla46[[#This Row],[Tipos de Acciones]]="","",CONCATENATE(Tabla46[[#This Row],[POA]],".",Tabla46[[#This Row],[SRS]],".",Tabla46[[#This Row],[AREA]],".",Tabla46[[#This Row],[TIPO]]))</f>
        <v>#REF!</v>
      </c>
      <c r="C112" s="482" t="e">
        <f>IF(Tabla46[[#This Row],[Tipos de Acciones]]="","",'Formulario PPGR1'!#REF!)</f>
        <v>#REF!</v>
      </c>
      <c r="D112" s="341" t="s">
        <v>2027</v>
      </c>
      <c r="E112" s="341" t="s">
        <v>965</v>
      </c>
      <c r="F112" s="482" t="e">
        <f>IF(Tabla46[[#This Row],[Tipos de Acciones]]="","",'Formulario PPGR1'!#REF!)</f>
        <v>#REF!</v>
      </c>
      <c r="G112" s="524" t="s">
        <v>938</v>
      </c>
      <c r="H112" s="524" t="s">
        <v>891</v>
      </c>
      <c r="I112" s="525" t="s">
        <v>892</v>
      </c>
      <c r="J112" s="524" t="s">
        <v>1728</v>
      </c>
      <c r="K112" s="524" t="s">
        <v>891</v>
      </c>
      <c r="L112" s="524" t="s">
        <v>469</v>
      </c>
      <c r="M112" s="337" t="s">
        <v>1763</v>
      </c>
      <c r="N112" s="337" t="s">
        <v>1151</v>
      </c>
      <c r="O112" s="540" t="s">
        <v>965</v>
      </c>
      <c r="P112" s="337" t="s">
        <v>1121</v>
      </c>
      <c r="Q112" s="306" t="s">
        <v>593</v>
      </c>
      <c r="R112" s="306">
        <v>4</v>
      </c>
      <c r="S112" s="361">
        <v>7000</v>
      </c>
      <c r="T112" s="450">
        <f>+Tabla46[[#This Row],[Cantidad de Insumos]]*Tabla46[[#This Row],[Precio Unitario]]</f>
        <v>28000</v>
      </c>
      <c r="U112" s="483" t="s">
        <v>893</v>
      </c>
      <c r="V112" s="312" t="s">
        <v>928</v>
      </c>
    </row>
    <row r="113" spans="2:22" ht="25.5" customHeight="1" x14ac:dyDescent="0.2">
      <c r="B113" s="482" t="e">
        <f>IF(Tabla46[[#This Row],[Tipos de Acciones]]="","",CONCATENATE(Tabla46[[#This Row],[POA]],".",Tabla46[[#This Row],[SRS]],".",Tabla46[[#This Row],[AREA]],".",Tabla46[[#This Row],[TIPO]]))</f>
        <v>#REF!</v>
      </c>
      <c r="C113" s="482" t="e">
        <f>IF(Tabla46[[#This Row],[Tipos de Acciones]]="","",'Formulario PPGR1'!#REF!)</f>
        <v>#REF!</v>
      </c>
      <c r="D113" s="341" t="s">
        <v>2027</v>
      </c>
      <c r="E113" s="341" t="s">
        <v>965</v>
      </c>
      <c r="F113" s="482" t="e">
        <f>IF(Tabla46[[#This Row],[Tipos de Acciones]]="","",'Formulario PPGR1'!#REF!)</f>
        <v>#REF!</v>
      </c>
      <c r="G113" s="524" t="s">
        <v>938</v>
      </c>
      <c r="H113" s="524" t="s">
        <v>260</v>
      </c>
      <c r="I113" s="525" t="s">
        <v>894</v>
      </c>
      <c r="J113" s="524" t="s">
        <v>1724</v>
      </c>
      <c r="K113" s="524" t="s">
        <v>260</v>
      </c>
      <c r="L113" s="524" t="s">
        <v>469</v>
      </c>
      <c r="M113" s="337" t="s">
        <v>1764</v>
      </c>
      <c r="N113" s="337" t="s">
        <v>1151</v>
      </c>
      <c r="O113" s="540" t="s">
        <v>965</v>
      </c>
      <c r="P113" s="337" t="s">
        <v>1121</v>
      </c>
      <c r="Q113" s="306" t="s">
        <v>593</v>
      </c>
      <c r="R113" s="306">
        <v>2</v>
      </c>
      <c r="S113" s="361">
        <v>10000</v>
      </c>
      <c r="T113" s="450">
        <f>+Tabla46[[#This Row],[Cantidad de Insumos]]*Tabla46[[#This Row],[Precio Unitario]]</f>
        <v>20000</v>
      </c>
      <c r="U113" s="483" t="s">
        <v>895</v>
      </c>
      <c r="V113" s="312" t="s">
        <v>928</v>
      </c>
    </row>
    <row r="114" spans="2:22" ht="51" customHeight="1" x14ac:dyDescent="0.2">
      <c r="B114" s="482" t="e">
        <f>IF(Tabla46[[#This Row],[Tipos de Acciones]]="","",CONCATENATE(Tabla46[[#This Row],[POA]],".",Tabla46[[#This Row],[SRS]],".",Tabla46[[#This Row],[AREA]],".",Tabla46[[#This Row],[TIPO]]))</f>
        <v>#REF!</v>
      </c>
      <c r="C114" s="482" t="e">
        <f>IF(Tabla46[[#This Row],[Tipos de Acciones]]="","",'Formulario PPGR1'!#REF!)</f>
        <v>#REF!</v>
      </c>
      <c r="D114" s="341" t="s">
        <v>2027</v>
      </c>
      <c r="E114" s="341" t="s">
        <v>965</v>
      </c>
      <c r="F114" s="482" t="e">
        <f>IF(Tabla46[[#This Row],[Tipos de Acciones]]="","",'Formulario PPGR1'!#REF!)</f>
        <v>#REF!</v>
      </c>
      <c r="G114" s="524" t="s">
        <v>938</v>
      </c>
      <c r="H114" s="524" t="s">
        <v>260</v>
      </c>
      <c r="I114" s="525" t="s">
        <v>894</v>
      </c>
      <c r="J114" s="524" t="s">
        <v>1726</v>
      </c>
      <c r="K114" s="524" t="s">
        <v>260</v>
      </c>
      <c r="L114" s="524" t="s">
        <v>469</v>
      </c>
      <c r="M114" s="337" t="s">
        <v>1764</v>
      </c>
      <c r="N114" s="337" t="s">
        <v>1151</v>
      </c>
      <c r="O114" s="540" t="s">
        <v>965</v>
      </c>
      <c r="P114" s="337" t="s">
        <v>1121</v>
      </c>
      <c r="Q114" s="306" t="s">
        <v>593</v>
      </c>
      <c r="R114" s="306">
        <v>2</v>
      </c>
      <c r="S114" s="361">
        <v>4800</v>
      </c>
      <c r="T114" s="450">
        <f>+Tabla46[[#This Row],[Cantidad de Insumos]]*Tabla46[[#This Row],[Precio Unitario]]</f>
        <v>9600</v>
      </c>
      <c r="U114" s="483" t="s">
        <v>895</v>
      </c>
      <c r="V114" s="312" t="s">
        <v>928</v>
      </c>
    </row>
    <row r="115" spans="2:22" ht="25.5" customHeight="1" x14ac:dyDescent="0.2">
      <c r="B115" s="482" t="e">
        <f>IF(Tabla46[[#This Row],[Tipos de Acciones]]="","",CONCATENATE(Tabla46[[#This Row],[POA]],".",Tabla46[[#This Row],[SRS]],".",Tabla46[[#This Row],[AREA]],".",Tabla46[[#This Row],[TIPO]]))</f>
        <v>#REF!</v>
      </c>
      <c r="C115" s="482" t="e">
        <f>IF(Tabla46[[#This Row],[Tipos de Acciones]]="","",'Formulario PPGR1'!#REF!)</f>
        <v>#REF!</v>
      </c>
      <c r="D115" s="341" t="s">
        <v>2027</v>
      </c>
      <c r="E115" s="341" t="s">
        <v>965</v>
      </c>
      <c r="F115" s="482" t="e">
        <f>IF(Tabla46[[#This Row],[Tipos de Acciones]]="","",'Formulario PPGR1'!#REF!)</f>
        <v>#REF!</v>
      </c>
      <c r="G115" s="524" t="s">
        <v>938</v>
      </c>
      <c r="H115" s="524" t="s">
        <v>260</v>
      </c>
      <c r="I115" s="525" t="s">
        <v>894</v>
      </c>
      <c r="J115" s="524" t="s">
        <v>1730</v>
      </c>
      <c r="K115" s="524" t="s">
        <v>260</v>
      </c>
      <c r="L115" s="524" t="s">
        <v>469</v>
      </c>
      <c r="M115" s="337" t="s">
        <v>1764</v>
      </c>
      <c r="N115" s="337" t="s">
        <v>1151</v>
      </c>
      <c r="O115" s="540" t="s">
        <v>965</v>
      </c>
      <c r="P115" s="337" t="s">
        <v>1121</v>
      </c>
      <c r="Q115" s="306" t="s">
        <v>593</v>
      </c>
      <c r="R115" s="306">
        <v>2</v>
      </c>
      <c r="S115" s="361">
        <v>10000</v>
      </c>
      <c r="T115" s="450">
        <f>+Tabla46[[#This Row],[Cantidad de Insumos]]*Tabla46[[#This Row],[Precio Unitario]]</f>
        <v>20000</v>
      </c>
      <c r="U115" s="483" t="s">
        <v>895</v>
      </c>
      <c r="V115" s="312" t="s">
        <v>928</v>
      </c>
    </row>
    <row r="116" spans="2:22" ht="38.25" customHeight="1" x14ac:dyDescent="0.2">
      <c r="B116" s="482" t="e">
        <f>IF(Tabla46[[#This Row],[Tipos de Acciones]]="","",CONCATENATE(Tabla46[[#This Row],[POA]],".",Tabla46[[#This Row],[SRS]],".",Tabla46[[#This Row],[AREA]],".",Tabla46[[#This Row],[TIPO]]))</f>
        <v>#REF!</v>
      </c>
      <c r="C116" s="482" t="e">
        <f>IF(Tabla46[[#This Row],[Tipos de Acciones]]="","",'Formulario PPGR1'!#REF!)</f>
        <v>#REF!</v>
      </c>
      <c r="D116" s="341" t="s">
        <v>2027</v>
      </c>
      <c r="E116" s="341" t="s">
        <v>965</v>
      </c>
      <c r="F116" s="482" t="e">
        <f>IF(Tabla46[[#This Row],[Tipos de Acciones]]="","",'Formulario PPGR1'!#REF!)</f>
        <v>#REF!</v>
      </c>
      <c r="G116" s="524" t="s">
        <v>938</v>
      </c>
      <c r="H116" s="524" t="s">
        <v>260</v>
      </c>
      <c r="I116" s="525" t="s">
        <v>894</v>
      </c>
      <c r="J116" s="524" t="s">
        <v>1732</v>
      </c>
      <c r="K116" s="524" t="s">
        <v>260</v>
      </c>
      <c r="L116" s="524" t="s">
        <v>469</v>
      </c>
      <c r="M116" s="337" t="s">
        <v>1764</v>
      </c>
      <c r="N116" s="337" t="s">
        <v>1151</v>
      </c>
      <c r="O116" s="540" t="s">
        <v>965</v>
      </c>
      <c r="P116" s="337" t="s">
        <v>1121</v>
      </c>
      <c r="Q116" s="306" t="s">
        <v>593</v>
      </c>
      <c r="R116" s="306">
        <v>2</v>
      </c>
      <c r="S116" s="361">
        <v>10000</v>
      </c>
      <c r="T116" s="450">
        <f>+Tabla46[[#This Row],[Cantidad de Insumos]]*Tabla46[[#This Row],[Precio Unitario]]</f>
        <v>20000</v>
      </c>
      <c r="U116" s="483" t="s">
        <v>895</v>
      </c>
      <c r="V116" s="312" t="s">
        <v>928</v>
      </c>
    </row>
    <row r="117" spans="2:22" ht="25.5" customHeight="1" x14ac:dyDescent="0.2">
      <c r="B117" s="482" t="e">
        <f>IF(Tabla46[[#This Row],[Tipos de Acciones]]="","",CONCATENATE(Tabla46[[#This Row],[POA]],".",Tabla46[[#This Row],[SRS]],".",Tabla46[[#This Row],[AREA]],".",Tabla46[[#This Row],[TIPO]]))</f>
        <v>#REF!</v>
      </c>
      <c r="C117" s="482" t="e">
        <f>IF(Tabla46[[#This Row],[Tipos de Acciones]]="","",'Formulario PPGR1'!#REF!)</f>
        <v>#REF!</v>
      </c>
      <c r="D117" s="341" t="s">
        <v>2027</v>
      </c>
      <c r="E117" s="341" t="s">
        <v>965</v>
      </c>
      <c r="F117" s="482" t="e">
        <f>IF(Tabla46[[#This Row],[Tipos de Acciones]]="","",'Formulario PPGR1'!#REF!)</f>
        <v>#REF!</v>
      </c>
      <c r="G117" s="524" t="s">
        <v>938</v>
      </c>
      <c r="H117" s="524" t="s">
        <v>260</v>
      </c>
      <c r="I117" s="525" t="s">
        <v>894</v>
      </c>
      <c r="J117" s="524" t="s">
        <v>1724</v>
      </c>
      <c r="K117" s="524" t="s">
        <v>260</v>
      </c>
      <c r="L117" s="524" t="s">
        <v>469</v>
      </c>
      <c r="M117" s="337" t="s">
        <v>1765</v>
      </c>
      <c r="N117" s="337" t="s">
        <v>1151</v>
      </c>
      <c r="O117" s="540" t="s">
        <v>965</v>
      </c>
      <c r="P117" s="337" t="s">
        <v>1121</v>
      </c>
      <c r="Q117" s="306" t="s">
        <v>593</v>
      </c>
      <c r="R117" s="306">
        <v>2</v>
      </c>
      <c r="S117" s="361">
        <v>10000</v>
      </c>
      <c r="T117" s="450">
        <f>+Tabla46[[#This Row],[Cantidad de Insumos]]*Tabla46[[#This Row],[Precio Unitario]]</f>
        <v>20000</v>
      </c>
      <c r="U117" s="483" t="s">
        <v>895</v>
      </c>
      <c r="V117" s="312" t="s">
        <v>928</v>
      </c>
    </row>
    <row r="118" spans="2:22" ht="51" customHeight="1" x14ac:dyDescent="0.2">
      <c r="B118" s="482" t="e">
        <f>IF(Tabla46[[#This Row],[Tipos de Acciones]]="","",CONCATENATE(Tabla46[[#This Row],[POA]],".",Tabla46[[#This Row],[SRS]],".",Tabla46[[#This Row],[AREA]],".",Tabla46[[#This Row],[TIPO]]))</f>
        <v>#REF!</v>
      </c>
      <c r="C118" s="482" t="e">
        <f>IF(Tabla46[[#This Row],[Tipos de Acciones]]="","",'Formulario PPGR1'!#REF!)</f>
        <v>#REF!</v>
      </c>
      <c r="D118" s="341" t="s">
        <v>2027</v>
      </c>
      <c r="E118" s="341" t="s">
        <v>965</v>
      </c>
      <c r="F118" s="482" t="e">
        <f>IF(Tabla46[[#This Row],[Tipos de Acciones]]="","",'Formulario PPGR1'!#REF!)</f>
        <v>#REF!</v>
      </c>
      <c r="G118" s="524" t="s">
        <v>938</v>
      </c>
      <c r="H118" s="524" t="s">
        <v>260</v>
      </c>
      <c r="I118" s="525" t="s">
        <v>894</v>
      </c>
      <c r="J118" s="524" t="s">
        <v>1726</v>
      </c>
      <c r="K118" s="524" t="s">
        <v>260</v>
      </c>
      <c r="L118" s="524" t="s">
        <v>469</v>
      </c>
      <c r="M118" s="337" t="s">
        <v>1765</v>
      </c>
      <c r="N118" s="337" t="s">
        <v>1151</v>
      </c>
      <c r="O118" s="540" t="s">
        <v>965</v>
      </c>
      <c r="P118" s="337" t="s">
        <v>1121</v>
      </c>
      <c r="Q118" s="306" t="s">
        <v>593</v>
      </c>
      <c r="R118" s="306">
        <v>2</v>
      </c>
      <c r="S118" s="361">
        <v>4800</v>
      </c>
      <c r="T118" s="450">
        <f>+Tabla46[[#This Row],[Cantidad de Insumos]]*Tabla46[[#This Row],[Precio Unitario]]</f>
        <v>9600</v>
      </c>
      <c r="U118" s="483" t="s">
        <v>895</v>
      </c>
      <c r="V118" s="312" t="s">
        <v>928</v>
      </c>
    </row>
    <row r="119" spans="2:22" ht="25.5" customHeight="1" x14ac:dyDescent="0.2">
      <c r="B119" s="482" t="e">
        <f>IF(Tabla46[[#This Row],[Tipos de Acciones]]="","",CONCATENATE(Tabla46[[#This Row],[POA]],".",Tabla46[[#This Row],[SRS]],".",Tabla46[[#This Row],[AREA]],".",Tabla46[[#This Row],[TIPO]]))</f>
        <v>#REF!</v>
      </c>
      <c r="C119" s="482" t="e">
        <f>IF(Tabla46[[#This Row],[Tipos de Acciones]]="","",'Formulario PPGR1'!#REF!)</f>
        <v>#REF!</v>
      </c>
      <c r="D119" s="341" t="s">
        <v>2027</v>
      </c>
      <c r="E119" s="341" t="s">
        <v>965</v>
      </c>
      <c r="F119" s="482" t="e">
        <f>IF(Tabla46[[#This Row],[Tipos de Acciones]]="","",'Formulario PPGR1'!#REF!)</f>
        <v>#REF!</v>
      </c>
      <c r="G119" s="524" t="s">
        <v>938</v>
      </c>
      <c r="H119" s="524" t="s">
        <v>260</v>
      </c>
      <c r="I119" s="525" t="s">
        <v>894</v>
      </c>
      <c r="J119" s="524" t="s">
        <v>1729</v>
      </c>
      <c r="K119" s="524" t="s">
        <v>260</v>
      </c>
      <c r="L119" s="524" t="s">
        <v>469</v>
      </c>
      <c r="M119" s="337" t="s">
        <v>1765</v>
      </c>
      <c r="N119" s="337" t="s">
        <v>1151</v>
      </c>
      <c r="O119" s="540" t="s">
        <v>965</v>
      </c>
      <c r="P119" s="337" t="s">
        <v>1121</v>
      </c>
      <c r="Q119" s="306" t="s">
        <v>593</v>
      </c>
      <c r="R119" s="306">
        <v>2</v>
      </c>
      <c r="S119" s="361">
        <v>4000</v>
      </c>
      <c r="T119" s="450">
        <f>+Tabla46[[#This Row],[Cantidad de Insumos]]*Tabla46[[#This Row],[Precio Unitario]]</f>
        <v>8000</v>
      </c>
      <c r="U119" s="483" t="s">
        <v>895</v>
      </c>
      <c r="V119" s="312" t="s">
        <v>928</v>
      </c>
    </row>
    <row r="120" spans="2:22" ht="25.5" customHeight="1" x14ac:dyDescent="0.2">
      <c r="B120" s="482" t="e">
        <f>IF(Tabla46[[#This Row],[Tipos de Acciones]]="","",CONCATENATE(Tabla46[[#This Row],[POA]],".",Tabla46[[#This Row],[SRS]],".",Tabla46[[#This Row],[AREA]],".",Tabla46[[#This Row],[TIPO]]))</f>
        <v>#REF!</v>
      </c>
      <c r="C120" s="482" t="e">
        <f>IF(Tabla46[[#This Row],[Tipos de Acciones]]="","",'Formulario PPGR1'!#REF!)</f>
        <v>#REF!</v>
      </c>
      <c r="D120" s="341" t="s">
        <v>2027</v>
      </c>
      <c r="E120" s="341" t="s">
        <v>965</v>
      </c>
      <c r="F120" s="482" t="e">
        <f>IF(Tabla46[[#This Row],[Tipos de Acciones]]="","",'Formulario PPGR1'!#REF!)</f>
        <v>#REF!</v>
      </c>
      <c r="G120" s="524" t="s">
        <v>938</v>
      </c>
      <c r="H120" s="524" t="s">
        <v>260</v>
      </c>
      <c r="I120" s="525" t="s">
        <v>894</v>
      </c>
      <c r="J120" s="524" t="s">
        <v>1730</v>
      </c>
      <c r="K120" s="524" t="s">
        <v>260</v>
      </c>
      <c r="L120" s="524" t="s">
        <v>469</v>
      </c>
      <c r="M120" s="337" t="s">
        <v>1765</v>
      </c>
      <c r="N120" s="337" t="s">
        <v>1151</v>
      </c>
      <c r="O120" s="540" t="s">
        <v>965</v>
      </c>
      <c r="P120" s="337" t="s">
        <v>1121</v>
      </c>
      <c r="Q120" s="306" t="s">
        <v>593</v>
      </c>
      <c r="R120" s="306">
        <v>1</v>
      </c>
      <c r="S120" s="361">
        <v>10000</v>
      </c>
      <c r="T120" s="450">
        <f>+Tabla46[[#This Row],[Cantidad de Insumos]]*Tabla46[[#This Row],[Precio Unitario]]</f>
        <v>10000</v>
      </c>
      <c r="U120" s="483" t="s">
        <v>895</v>
      </c>
      <c r="V120" s="312" t="s">
        <v>928</v>
      </c>
    </row>
    <row r="121" spans="2:22" ht="25.5" customHeight="1" x14ac:dyDescent="0.2">
      <c r="B121" s="482" t="e">
        <f>IF(Tabla46[[#This Row],[Tipos de Acciones]]="","",CONCATENATE(Tabla46[[#This Row],[POA]],".",Tabla46[[#This Row],[SRS]],".",Tabla46[[#This Row],[AREA]],".",Tabla46[[#This Row],[TIPO]]))</f>
        <v>#REF!</v>
      </c>
      <c r="C121" s="482" t="e">
        <f>IF(Tabla46[[#This Row],[Tipos de Acciones]]="","",'Formulario PPGR1'!#REF!)</f>
        <v>#REF!</v>
      </c>
      <c r="D121" s="341" t="s">
        <v>2027</v>
      </c>
      <c r="E121" s="341" t="s">
        <v>965</v>
      </c>
      <c r="F121" s="482" t="e">
        <f>IF(Tabla46[[#This Row],[Tipos de Acciones]]="","",'Formulario PPGR1'!#REF!)</f>
        <v>#REF!</v>
      </c>
      <c r="G121" s="524" t="s">
        <v>938</v>
      </c>
      <c r="H121" s="524" t="s">
        <v>260</v>
      </c>
      <c r="I121" s="525" t="s">
        <v>894</v>
      </c>
      <c r="J121" s="524" t="s">
        <v>1724</v>
      </c>
      <c r="K121" s="524" t="s">
        <v>260</v>
      </c>
      <c r="L121" s="524" t="s">
        <v>469</v>
      </c>
      <c r="M121" s="337" t="s">
        <v>1766</v>
      </c>
      <c r="N121" s="337" t="s">
        <v>1151</v>
      </c>
      <c r="O121" s="540" t="s">
        <v>965</v>
      </c>
      <c r="P121" s="337" t="s">
        <v>1121</v>
      </c>
      <c r="Q121" s="306" t="s">
        <v>593</v>
      </c>
      <c r="R121" s="306">
        <v>2</v>
      </c>
      <c r="S121" s="361">
        <v>10000</v>
      </c>
      <c r="T121" s="450">
        <f>+Tabla46[[#This Row],[Cantidad de Insumos]]*Tabla46[[#This Row],[Precio Unitario]]</f>
        <v>20000</v>
      </c>
      <c r="U121" s="483" t="s">
        <v>895</v>
      </c>
      <c r="V121" s="312" t="s">
        <v>928</v>
      </c>
    </row>
    <row r="122" spans="2:22" ht="51" customHeight="1" x14ac:dyDescent="0.2">
      <c r="B122" s="482" t="e">
        <f>IF(Tabla46[[#This Row],[Tipos de Acciones]]="","",CONCATENATE(Tabla46[[#This Row],[POA]],".",Tabla46[[#This Row],[SRS]],".",Tabla46[[#This Row],[AREA]],".",Tabla46[[#This Row],[TIPO]]))</f>
        <v>#REF!</v>
      </c>
      <c r="C122" s="482" t="e">
        <f>IF(Tabla46[[#This Row],[Tipos de Acciones]]="","",'Formulario PPGR1'!#REF!)</f>
        <v>#REF!</v>
      </c>
      <c r="D122" s="341" t="s">
        <v>2027</v>
      </c>
      <c r="E122" s="341" t="s">
        <v>965</v>
      </c>
      <c r="F122" s="482" t="e">
        <f>IF(Tabla46[[#This Row],[Tipos de Acciones]]="","",'Formulario PPGR1'!#REF!)</f>
        <v>#REF!</v>
      </c>
      <c r="G122" s="524" t="s">
        <v>938</v>
      </c>
      <c r="H122" s="524" t="s">
        <v>260</v>
      </c>
      <c r="I122" s="525" t="s">
        <v>894</v>
      </c>
      <c r="J122" s="524" t="s">
        <v>1726</v>
      </c>
      <c r="K122" s="524" t="s">
        <v>260</v>
      </c>
      <c r="L122" s="524" t="s">
        <v>469</v>
      </c>
      <c r="M122" s="337" t="s">
        <v>1766</v>
      </c>
      <c r="N122" s="337" t="s">
        <v>1151</v>
      </c>
      <c r="O122" s="540" t="s">
        <v>965</v>
      </c>
      <c r="P122" s="337" t="s">
        <v>1121</v>
      </c>
      <c r="Q122" s="306" t="s">
        <v>593</v>
      </c>
      <c r="R122" s="306">
        <v>2</v>
      </c>
      <c r="S122" s="361">
        <v>4800</v>
      </c>
      <c r="T122" s="450">
        <f>+Tabla46[[#This Row],[Cantidad de Insumos]]*Tabla46[[#This Row],[Precio Unitario]]</f>
        <v>9600</v>
      </c>
      <c r="U122" s="483" t="s">
        <v>895</v>
      </c>
      <c r="V122" s="312" t="s">
        <v>928</v>
      </c>
    </row>
    <row r="123" spans="2:22" ht="25.5" customHeight="1" x14ac:dyDescent="0.2">
      <c r="B123" s="482" t="e">
        <f>IF(Tabla46[[#This Row],[Tipos de Acciones]]="","",CONCATENATE(Tabla46[[#This Row],[POA]],".",Tabla46[[#This Row],[SRS]],".",Tabla46[[#This Row],[AREA]],".",Tabla46[[#This Row],[TIPO]]))</f>
        <v>#REF!</v>
      </c>
      <c r="C123" s="482" t="e">
        <f>IF(Tabla46[[#This Row],[Tipos de Acciones]]="","",'Formulario PPGR1'!#REF!)</f>
        <v>#REF!</v>
      </c>
      <c r="D123" s="341" t="s">
        <v>2027</v>
      </c>
      <c r="E123" s="341" t="s">
        <v>965</v>
      </c>
      <c r="F123" s="482" t="e">
        <f>IF(Tabla46[[#This Row],[Tipos de Acciones]]="","",'Formulario PPGR1'!#REF!)</f>
        <v>#REF!</v>
      </c>
      <c r="G123" s="524" t="s">
        <v>938</v>
      </c>
      <c r="H123" s="524" t="s">
        <v>260</v>
      </c>
      <c r="I123" s="525" t="s">
        <v>894</v>
      </c>
      <c r="J123" s="524" t="s">
        <v>1729</v>
      </c>
      <c r="K123" s="524" t="s">
        <v>260</v>
      </c>
      <c r="L123" s="524" t="s">
        <v>469</v>
      </c>
      <c r="M123" s="337" t="s">
        <v>1766</v>
      </c>
      <c r="N123" s="337" t="s">
        <v>1151</v>
      </c>
      <c r="O123" s="540" t="s">
        <v>965</v>
      </c>
      <c r="P123" s="337" t="s">
        <v>1121</v>
      </c>
      <c r="Q123" s="306" t="s">
        <v>593</v>
      </c>
      <c r="R123" s="306">
        <v>2</v>
      </c>
      <c r="S123" s="361">
        <v>4000</v>
      </c>
      <c r="T123" s="450">
        <f>+Tabla46[[#This Row],[Cantidad de Insumos]]*Tabla46[[#This Row],[Precio Unitario]]</f>
        <v>8000</v>
      </c>
      <c r="U123" s="483" t="s">
        <v>895</v>
      </c>
      <c r="V123" s="312" t="s">
        <v>928</v>
      </c>
    </row>
    <row r="124" spans="2:22" ht="25.5" customHeight="1" x14ac:dyDescent="0.2">
      <c r="B124" s="482" t="e">
        <f>IF(Tabla46[[#This Row],[Tipos de Acciones]]="","",CONCATENATE(Tabla46[[#This Row],[POA]],".",Tabla46[[#This Row],[SRS]],".",Tabla46[[#This Row],[AREA]],".",Tabla46[[#This Row],[TIPO]]))</f>
        <v>#REF!</v>
      </c>
      <c r="C124" s="482" t="e">
        <f>IF(Tabla46[[#This Row],[Tipos de Acciones]]="","",'Formulario PPGR1'!#REF!)</f>
        <v>#REF!</v>
      </c>
      <c r="D124" s="341" t="s">
        <v>2027</v>
      </c>
      <c r="E124" s="341" t="s">
        <v>965</v>
      </c>
      <c r="F124" s="482" t="e">
        <f>IF(Tabla46[[#This Row],[Tipos de Acciones]]="","",'Formulario PPGR1'!#REF!)</f>
        <v>#REF!</v>
      </c>
      <c r="G124" s="524" t="s">
        <v>938</v>
      </c>
      <c r="H124" s="524" t="s">
        <v>891</v>
      </c>
      <c r="I124" s="525" t="s">
        <v>892</v>
      </c>
      <c r="J124" s="524" t="s">
        <v>1728</v>
      </c>
      <c r="K124" s="524" t="s">
        <v>891</v>
      </c>
      <c r="L124" s="524" t="s">
        <v>469</v>
      </c>
      <c r="M124" s="337" t="s">
        <v>1766</v>
      </c>
      <c r="N124" s="337" t="s">
        <v>1151</v>
      </c>
      <c r="O124" s="540" t="s">
        <v>965</v>
      </c>
      <c r="P124" s="337" t="s">
        <v>1121</v>
      </c>
      <c r="Q124" s="306" t="s">
        <v>593</v>
      </c>
      <c r="R124" s="306">
        <v>3</v>
      </c>
      <c r="S124" s="361">
        <v>7000</v>
      </c>
      <c r="T124" s="450">
        <f>+Tabla46[[#This Row],[Cantidad de Insumos]]*Tabla46[[#This Row],[Precio Unitario]]</f>
        <v>21000</v>
      </c>
      <c r="U124" s="483" t="s">
        <v>895</v>
      </c>
      <c r="V124" s="312" t="s">
        <v>928</v>
      </c>
    </row>
    <row r="125" spans="2:22" ht="38.25" customHeight="1" x14ac:dyDescent="0.2">
      <c r="B125" s="482" t="e">
        <f>IF(Tabla46[[#This Row],[Tipos de Acciones]]="","",CONCATENATE(Tabla46[[#This Row],[POA]],".",Tabla46[[#This Row],[SRS]],".",Tabla46[[#This Row],[AREA]],".",Tabla46[[#This Row],[TIPO]]))</f>
        <v>#REF!</v>
      </c>
      <c r="C125" s="482" t="e">
        <f>IF(Tabla46[[#This Row],[Tipos de Acciones]]="","",'Formulario PPGR1'!#REF!)</f>
        <v>#REF!</v>
      </c>
      <c r="D125" s="341" t="s">
        <v>2027</v>
      </c>
      <c r="E125" s="341" t="s">
        <v>965</v>
      </c>
      <c r="F125" s="482" t="e">
        <f>IF(Tabla46[[#This Row],[Tipos de Acciones]]="","",'Formulario PPGR1'!#REF!)</f>
        <v>#REF!</v>
      </c>
      <c r="G125" s="524" t="s">
        <v>938</v>
      </c>
      <c r="H125" s="524" t="s">
        <v>260</v>
      </c>
      <c r="I125" s="525" t="s">
        <v>894</v>
      </c>
      <c r="J125" s="524" t="s">
        <v>1732</v>
      </c>
      <c r="K125" s="524" t="s">
        <v>260</v>
      </c>
      <c r="L125" s="524" t="s">
        <v>469</v>
      </c>
      <c r="M125" s="337" t="s">
        <v>1766</v>
      </c>
      <c r="N125" s="337" t="s">
        <v>1151</v>
      </c>
      <c r="O125" s="540" t="s">
        <v>965</v>
      </c>
      <c r="P125" s="337" t="s">
        <v>1121</v>
      </c>
      <c r="Q125" s="306" t="s">
        <v>593</v>
      </c>
      <c r="R125" s="306">
        <v>3</v>
      </c>
      <c r="S125" s="361">
        <v>10000</v>
      </c>
      <c r="T125" s="450">
        <f>+Tabla46[[#This Row],[Cantidad de Insumos]]*Tabla46[[#This Row],[Precio Unitario]]</f>
        <v>30000</v>
      </c>
      <c r="U125" s="483" t="s">
        <v>895</v>
      </c>
      <c r="V125" s="312" t="s">
        <v>928</v>
      </c>
    </row>
    <row r="126" spans="2:22" ht="25.5" customHeight="1" x14ac:dyDescent="0.2">
      <c r="B126" s="482" t="e">
        <f>IF(Tabla46[[#This Row],[Tipos de Acciones]]="","",CONCATENATE(Tabla46[[#This Row],[POA]],".",Tabla46[[#This Row],[SRS]],".",Tabla46[[#This Row],[AREA]],".",Tabla46[[#This Row],[TIPO]]))</f>
        <v>#REF!</v>
      </c>
      <c r="C126" s="482" t="e">
        <f>IF(Tabla46[[#This Row],[Tipos de Acciones]]="","",'Formulario PPGR1'!#REF!)</f>
        <v>#REF!</v>
      </c>
      <c r="D126" s="341" t="s">
        <v>2027</v>
      </c>
      <c r="E126" s="482" t="s">
        <v>2028</v>
      </c>
      <c r="F126" s="482" t="e">
        <f>IF(Tabla46[[#This Row],[Tipos de Acciones]]="","",'Formulario PPGR1'!#REF!)</f>
        <v>#REF!</v>
      </c>
      <c r="G126" s="524" t="s">
        <v>938</v>
      </c>
      <c r="H126" s="524" t="s">
        <v>862</v>
      </c>
      <c r="I126" s="525" t="s">
        <v>863</v>
      </c>
      <c r="J126" s="524" t="s">
        <v>1742</v>
      </c>
      <c r="K126" s="524"/>
      <c r="L126" s="524" t="s">
        <v>470</v>
      </c>
      <c r="M126" s="337" t="s">
        <v>1881</v>
      </c>
      <c r="N126" s="337" t="s">
        <v>1162</v>
      </c>
      <c r="O126" s="540" t="s">
        <v>1181</v>
      </c>
      <c r="P126" s="337" t="s">
        <v>1111</v>
      </c>
      <c r="Q126" s="306" t="s">
        <v>1687</v>
      </c>
      <c r="R126" s="306">
        <v>1</v>
      </c>
      <c r="S126" s="361">
        <v>2600</v>
      </c>
      <c r="T126" s="450">
        <f>+Tabla46[[#This Row],[Cantidad de Insumos]]*Tabla46[[#This Row],[Precio Unitario]]</f>
        <v>2600</v>
      </c>
      <c r="U126" s="483" t="s">
        <v>864</v>
      </c>
      <c r="V126" s="312" t="s">
        <v>928</v>
      </c>
    </row>
    <row r="127" spans="2:22" ht="12.75" customHeight="1" x14ac:dyDescent="0.2">
      <c r="B127" s="482" t="e">
        <f>IF(Tabla46[[#This Row],[Tipos de Acciones]]="","",CONCATENATE(Tabla46[[#This Row],[POA]],".",Tabla46[[#This Row],[SRS]],".",Tabla46[[#This Row],[AREA]],".",Tabla46[[#This Row],[TIPO]]))</f>
        <v>#REF!</v>
      </c>
      <c r="C127" s="482" t="e">
        <f>IF(Tabla46[[#This Row],[Tipos de Acciones]]="","",'Formulario PPGR1'!#REF!)</f>
        <v>#REF!</v>
      </c>
      <c r="D127" s="341" t="s">
        <v>2027</v>
      </c>
      <c r="E127" s="482" t="s">
        <v>2028</v>
      </c>
      <c r="F127" s="482" t="e">
        <f>IF(Tabla46[[#This Row],[Tipos de Acciones]]="","",'Formulario PPGR1'!#REF!)</f>
        <v>#REF!</v>
      </c>
      <c r="G127" s="524" t="s">
        <v>938</v>
      </c>
      <c r="H127" s="524" t="s">
        <v>862</v>
      </c>
      <c r="I127" s="525" t="s">
        <v>1663</v>
      </c>
      <c r="J127" s="524" t="s">
        <v>1742</v>
      </c>
      <c r="K127" s="524"/>
      <c r="L127" s="524" t="s">
        <v>469</v>
      </c>
      <c r="M127" s="337" t="s">
        <v>1851</v>
      </c>
      <c r="N127" s="337" t="s">
        <v>1162</v>
      </c>
      <c r="O127" s="540" t="s">
        <v>1181</v>
      </c>
      <c r="P127" s="337" t="s">
        <v>1113</v>
      </c>
      <c r="Q127" s="306" t="s">
        <v>1687</v>
      </c>
      <c r="R127" s="306">
        <v>1</v>
      </c>
      <c r="S127" s="361">
        <v>2600</v>
      </c>
      <c r="T127" s="450">
        <f>+Tabla46[[#This Row],[Cantidad de Insumos]]*Tabla46[[#This Row],[Precio Unitario]]</f>
        <v>2600</v>
      </c>
      <c r="U127" s="483" t="s">
        <v>864</v>
      </c>
      <c r="V127" s="312" t="s">
        <v>928</v>
      </c>
    </row>
    <row r="128" spans="2:22" ht="12.75" customHeight="1" x14ac:dyDescent="0.2">
      <c r="B128" s="482" t="e">
        <f>IF(Tabla46[[#This Row],[Tipos de Acciones]]="","",CONCATENATE(Tabla46[[#This Row],[POA]],".",Tabla46[[#This Row],[SRS]],".",Tabla46[[#This Row],[AREA]],".",Tabla46[[#This Row],[TIPO]]))</f>
        <v>#REF!</v>
      </c>
      <c r="C128" s="482" t="e">
        <f>IF(Tabla46[[#This Row],[Tipos de Acciones]]="","",'Formulario PPGR1'!#REF!)</f>
        <v>#REF!</v>
      </c>
      <c r="D128" s="341" t="s">
        <v>2027</v>
      </c>
      <c r="E128" s="482" t="s">
        <v>2028</v>
      </c>
      <c r="F128" s="482" t="e">
        <f>IF(Tabla46[[#This Row],[Tipos de Acciones]]="","",'Formulario PPGR1'!#REF!)</f>
        <v>#REF!</v>
      </c>
      <c r="G128" s="524" t="s">
        <v>938</v>
      </c>
      <c r="H128" s="524" t="s">
        <v>862</v>
      </c>
      <c r="I128" s="525" t="s">
        <v>1663</v>
      </c>
      <c r="J128" s="524" t="s">
        <v>1742</v>
      </c>
      <c r="K128" s="524"/>
      <c r="L128" s="524" t="s">
        <v>469</v>
      </c>
      <c r="M128" s="337" t="s">
        <v>1853</v>
      </c>
      <c r="N128" s="337" t="s">
        <v>1162</v>
      </c>
      <c r="O128" s="540" t="s">
        <v>1181</v>
      </c>
      <c r="P128" s="337" t="s">
        <v>1113</v>
      </c>
      <c r="Q128" s="306" t="s">
        <v>1687</v>
      </c>
      <c r="R128" s="306">
        <v>1</v>
      </c>
      <c r="S128" s="361">
        <v>2600</v>
      </c>
      <c r="T128" s="450">
        <f>+Tabla46[[#This Row],[Cantidad de Insumos]]*Tabla46[[#This Row],[Precio Unitario]]</f>
        <v>2600</v>
      </c>
      <c r="U128" s="483" t="s">
        <v>864</v>
      </c>
      <c r="V128" s="312" t="s">
        <v>928</v>
      </c>
    </row>
    <row r="129" spans="2:22" ht="12.75" customHeight="1" x14ac:dyDescent="0.2">
      <c r="B129" s="482" t="e">
        <f>IF(Tabla46[[#This Row],[Tipos de Acciones]]="","",CONCATENATE(Tabla46[[#This Row],[POA]],".",Tabla46[[#This Row],[SRS]],".",Tabla46[[#This Row],[AREA]],".",Tabla46[[#This Row],[TIPO]]))</f>
        <v>#REF!</v>
      </c>
      <c r="C129" s="482" t="e">
        <f>IF(Tabla46[[#This Row],[Tipos de Acciones]]="","",'Formulario PPGR1'!#REF!)</f>
        <v>#REF!</v>
      </c>
      <c r="D129" s="341" t="s">
        <v>2027</v>
      </c>
      <c r="E129" s="482" t="s">
        <v>2028</v>
      </c>
      <c r="F129" s="482" t="e">
        <f>IF(Tabla46[[#This Row],[Tipos de Acciones]]="","",'Formulario PPGR1'!#REF!)</f>
        <v>#REF!</v>
      </c>
      <c r="G129" s="524" t="s">
        <v>938</v>
      </c>
      <c r="H129" s="524" t="s">
        <v>862</v>
      </c>
      <c r="I129" s="525" t="s">
        <v>1663</v>
      </c>
      <c r="J129" s="524" t="s">
        <v>1742</v>
      </c>
      <c r="K129" s="524"/>
      <c r="L129" s="524" t="s">
        <v>469</v>
      </c>
      <c r="M129" s="337" t="s">
        <v>1876</v>
      </c>
      <c r="N129" s="337" t="s">
        <v>1162</v>
      </c>
      <c r="O129" s="540" t="s">
        <v>1181</v>
      </c>
      <c r="P129" s="337" t="s">
        <v>1113</v>
      </c>
      <c r="Q129" s="306" t="s">
        <v>1687</v>
      </c>
      <c r="R129" s="306">
        <v>1</v>
      </c>
      <c r="S129" s="361">
        <v>2600</v>
      </c>
      <c r="T129" s="450">
        <f>+Tabla46[[#This Row],[Cantidad de Insumos]]*Tabla46[[#This Row],[Precio Unitario]]</f>
        <v>2600</v>
      </c>
      <c r="U129" s="483" t="s">
        <v>864</v>
      </c>
      <c r="V129" s="312" t="s">
        <v>928</v>
      </c>
    </row>
    <row r="130" spans="2:22" ht="12.75" customHeight="1" x14ac:dyDescent="0.2">
      <c r="B130" s="482" t="e">
        <f>IF(Tabla46[[#This Row],[Tipos de Acciones]]="","",CONCATENATE(Tabla46[[#This Row],[POA]],".",Tabla46[[#This Row],[SRS]],".",Tabla46[[#This Row],[AREA]],".",Tabla46[[#This Row],[TIPO]]))</f>
        <v>#REF!</v>
      </c>
      <c r="C130" s="482" t="e">
        <f>IF(Tabla46[[#This Row],[Tipos de Acciones]]="","",'Formulario PPGR1'!#REF!)</f>
        <v>#REF!</v>
      </c>
      <c r="D130" s="341" t="s">
        <v>2027</v>
      </c>
      <c r="E130" s="482" t="s">
        <v>2028</v>
      </c>
      <c r="F130" s="482" t="e">
        <f>IF(Tabla46[[#This Row],[Tipos de Acciones]]="","",'Formulario PPGR1'!#REF!)</f>
        <v>#REF!</v>
      </c>
      <c r="G130" s="524" t="s">
        <v>938</v>
      </c>
      <c r="H130" s="524" t="s">
        <v>862</v>
      </c>
      <c r="I130" s="525" t="s">
        <v>1663</v>
      </c>
      <c r="J130" s="524" t="s">
        <v>1742</v>
      </c>
      <c r="K130" s="524"/>
      <c r="L130" s="524" t="s">
        <v>469</v>
      </c>
      <c r="M130" s="337" t="s">
        <v>1858</v>
      </c>
      <c r="N130" s="337" t="s">
        <v>1162</v>
      </c>
      <c r="O130" s="540" t="s">
        <v>1181</v>
      </c>
      <c r="P130" s="337" t="s">
        <v>1113</v>
      </c>
      <c r="Q130" s="306" t="s">
        <v>1687</v>
      </c>
      <c r="R130" s="306">
        <v>1</v>
      </c>
      <c r="S130" s="361">
        <v>2600</v>
      </c>
      <c r="T130" s="450">
        <f>+Tabla46[[#This Row],[Cantidad de Insumos]]*Tabla46[[#This Row],[Precio Unitario]]</f>
        <v>2600</v>
      </c>
      <c r="U130" s="483" t="s">
        <v>864</v>
      </c>
      <c r="V130" s="312" t="s">
        <v>928</v>
      </c>
    </row>
    <row r="131" spans="2:22" ht="25.5" customHeight="1" x14ac:dyDescent="0.2">
      <c r="B131" s="482" t="e">
        <f>IF(Tabla46[[#This Row],[Tipos de Acciones]]="","",CONCATENATE(Tabla46[[#This Row],[POA]],".",Tabla46[[#This Row],[SRS]],".",Tabla46[[#This Row],[AREA]],".",Tabla46[[#This Row],[TIPO]]))</f>
        <v>#REF!</v>
      </c>
      <c r="C131" s="482" t="e">
        <f>IF(Tabla46[[#This Row],[Tipos de Acciones]]="","",'Formulario PPGR1'!#REF!)</f>
        <v>#REF!</v>
      </c>
      <c r="D131" s="341" t="s">
        <v>2027</v>
      </c>
      <c r="E131" s="482" t="s">
        <v>2028</v>
      </c>
      <c r="F131" s="482" t="e">
        <f>IF(Tabla46[[#This Row],[Tipos de Acciones]]="","",'Formulario PPGR1'!#REF!)</f>
        <v>#REF!</v>
      </c>
      <c r="G131" s="524" t="s">
        <v>938</v>
      </c>
      <c r="H131" s="524" t="s">
        <v>862</v>
      </c>
      <c r="I131" s="525" t="s">
        <v>1663</v>
      </c>
      <c r="J131" s="524" t="s">
        <v>1742</v>
      </c>
      <c r="K131" s="524"/>
      <c r="L131" s="524" t="s">
        <v>469</v>
      </c>
      <c r="M131" s="337" t="s">
        <v>1840</v>
      </c>
      <c r="N131" s="337" t="s">
        <v>1162</v>
      </c>
      <c r="O131" s="540" t="s">
        <v>1181</v>
      </c>
      <c r="P131" s="337" t="s">
        <v>1111</v>
      </c>
      <c r="Q131" s="306" t="s">
        <v>1687</v>
      </c>
      <c r="R131" s="306">
        <v>1</v>
      </c>
      <c r="S131" s="361">
        <v>2600</v>
      </c>
      <c r="T131" s="450">
        <f>+Tabla46[[#This Row],[Cantidad de Insumos]]*Tabla46[[#This Row],[Precio Unitario]]</f>
        <v>2600</v>
      </c>
      <c r="U131" s="483" t="s">
        <v>864</v>
      </c>
      <c r="V131" s="312" t="s">
        <v>928</v>
      </c>
    </row>
    <row r="132" spans="2:22" ht="25.5" customHeight="1" x14ac:dyDescent="0.2">
      <c r="B132" s="482" t="e">
        <f>IF(Tabla46[[#This Row],[Tipos de Acciones]]="","",CONCATENATE(Tabla46[[#This Row],[POA]],".",Tabla46[[#This Row],[SRS]],".",Tabla46[[#This Row],[AREA]],".",Tabla46[[#This Row],[TIPO]]))</f>
        <v>#REF!</v>
      </c>
      <c r="C132" s="482" t="e">
        <f>IF(Tabla46[[#This Row],[Tipos de Acciones]]="","",'Formulario PPGR1'!#REF!)</f>
        <v>#REF!</v>
      </c>
      <c r="D132" s="341" t="s">
        <v>2027</v>
      </c>
      <c r="E132" s="482" t="s">
        <v>2028</v>
      </c>
      <c r="F132" s="482" t="e">
        <f>IF(Tabla46[[#This Row],[Tipos de Acciones]]="","",'Formulario PPGR1'!#REF!)</f>
        <v>#REF!</v>
      </c>
      <c r="G132" s="524" t="s">
        <v>938</v>
      </c>
      <c r="H132" s="524" t="s">
        <v>862</v>
      </c>
      <c r="I132" s="525" t="s">
        <v>1663</v>
      </c>
      <c r="J132" s="524" t="s">
        <v>1742</v>
      </c>
      <c r="K132" s="524"/>
      <c r="L132" s="524" t="s">
        <v>469</v>
      </c>
      <c r="M132" s="337" t="s">
        <v>1846</v>
      </c>
      <c r="N132" s="337" t="s">
        <v>1162</v>
      </c>
      <c r="O132" s="540" t="s">
        <v>1181</v>
      </c>
      <c r="P132" s="337" t="s">
        <v>1111</v>
      </c>
      <c r="Q132" s="306" t="s">
        <v>1687</v>
      </c>
      <c r="R132" s="306">
        <v>1</v>
      </c>
      <c r="S132" s="361">
        <v>2600</v>
      </c>
      <c r="T132" s="450">
        <f>+Tabla46[[#This Row],[Cantidad de Insumos]]*Tabla46[[#This Row],[Precio Unitario]]</f>
        <v>2600</v>
      </c>
      <c r="U132" s="483" t="s">
        <v>864</v>
      </c>
      <c r="V132" s="312" t="s">
        <v>928</v>
      </c>
    </row>
    <row r="133" spans="2:22" ht="25.5" customHeight="1" x14ac:dyDescent="0.2">
      <c r="B133" s="482" t="e">
        <f>IF(Tabla46[[#This Row],[Tipos de Acciones]]="","",CONCATENATE(Tabla46[[#This Row],[POA]],".",Tabla46[[#This Row],[SRS]],".",Tabla46[[#This Row],[AREA]],".",Tabla46[[#This Row],[TIPO]]))</f>
        <v>#REF!</v>
      </c>
      <c r="C133" s="482" t="e">
        <f>IF(Tabla46[[#This Row],[Tipos de Acciones]]="","",'Formulario PPGR1'!#REF!)</f>
        <v>#REF!</v>
      </c>
      <c r="D133" s="341" t="s">
        <v>2027</v>
      </c>
      <c r="E133" s="482" t="s">
        <v>2028</v>
      </c>
      <c r="F133" s="482" t="e">
        <f>IF(Tabla46[[#This Row],[Tipos de Acciones]]="","",'Formulario PPGR1'!#REF!)</f>
        <v>#REF!</v>
      </c>
      <c r="G133" s="524" t="s">
        <v>938</v>
      </c>
      <c r="H133" s="524" t="s">
        <v>862</v>
      </c>
      <c r="I133" s="525" t="s">
        <v>1663</v>
      </c>
      <c r="J133" s="524" t="s">
        <v>1742</v>
      </c>
      <c r="K133" s="524"/>
      <c r="L133" s="524" t="s">
        <v>469</v>
      </c>
      <c r="M133" s="337" t="s">
        <v>1843</v>
      </c>
      <c r="N133" s="337" t="s">
        <v>1162</v>
      </c>
      <c r="O133" s="540" t="s">
        <v>1181</v>
      </c>
      <c r="P133" s="337" t="s">
        <v>1111</v>
      </c>
      <c r="Q133" s="306" t="s">
        <v>1687</v>
      </c>
      <c r="R133" s="306">
        <v>1</v>
      </c>
      <c r="S133" s="361">
        <v>2600</v>
      </c>
      <c r="T133" s="450">
        <f>+Tabla46[[#This Row],[Cantidad de Insumos]]*Tabla46[[#This Row],[Precio Unitario]]</f>
        <v>2600</v>
      </c>
      <c r="U133" s="483" t="s">
        <v>864</v>
      </c>
      <c r="V133" s="312" t="s">
        <v>928</v>
      </c>
    </row>
    <row r="134" spans="2:22" ht="25.5" customHeight="1" x14ac:dyDescent="0.2">
      <c r="B134" s="482" t="e">
        <f>IF(Tabla46[[#This Row],[Tipos de Acciones]]="","",CONCATENATE(Tabla46[[#This Row],[POA]],".",Tabla46[[#This Row],[SRS]],".",Tabla46[[#This Row],[AREA]],".",Tabla46[[#This Row],[TIPO]]))</f>
        <v>#REF!</v>
      </c>
      <c r="C134" s="482" t="e">
        <f>IF(Tabla46[[#This Row],[Tipos de Acciones]]="","",'Formulario PPGR1'!#REF!)</f>
        <v>#REF!</v>
      </c>
      <c r="D134" s="341" t="s">
        <v>2027</v>
      </c>
      <c r="E134" s="482" t="s">
        <v>2028</v>
      </c>
      <c r="F134" s="482" t="e">
        <f>IF(Tabla46[[#This Row],[Tipos de Acciones]]="","",'Formulario PPGR1'!#REF!)</f>
        <v>#REF!</v>
      </c>
      <c r="G134" s="524" t="s">
        <v>938</v>
      </c>
      <c r="H134" s="524" t="s">
        <v>862</v>
      </c>
      <c r="I134" s="525" t="s">
        <v>1663</v>
      </c>
      <c r="J134" s="524" t="s">
        <v>1742</v>
      </c>
      <c r="K134" s="524"/>
      <c r="L134" s="524" t="s">
        <v>469</v>
      </c>
      <c r="M134" s="337" t="s">
        <v>1847</v>
      </c>
      <c r="N134" s="337" t="s">
        <v>1162</v>
      </c>
      <c r="O134" s="540" t="s">
        <v>1181</v>
      </c>
      <c r="P134" s="337" t="s">
        <v>1111</v>
      </c>
      <c r="Q134" s="306" t="s">
        <v>1687</v>
      </c>
      <c r="R134" s="306">
        <v>1</v>
      </c>
      <c r="S134" s="361">
        <v>2600</v>
      </c>
      <c r="T134" s="450">
        <f>+Tabla46[[#This Row],[Cantidad de Insumos]]*Tabla46[[#This Row],[Precio Unitario]]</f>
        <v>2600</v>
      </c>
      <c r="U134" s="483" t="s">
        <v>864</v>
      </c>
      <c r="V134" s="312" t="s">
        <v>928</v>
      </c>
    </row>
    <row r="135" spans="2:22" ht="25.5" customHeight="1" x14ac:dyDescent="0.2">
      <c r="B135" s="482" t="e">
        <f>IF(Tabla46[[#This Row],[Tipos de Acciones]]="","",CONCATENATE(Tabla46[[#This Row],[POA]],".",Tabla46[[#This Row],[SRS]],".",Tabla46[[#This Row],[AREA]],".",Tabla46[[#This Row],[TIPO]]))</f>
        <v>#REF!</v>
      </c>
      <c r="C135" s="482" t="e">
        <f>IF(Tabla46[[#This Row],[Tipos de Acciones]]="","",'Formulario PPGR1'!#REF!)</f>
        <v>#REF!</v>
      </c>
      <c r="D135" s="341" t="s">
        <v>2027</v>
      </c>
      <c r="E135" s="482" t="s">
        <v>2028</v>
      </c>
      <c r="F135" s="482" t="e">
        <f>IF(Tabla46[[#This Row],[Tipos de Acciones]]="","",'Formulario PPGR1'!#REF!)</f>
        <v>#REF!</v>
      </c>
      <c r="G135" s="524" t="s">
        <v>938</v>
      </c>
      <c r="H135" s="524" t="s">
        <v>862</v>
      </c>
      <c r="I135" s="525" t="s">
        <v>1663</v>
      </c>
      <c r="J135" s="524" t="s">
        <v>1742</v>
      </c>
      <c r="K135" s="524"/>
      <c r="L135" s="524" t="s">
        <v>469</v>
      </c>
      <c r="M135" s="337" t="s">
        <v>1848</v>
      </c>
      <c r="N135" s="337" t="s">
        <v>1162</v>
      </c>
      <c r="O135" s="540" t="s">
        <v>1181</v>
      </c>
      <c r="P135" s="337" t="s">
        <v>1111</v>
      </c>
      <c r="Q135" s="306" t="s">
        <v>1687</v>
      </c>
      <c r="R135" s="306">
        <v>1</v>
      </c>
      <c r="S135" s="361">
        <v>2600</v>
      </c>
      <c r="T135" s="450">
        <f>+Tabla46[[#This Row],[Cantidad de Insumos]]*Tabla46[[#This Row],[Precio Unitario]]</f>
        <v>2600</v>
      </c>
      <c r="U135" s="483" t="s">
        <v>864</v>
      </c>
      <c r="V135" s="312" t="s">
        <v>928</v>
      </c>
    </row>
    <row r="136" spans="2:22" ht="25.5" customHeight="1" x14ac:dyDescent="0.2">
      <c r="B136" s="482" t="e">
        <f>IF(Tabla46[[#This Row],[Tipos de Acciones]]="","",CONCATENATE(Tabla46[[#This Row],[POA]],".",Tabla46[[#This Row],[SRS]],".",Tabla46[[#This Row],[AREA]],".",Tabla46[[#This Row],[TIPO]]))</f>
        <v>#REF!</v>
      </c>
      <c r="C136" s="482" t="e">
        <f>IF(Tabla46[[#This Row],[Tipos de Acciones]]="","",'Formulario PPGR1'!#REF!)</f>
        <v>#REF!</v>
      </c>
      <c r="D136" s="341" t="s">
        <v>2027</v>
      </c>
      <c r="E136" s="482" t="s">
        <v>2028</v>
      </c>
      <c r="F136" s="482" t="e">
        <f>IF(Tabla46[[#This Row],[Tipos de Acciones]]="","",'Formulario PPGR1'!#REF!)</f>
        <v>#REF!</v>
      </c>
      <c r="G136" s="524" t="s">
        <v>938</v>
      </c>
      <c r="H136" s="524" t="s">
        <v>862</v>
      </c>
      <c r="I136" s="525" t="s">
        <v>1663</v>
      </c>
      <c r="J136" s="524" t="s">
        <v>1742</v>
      </c>
      <c r="K136" s="524"/>
      <c r="L136" s="524" t="s">
        <v>469</v>
      </c>
      <c r="M136" s="337" t="s">
        <v>1882</v>
      </c>
      <c r="N136" s="337" t="s">
        <v>1162</v>
      </c>
      <c r="O136" s="540" t="s">
        <v>1181</v>
      </c>
      <c r="P136" s="337" t="s">
        <v>1111</v>
      </c>
      <c r="Q136" s="306" t="s">
        <v>1687</v>
      </c>
      <c r="R136" s="306">
        <v>1</v>
      </c>
      <c r="S136" s="361">
        <v>2600</v>
      </c>
      <c r="T136" s="450">
        <f>+Tabla46[[#This Row],[Cantidad de Insumos]]*Tabla46[[#This Row],[Precio Unitario]]</f>
        <v>2600</v>
      </c>
      <c r="U136" s="483" t="s">
        <v>864</v>
      </c>
      <c r="V136" s="312" t="s">
        <v>928</v>
      </c>
    </row>
    <row r="137" spans="2:22" ht="25.5" customHeight="1" x14ac:dyDescent="0.2">
      <c r="B137" s="482" t="e">
        <f>IF(Tabla46[[#This Row],[Tipos de Acciones]]="","",CONCATENATE(Tabla46[[#This Row],[POA]],".",Tabla46[[#This Row],[SRS]],".",Tabla46[[#This Row],[AREA]],".",Tabla46[[#This Row],[TIPO]]))</f>
        <v>#REF!</v>
      </c>
      <c r="C137" s="482" t="e">
        <f>IF(Tabla46[[#This Row],[Tipos de Acciones]]="","",'Formulario PPGR1'!#REF!)</f>
        <v>#REF!</v>
      </c>
      <c r="D137" s="341" t="s">
        <v>2027</v>
      </c>
      <c r="E137" s="482" t="s">
        <v>2028</v>
      </c>
      <c r="F137" s="482" t="e">
        <f>IF(Tabla46[[#This Row],[Tipos de Acciones]]="","",'Formulario PPGR1'!#REF!)</f>
        <v>#REF!</v>
      </c>
      <c r="G137" s="524" t="s">
        <v>938</v>
      </c>
      <c r="H137" s="524" t="s">
        <v>862</v>
      </c>
      <c r="I137" s="525" t="s">
        <v>1663</v>
      </c>
      <c r="J137" s="524" t="s">
        <v>1742</v>
      </c>
      <c r="K137" s="524"/>
      <c r="L137" s="524" t="s">
        <v>469</v>
      </c>
      <c r="M137" s="337" t="s">
        <v>1850</v>
      </c>
      <c r="N137" s="337" t="s">
        <v>1162</v>
      </c>
      <c r="O137" s="540" t="s">
        <v>1181</v>
      </c>
      <c r="P137" s="337" t="s">
        <v>1111</v>
      </c>
      <c r="Q137" s="306" t="s">
        <v>1687</v>
      </c>
      <c r="R137" s="306">
        <v>1</v>
      </c>
      <c r="S137" s="361">
        <v>2600</v>
      </c>
      <c r="T137" s="450">
        <f>+Tabla46[[#This Row],[Cantidad de Insumos]]*Tabla46[[#This Row],[Precio Unitario]]</f>
        <v>2600</v>
      </c>
      <c r="U137" s="483" t="s">
        <v>864</v>
      </c>
      <c r="V137" s="312" t="s">
        <v>928</v>
      </c>
    </row>
    <row r="138" spans="2:22" ht="12.75" customHeight="1" x14ac:dyDescent="0.2">
      <c r="B138" s="482" t="e">
        <f>IF(Tabla46[[#This Row],[Tipos de Acciones]]="","",CONCATENATE(Tabla46[[#This Row],[POA]],".",Tabla46[[#This Row],[SRS]],".",Tabla46[[#This Row],[AREA]],".",Tabla46[[#This Row],[TIPO]]))</f>
        <v>#REF!</v>
      </c>
      <c r="C138" s="482" t="e">
        <f>IF(Tabla46[[#This Row],[Tipos de Acciones]]="","",'Formulario PPGR1'!#REF!)</f>
        <v>#REF!</v>
      </c>
      <c r="D138" s="341" t="s">
        <v>2027</v>
      </c>
      <c r="E138" s="482" t="s">
        <v>2028</v>
      </c>
      <c r="F138" s="482" t="e">
        <f>IF(Tabla46[[#This Row],[Tipos de Acciones]]="","",'Formulario PPGR1'!#REF!)</f>
        <v>#REF!</v>
      </c>
      <c r="G138" s="524" t="s">
        <v>938</v>
      </c>
      <c r="H138" s="524" t="s">
        <v>862</v>
      </c>
      <c r="I138" s="525" t="s">
        <v>1663</v>
      </c>
      <c r="J138" s="524" t="s">
        <v>1742</v>
      </c>
      <c r="K138" s="524"/>
      <c r="L138" s="524" t="s">
        <v>469</v>
      </c>
      <c r="M138" s="337" t="s">
        <v>1883</v>
      </c>
      <c r="N138" s="337" t="s">
        <v>1162</v>
      </c>
      <c r="O138" s="540" t="s">
        <v>1181</v>
      </c>
      <c r="P138" s="337" t="s">
        <v>1112</v>
      </c>
      <c r="Q138" s="306" t="s">
        <v>1687</v>
      </c>
      <c r="R138" s="306">
        <v>1</v>
      </c>
      <c r="S138" s="361">
        <v>2600</v>
      </c>
      <c r="T138" s="450">
        <f>+Tabla46[[#This Row],[Cantidad de Insumos]]*Tabla46[[#This Row],[Precio Unitario]]</f>
        <v>2600</v>
      </c>
      <c r="U138" s="483" t="s">
        <v>864</v>
      </c>
      <c r="V138" s="312" t="s">
        <v>928</v>
      </c>
    </row>
    <row r="139" spans="2:22" ht="12.75" customHeight="1" x14ac:dyDescent="0.2">
      <c r="B139" s="482" t="e">
        <f>IF(Tabla46[[#This Row],[Tipos de Acciones]]="","",CONCATENATE(Tabla46[[#This Row],[POA]],".",Tabla46[[#This Row],[SRS]],".",Tabla46[[#This Row],[AREA]],".",Tabla46[[#This Row],[TIPO]]))</f>
        <v>#REF!</v>
      </c>
      <c r="C139" s="482" t="e">
        <f>IF(Tabla46[[#This Row],[Tipos de Acciones]]="","",'Formulario PPGR1'!#REF!)</f>
        <v>#REF!</v>
      </c>
      <c r="D139" s="341" t="s">
        <v>2027</v>
      </c>
      <c r="E139" s="482" t="s">
        <v>2028</v>
      </c>
      <c r="F139" s="482" t="e">
        <f>IF(Tabla46[[#This Row],[Tipos de Acciones]]="","",'Formulario PPGR1'!#REF!)</f>
        <v>#REF!</v>
      </c>
      <c r="G139" s="524" t="s">
        <v>938</v>
      </c>
      <c r="H139" s="524" t="s">
        <v>862</v>
      </c>
      <c r="I139" s="525" t="s">
        <v>1663</v>
      </c>
      <c r="J139" s="524" t="s">
        <v>1742</v>
      </c>
      <c r="K139" s="524"/>
      <c r="L139" s="524" t="s">
        <v>469</v>
      </c>
      <c r="M139" s="337" t="s">
        <v>1855</v>
      </c>
      <c r="N139" s="337" t="s">
        <v>1162</v>
      </c>
      <c r="O139" s="540" t="s">
        <v>1181</v>
      </c>
      <c r="P139" s="337" t="s">
        <v>1113</v>
      </c>
      <c r="Q139" s="306" t="s">
        <v>1687</v>
      </c>
      <c r="R139" s="306">
        <v>1</v>
      </c>
      <c r="S139" s="361">
        <v>2600</v>
      </c>
      <c r="T139" s="450">
        <f>+Tabla46[[#This Row],[Cantidad de Insumos]]*Tabla46[[#This Row],[Precio Unitario]]</f>
        <v>2600</v>
      </c>
      <c r="U139" s="483" t="s">
        <v>864</v>
      </c>
      <c r="V139" s="312" t="s">
        <v>928</v>
      </c>
    </row>
    <row r="140" spans="2:22" ht="12.75" customHeight="1" x14ac:dyDescent="0.2">
      <c r="B140" s="482" t="e">
        <f>IF(Tabla46[[#This Row],[Tipos de Acciones]]="","",CONCATENATE(Tabla46[[#This Row],[POA]],".",Tabla46[[#This Row],[SRS]],".",Tabla46[[#This Row],[AREA]],".",Tabla46[[#This Row],[TIPO]]))</f>
        <v>#REF!</v>
      </c>
      <c r="C140" s="482" t="e">
        <f>IF(Tabla46[[#This Row],[Tipos de Acciones]]="","",'Formulario PPGR1'!#REF!)</f>
        <v>#REF!</v>
      </c>
      <c r="D140" s="341" t="s">
        <v>2027</v>
      </c>
      <c r="E140" s="482" t="s">
        <v>2028</v>
      </c>
      <c r="F140" s="482" t="e">
        <f>IF(Tabla46[[#This Row],[Tipos de Acciones]]="","",'Formulario PPGR1'!#REF!)</f>
        <v>#REF!</v>
      </c>
      <c r="G140" s="524" t="s">
        <v>938</v>
      </c>
      <c r="H140" s="524" t="s">
        <v>862</v>
      </c>
      <c r="I140" s="525" t="s">
        <v>1663</v>
      </c>
      <c r="J140" s="524" t="s">
        <v>1742</v>
      </c>
      <c r="K140" s="524"/>
      <c r="L140" s="524" t="s">
        <v>469</v>
      </c>
      <c r="M140" s="337" t="s">
        <v>1856</v>
      </c>
      <c r="N140" s="337" t="s">
        <v>1162</v>
      </c>
      <c r="O140" s="540" t="s">
        <v>1181</v>
      </c>
      <c r="P140" s="337" t="s">
        <v>1113</v>
      </c>
      <c r="Q140" s="306" t="s">
        <v>1687</v>
      </c>
      <c r="R140" s="306">
        <v>1</v>
      </c>
      <c r="S140" s="361">
        <v>2600</v>
      </c>
      <c r="T140" s="450">
        <f>+Tabla46[[#This Row],[Cantidad de Insumos]]*Tabla46[[#This Row],[Precio Unitario]]</f>
        <v>2600</v>
      </c>
      <c r="U140" s="483" t="s">
        <v>864</v>
      </c>
      <c r="V140" s="312" t="s">
        <v>928</v>
      </c>
    </row>
    <row r="141" spans="2:22" ht="12.75" customHeight="1" x14ac:dyDescent="0.2">
      <c r="B141" s="482" t="e">
        <f>IF(Tabla46[[#This Row],[Tipos de Acciones]]="","",CONCATENATE(Tabla46[[#This Row],[POA]],".",Tabla46[[#This Row],[SRS]],".",Tabla46[[#This Row],[AREA]],".",Tabla46[[#This Row],[TIPO]]))</f>
        <v>#REF!</v>
      </c>
      <c r="C141" s="482" t="e">
        <f>IF(Tabla46[[#This Row],[Tipos de Acciones]]="","",'Formulario PPGR1'!#REF!)</f>
        <v>#REF!</v>
      </c>
      <c r="D141" s="341" t="s">
        <v>2027</v>
      </c>
      <c r="E141" s="482" t="s">
        <v>2028</v>
      </c>
      <c r="F141" s="482" t="e">
        <f>IF(Tabla46[[#This Row],[Tipos de Acciones]]="","",'Formulario PPGR1'!#REF!)</f>
        <v>#REF!</v>
      </c>
      <c r="G141" s="524" t="s">
        <v>938</v>
      </c>
      <c r="H141" s="524" t="s">
        <v>862</v>
      </c>
      <c r="I141" s="525" t="s">
        <v>1663</v>
      </c>
      <c r="J141" s="524" t="s">
        <v>1742</v>
      </c>
      <c r="K141" s="524"/>
      <c r="L141" s="524" t="s">
        <v>469</v>
      </c>
      <c r="M141" s="337" t="s">
        <v>1857</v>
      </c>
      <c r="N141" s="337" t="s">
        <v>1162</v>
      </c>
      <c r="O141" s="540" t="s">
        <v>1181</v>
      </c>
      <c r="P141" s="337" t="s">
        <v>1113</v>
      </c>
      <c r="Q141" s="306" t="s">
        <v>1687</v>
      </c>
      <c r="R141" s="306">
        <v>1</v>
      </c>
      <c r="S141" s="361">
        <v>2600</v>
      </c>
      <c r="T141" s="450">
        <f>+Tabla46[[#This Row],[Cantidad de Insumos]]*Tabla46[[#This Row],[Precio Unitario]]</f>
        <v>2600</v>
      </c>
      <c r="U141" s="483" t="s">
        <v>864</v>
      </c>
      <c r="V141" s="312" t="s">
        <v>928</v>
      </c>
    </row>
    <row r="142" spans="2:22" ht="12.75" customHeight="1" x14ac:dyDescent="0.2">
      <c r="B142" s="482" t="e">
        <f>IF(Tabla46[[#This Row],[Tipos de Acciones]]="","",CONCATENATE(Tabla46[[#This Row],[POA]],".",Tabla46[[#This Row],[SRS]],".",Tabla46[[#This Row],[AREA]],".",Tabla46[[#This Row],[TIPO]]))</f>
        <v>#REF!</v>
      </c>
      <c r="C142" s="482" t="e">
        <f>IF(Tabla46[[#This Row],[Tipos de Acciones]]="","",'Formulario PPGR1'!#REF!)</f>
        <v>#REF!</v>
      </c>
      <c r="D142" s="341" t="s">
        <v>2027</v>
      </c>
      <c r="E142" s="482" t="s">
        <v>2028</v>
      </c>
      <c r="F142" s="482" t="e">
        <f>IF(Tabla46[[#This Row],[Tipos de Acciones]]="","",'Formulario PPGR1'!#REF!)</f>
        <v>#REF!</v>
      </c>
      <c r="G142" s="524" t="s">
        <v>938</v>
      </c>
      <c r="H142" s="524" t="s">
        <v>862</v>
      </c>
      <c r="I142" s="525" t="s">
        <v>1663</v>
      </c>
      <c r="J142" s="524" t="s">
        <v>1742</v>
      </c>
      <c r="K142" s="524"/>
      <c r="L142" s="524" t="s">
        <v>469</v>
      </c>
      <c r="M142" s="337" t="s">
        <v>1884</v>
      </c>
      <c r="N142" s="337" t="s">
        <v>1162</v>
      </c>
      <c r="O142" s="540" t="s">
        <v>1181</v>
      </c>
      <c r="P142" s="337" t="s">
        <v>1112</v>
      </c>
      <c r="Q142" s="306" t="s">
        <v>1687</v>
      </c>
      <c r="R142" s="306">
        <v>1</v>
      </c>
      <c r="S142" s="361">
        <v>2600</v>
      </c>
      <c r="T142" s="450">
        <f>+Tabla46[[#This Row],[Cantidad de Insumos]]*Tabla46[[#This Row],[Precio Unitario]]</f>
        <v>2600</v>
      </c>
      <c r="U142" s="483" t="s">
        <v>864</v>
      </c>
      <c r="V142" s="312" t="s">
        <v>928</v>
      </c>
    </row>
    <row r="143" spans="2:22" ht="25.5" customHeight="1" x14ac:dyDescent="0.2">
      <c r="B143" s="482" t="e">
        <f>IF(Tabla46[[#This Row],[Tipos de Acciones]]="","",CONCATENATE(Tabla46[[#This Row],[POA]],".",Tabla46[[#This Row],[SRS]],".",Tabla46[[#This Row],[AREA]],".",Tabla46[[#This Row],[TIPO]]))</f>
        <v>#REF!</v>
      </c>
      <c r="C143" s="482" t="e">
        <f>IF(Tabla46[[#This Row],[Tipos de Acciones]]="","",'Formulario PPGR1'!#REF!)</f>
        <v>#REF!</v>
      </c>
      <c r="D143" s="341" t="s">
        <v>2027</v>
      </c>
      <c r="E143" s="482" t="s">
        <v>2028</v>
      </c>
      <c r="F143" s="482" t="e">
        <f>IF(Tabla46[[#This Row],[Tipos de Acciones]]="","",'Formulario PPGR1'!#REF!)</f>
        <v>#REF!</v>
      </c>
      <c r="G143" s="524" t="s">
        <v>938</v>
      </c>
      <c r="H143" s="524" t="s">
        <v>862</v>
      </c>
      <c r="I143" s="525" t="s">
        <v>1663</v>
      </c>
      <c r="J143" s="524" t="s">
        <v>1742</v>
      </c>
      <c r="K143" s="524"/>
      <c r="L143" s="524" t="s">
        <v>469</v>
      </c>
      <c r="M143" s="337" t="s">
        <v>1862</v>
      </c>
      <c r="N143" s="337" t="s">
        <v>1162</v>
      </c>
      <c r="O143" s="540" t="s">
        <v>1181</v>
      </c>
      <c r="P143" s="337" t="s">
        <v>1112</v>
      </c>
      <c r="Q143" s="306" t="s">
        <v>1687</v>
      </c>
      <c r="R143" s="306">
        <v>1</v>
      </c>
      <c r="S143" s="361">
        <v>2600</v>
      </c>
      <c r="T143" s="450">
        <f>+Tabla46[[#This Row],[Cantidad de Insumos]]*Tabla46[[#This Row],[Precio Unitario]]</f>
        <v>2600</v>
      </c>
      <c r="U143" s="483" t="s">
        <v>864</v>
      </c>
      <c r="V143" s="312" t="s">
        <v>928</v>
      </c>
    </row>
    <row r="144" spans="2:22" ht="12.75" customHeight="1" x14ac:dyDescent="0.2">
      <c r="B144" s="482" t="e">
        <f>IF(Tabla46[[#This Row],[Tipos de Acciones]]="","",CONCATENATE(Tabla46[[#This Row],[POA]],".",Tabla46[[#This Row],[SRS]],".",Tabla46[[#This Row],[AREA]],".",Tabla46[[#This Row],[TIPO]]))</f>
        <v>#REF!</v>
      </c>
      <c r="C144" s="482" t="e">
        <f>IF(Tabla46[[#This Row],[Tipos de Acciones]]="","",'Formulario PPGR1'!#REF!)</f>
        <v>#REF!</v>
      </c>
      <c r="D144" s="341" t="s">
        <v>2027</v>
      </c>
      <c r="E144" s="482" t="s">
        <v>2028</v>
      </c>
      <c r="F144" s="482" t="e">
        <f>IF(Tabla46[[#This Row],[Tipos de Acciones]]="","",'Formulario PPGR1'!#REF!)</f>
        <v>#REF!</v>
      </c>
      <c r="G144" s="524" t="s">
        <v>938</v>
      </c>
      <c r="H144" s="524" t="s">
        <v>862</v>
      </c>
      <c r="I144" s="525" t="s">
        <v>1663</v>
      </c>
      <c r="J144" s="524" t="s">
        <v>1742</v>
      </c>
      <c r="K144" s="524"/>
      <c r="L144" s="524" t="s">
        <v>469</v>
      </c>
      <c r="M144" s="337" t="s">
        <v>1885</v>
      </c>
      <c r="N144" s="337" t="s">
        <v>1162</v>
      </c>
      <c r="O144" s="540" t="s">
        <v>1181</v>
      </c>
      <c r="P144" s="337" t="s">
        <v>1112</v>
      </c>
      <c r="Q144" s="306" t="s">
        <v>1687</v>
      </c>
      <c r="R144" s="306">
        <v>1</v>
      </c>
      <c r="S144" s="361">
        <v>2600</v>
      </c>
      <c r="T144" s="450">
        <f>+Tabla46[[#This Row],[Cantidad de Insumos]]*Tabla46[[#This Row],[Precio Unitario]]</f>
        <v>2600</v>
      </c>
      <c r="U144" s="483" t="s">
        <v>864</v>
      </c>
      <c r="V144" s="312" t="s">
        <v>928</v>
      </c>
    </row>
    <row r="145" spans="2:22" ht="12.75" customHeight="1" x14ac:dyDescent="0.2">
      <c r="B145" s="482" t="e">
        <f>IF(Tabla46[[#This Row],[Tipos de Acciones]]="","",CONCATENATE(Tabla46[[#This Row],[POA]],".",Tabla46[[#This Row],[SRS]],".",Tabla46[[#This Row],[AREA]],".",Tabla46[[#This Row],[TIPO]]))</f>
        <v>#REF!</v>
      </c>
      <c r="C145" s="482" t="e">
        <f>IF(Tabla46[[#This Row],[Tipos de Acciones]]="","",'Formulario PPGR1'!#REF!)</f>
        <v>#REF!</v>
      </c>
      <c r="D145" s="341" t="s">
        <v>2027</v>
      </c>
      <c r="E145" s="482" t="s">
        <v>2028</v>
      </c>
      <c r="F145" s="482" t="e">
        <f>IF(Tabla46[[#This Row],[Tipos de Acciones]]="","",'Formulario PPGR1'!#REF!)</f>
        <v>#REF!</v>
      </c>
      <c r="G145" s="524" t="s">
        <v>938</v>
      </c>
      <c r="H145" s="524" t="s">
        <v>862</v>
      </c>
      <c r="I145" s="525" t="s">
        <v>1663</v>
      </c>
      <c r="J145" s="524" t="s">
        <v>1742</v>
      </c>
      <c r="K145" s="524"/>
      <c r="L145" s="524" t="s">
        <v>469</v>
      </c>
      <c r="M145" s="337" t="s">
        <v>1864</v>
      </c>
      <c r="N145" s="337" t="s">
        <v>1162</v>
      </c>
      <c r="O145" s="540" t="s">
        <v>1181</v>
      </c>
      <c r="P145" s="337" t="s">
        <v>1112</v>
      </c>
      <c r="Q145" s="306" t="s">
        <v>1687</v>
      </c>
      <c r="R145" s="306">
        <v>1</v>
      </c>
      <c r="S145" s="361">
        <v>2600</v>
      </c>
      <c r="T145" s="450">
        <f>+Tabla46[[#This Row],[Cantidad de Insumos]]*Tabla46[[#This Row],[Precio Unitario]]</f>
        <v>2600</v>
      </c>
      <c r="U145" s="483" t="s">
        <v>864</v>
      </c>
      <c r="V145" s="312" t="s">
        <v>928</v>
      </c>
    </row>
    <row r="146" spans="2:22" ht="12.75" customHeight="1" x14ac:dyDescent="0.2">
      <c r="B146" s="482" t="e">
        <f>IF(Tabla46[[#This Row],[Tipos de Acciones]]="","",CONCATENATE(Tabla46[[#This Row],[POA]],".",Tabla46[[#This Row],[SRS]],".",Tabla46[[#This Row],[AREA]],".",Tabla46[[#This Row],[TIPO]]))</f>
        <v>#REF!</v>
      </c>
      <c r="C146" s="482" t="e">
        <f>IF(Tabla46[[#This Row],[Tipos de Acciones]]="","",'Formulario PPGR1'!#REF!)</f>
        <v>#REF!</v>
      </c>
      <c r="D146" s="341" t="s">
        <v>2027</v>
      </c>
      <c r="E146" s="482" t="s">
        <v>2028</v>
      </c>
      <c r="F146" s="482" t="e">
        <f>IF(Tabla46[[#This Row],[Tipos de Acciones]]="","",'Formulario PPGR1'!#REF!)</f>
        <v>#REF!</v>
      </c>
      <c r="G146" s="524" t="s">
        <v>938</v>
      </c>
      <c r="H146" s="524" t="s">
        <v>862</v>
      </c>
      <c r="I146" s="525" t="s">
        <v>1663</v>
      </c>
      <c r="J146" s="524" t="s">
        <v>1742</v>
      </c>
      <c r="K146" s="524"/>
      <c r="L146" s="524" t="s">
        <v>469</v>
      </c>
      <c r="M146" s="337" t="s">
        <v>1866</v>
      </c>
      <c r="N146" s="337" t="s">
        <v>1162</v>
      </c>
      <c r="O146" s="540" t="s">
        <v>1181</v>
      </c>
      <c r="P146" s="337" t="s">
        <v>1112</v>
      </c>
      <c r="Q146" s="306" t="s">
        <v>1687</v>
      </c>
      <c r="R146" s="306">
        <v>1</v>
      </c>
      <c r="S146" s="361">
        <v>2600</v>
      </c>
      <c r="T146" s="450">
        <f>+Tabla46[[#This Row],[Cantidad de Insumos]]*Tabla46[[#This Row],[Precio Unitario]]</f>
        <v>2600</v>
      </c>
      <c r="U146" s="483" t="s">
        <v>864</v>
      </c>
      <c r="V146" s="312" t="s">
        <v>928</v>
      </c>
    </row>
    <row r="147" spans="2:22" ht="12.75" customHeight="1" x14ac:dyDescent="0.2">
      <c r="B147" s="482" t="e">
        <f>IF(Tabla46[[#This Row],[Tipos de Acciones]]="","",CONCATENATE(Tabla46[[#This Row],[POA]],".",Tabla46[[#This Row],[SRS]],".",Tabla46[[#This Row],[AREA]],".",Tabla46[[#This Row],[TIPO]]))</f>
        <v>#REF!</v>
      </c>
      <c r="C147" s="482" t="e">
        <f>IF(Tabla46[[#This Row],[Tipos de Acciones]]="","",'Formulario PPGR1'!#REF!)</f>
        <v>#REF!</v>
      </c>
      <c r="D147" s="341" t="s">
        <v>2027</v>
      </c>
      <c r="E147" s="482" t="s">
        <v>2028</v>
      </c>
      <c r="F147" s="482" t="e">
        <f>IF(Tabla46[[#This Row],[Tipos de Acciones]]="","",'Formulario PPGR1'!#REF!)</f>
        <v>#REF!</v>
      </c>
      <c r="G147" s="524" t="s">
        <v>938</v>
      </c>
      <c r="H147" s="524" t="s">
        <v>862</v>
      </c>
      <c r="I147" s="525" t="s">
        <v>1663</v>
      </c>
      <c r="J147" s="524" t="s">
        <v>1742</v>
      </c>
      <c r="K147" s="524"/>
      <c r="L147" s="524" t="s">
        <v>469</v>
      </c>
      <c r="M147" s="337" t="s">
        <v>1873</v>
      </c>
      <c r="N147" s="337" t="s">
        <v>1162</v>
      </c>
      <c r="O147" s="540" t="s">
        <v>1181</v>
      </c>
      <c r="P147" s="337" t="s">
        <v>1112</v>
      </c>
      <c r="Q147" s="306" t="s">
        <v>1687</v>
      </c>
      <c r="R147" s="306">
        <v>1</v>
      </c>
      <c r="S147" s="361">
        <v>2600</v>
      </c>
      <c r="T147" s="450">
        <f>+Tabla46[[#This Row],[Cantidad de Insumos]]*Tabla46[[#This Row],[Precio Unitario]]</f>
        <v>2600</v>
      </c>
      <c r="U147" s="483" t="s">
        <v>864</v>
      </c>
      <c r="V147" s="312" t="s">
        <v>928</v>
      </c>
    </row>
    <row r="148" spans="2:22" ht="12.75" customHeight="1" x14ac:dyDescent="0.2">
      <c r="B148" s="482" t="e">
        <f>IF(Tabla46[[#This Row],[Tipos de Acciones]]="","",CONCATENATE(Tabla46[[#This Row],[POA]],".",Tabla46[[#This Row],[SRS]],".",Tabla46[[#This Row],[AREA]],".",Tabla46[[#This Row],[TIPO]]))</f>
        <v>#REF!</v>
      </c>
      <c r="C148" s="482" t="e">
        <f>IF(Tabla46[[#This Row],[Tipos de Acciones]]="","",'Formulario PPGR1'!#REF!)</f>
        <v>#REF!</v>
      </c>
      <c r="D148" s="341" t="s">
        <v>2027</v>
      </c>
      <c r="E148" s="482" t="s">
        <v>2028</v>
      </c>
      <c r="F148" s="482" t="e">
        <f>IF(Tabla46[[#This Row],[Tipos de Acciones]]="","",'Formulario PPGR1'!#REF!)</f>
        <v>#REF!</v>
      </c>
      <c r="G148" s="524" t="s">
        <v>938</v>
      </c>
      <c r="H148" s="524" t="s">
        <v>862</v>
      </c>
      <c r="I148" s="525" t="s">
        <v>1663</v>
      </c>
      <c r="J148" s="524" t="s">
        <v>1742</v>
      </c>
      <c r="K148" s="524"/>
      <c r="L148" s="524" t="s">
        <v>469</v>
      </c>
      <c r="M148" s="337" t="s">
        <v>1867</v>
      </c>
      <c r="N148" s="337" t="s">
        <v>1162</v>
      </c>
      <c r="O148" s="540" t="s">
        <v>1181</v>
      </c>
      <c r="P148" s="337" t="s">
        <v>1112</v>
      </c>
      <c r="Q148" s="306" t="s">
        <v>1687</v>
      </c>
      <c r="R148" s="306">
        <v>1</v>
      </c>
      <c r="S148" s="361">
        <v>2600</v>
      </c>
      <c r="T148" s="450">
        <f>+Tabla46[[#This Row],[Cantidad de Insumos]]*Tabla46[[#This Row],[Precio Unitario]]</f>
        <v>2600</v>
      </c>
      <c r="U148" s="483" t="s">
        <v>864</v>
      </c>
      <c r="V148" s="312" t="s">
        <v>928</v>
      </c>
    </row>
    <row r="149" spans="2:22" ht="12.75" customHeight="1" x14ac:dyDescent="0.2">
      <c r="B149" s="482" t="e">
        <f>IF(Tabla46[[#This Row],[Tipos de Acciones]]="","",CONCATENATE(Tabla46[[#This Row],[POA]],".",Tabla46[[#This Row],[SRS]],".",Tabla46[[#This Row],[AREA]],".",Tabla46[[#This Row],[TIPO]]))</f>
        <v>#REF!</v>
      </c>
      <c r="C149" s="482" t="e">
        <f>IF(Tabla46[[#This Row],[Tipos de Acciones]]="","",'Formulario PPGR1'!#REF!)</f>
        <v>#REF!</v>
      </c>
      <c r="D149" s="341" t="s">
        <v>2027</v>
      </c>
      <c r="E149" s="482" t="s">
        <v>2028</v>
      </c>
      <c r="F149" s="482" t="e">
        <f>IF(Tabla46[[#This Row],[Tipos de Acciones]]="","",'Formulario PPGR1'!#REF!)</f>
        <v>#REF!</v>
      </c>
      <c r="G149" s="524" t="s">
        <v>938</v>
      </c>
      <c r="H149" s="524" t="s">
        <v>862</v>
      </c>
      <c r="I149" s="525" t="s">
        <v>1663</v>
      </c>
      <c r="J149" s="524" t="s">
        <v>1742</v>
      </c>
      <c r="K149" s="524"/>
      <c r="L149" s="524" t="s">
        <v>469</v>
      </c>
      <c r="M149" s="337" t="s">
        <v>1886</v>
      </c>
      <c r="N149" s="337" t="s">
        <v>1162</v>
      </c>
      <c r="O149" s="540" t="s">
        <v>1181</v>
      </c>
      <c r="P149" s="337" t="s">
        <v>1112</v>
      </c>
      <c r="Q149" s="306" t="s">
        <v>1687</v>
      </c>
      <c r="R149" s="306">
        <v>1</v>
      </c>
      <c r="S149" s="361">
        <v>2600</v>
      </c>
      <c r="T149" s="450">
        <f>+Tabla46[[#This Row],[Cantidad de Insumos]]*Tabla46[[#This Row],[Precio Unitario]]</f>
        <v>2600</v>
      </c>
      <c r="U149" s="483" t="s">
        <v>864</v>
      </c>
      <c r="V149" s="312" t="s">
        <v>928</v>
      </c>
    </row>
    <row r="150" spans="2:22" ht="25.5" customHeight="1" x14ac:dyDescent="0.2">
      <c r="B150" s="482" t="e">
        <f>IF(Tabla46[[#This Row],[Tipos de Acciones]]="","",CONCATENATE(Tabla46[[#This Row],[POA]],".",Tabla46[[#This Row],[SRS]],".",Tabla46[[#This Row],[AREA]],".",Tabla46[[#This Row],[TIPO]]))</f>
        <v>#REF!</v>
      </c>
      <c r="C150" s="482" t="e">
        <f>IF(Tabla46[[#This Row],[Tipos de Acciones]]="","",'Formulario PPGR1'!#REF!)</f>
        <v>#REF!</v>
      </c>
      <c r="D150" s="341" t="s">
        <v>2027</v>
      </c>
      <c r="E150" s="482" t="s">
        <v>2028</v>
      </c>
      <c r="F150" s="482" t="e">
        <f>IF(Tabla46[[#This Row],[Tipos de Acciones]]="","",'Formulario PPGR1'!#REF!)</f>
        <v>#REF!</v>
      </c>
      <c r="G150" s="524" t="s">
        <v>938</v>
      </c>
      <c r="H150" s="524" t="s">
        <v>862</v>
      </c>
      <c r="I150" s="525" t="s">
        <v>1663</v>
      </c>
      <c r="J150" s="524" t="s">
        <v>1742</v>
      </c>
      <c r="K150" s="524"/>
      <c r="L150" s="524" t="s">
        <v>469</v>
      </c>
      <c r="M150" s="337" t="s">
        <v>1862</v>
      </c>
      <c r="N150" s="337" t="s">
        <v>1162</v>
      </c>
      <c r="O150" s="540" t="s">
        <v>1181</v>
      </c>
      <c r="P150" s="337" t="s">
        <v>1112</v>
      </c>
      <c r="Q150" s="306" t="s">
        <v>1687</v>
      </c>
      <c r="R150" s="306">
        <v>1</v>
      </c>
      <c r="S150" s="361">
        <v>2600</v>
      </c>
      <c r="T150" s="450">
        <f>+Tabla46[[#This Row],[Cantidad de Insumos]]*Tabla46[[#This Row],[Precio Unitario]]</f>
        <v>2600</v>
      </c>
      <c r="U150" s="483" t="s">
        <v>864</v>
      </c>
      <c r="V150" s="312" t="s">
        <v>928</v>
      </c>
    </row>
    <row r="151" spans="2:22" ht="12.75" customHeight="1" x14ac:dyDescent="0.2">
      <c r="B151" s="482" t="e">
        <f>IF(Tabla46[[#This Row],[Tipos de Acciones]]="","",CONCATENATE(Tabla46[[#This Row],[POA]],".",Tabla46[[#This Row],[SRS]],".",Tabla46[[#This Row],[AREA]],".",Tabla46[[#This Row],[TIPO]]))</f>
        <v>#REF!</v>
      </c>
      <c r="C151" s="482" t="e">
        <f>IF(Tabla46[[#This Row],[Tipos de Acciones]]="","",'Formulario PPGR1'!#REF!)</f>
        <v>#REF!</v>
      </c>
      <c r="D151" s="341" t="s">
        <v>2027</v>
      </c>
      <c r="E151" s="482" t="s">
        <v>2028</v>
      </c>
      <c r="F151" s="482" t="e">
        <f>IF(Tabla46[[#This Row],[Tipos de Acciones]]="","",'Formulario PPGR1'!#REF!)</f>
        <v>#REF!</v>
      </c>
      <c r="G151" s="524" t="s">
        <v>938</v>
      </c>
      <c r="H151" s="524" t="s">
        <v>862</v>
      </c>
      <c r="I151" s="525" t="s">
        <v>1663</v>
      </c>
      <c r="J151" s="524" t="s">
        <v>1742</v>
      </c>
      <c r="K151" s="524"/>
      <c r="L151" s="524" t="s">
        <v>469</v>
      </c>
      <c r="M151" s="337" t="s">
        <v>1861</v>
      </c>
      <c r="N151" s="337" t="s">
        <v>1162</v>
      </c>
      <c r="O151" s="540" t="s">
        <v>1181</v>
      </c>
      <c r="P151" s="337" t="s">
        <v>1112</v>
      </c>
      <c r="Q151" s="306" t="s">
        <v>1687</v>
      </c>
      <c r="R151" s="306">
        <v>1</v>
      </c>
      <c r="S151" s="361">
        <v>2600</v>
      </c>
      <c r="T151" s="450">
        <f>+Tabla46[[#This Row],[Cantidad de Insumos]]*Tabla46[[#This Row],[Precio Unitario]]</f>
        <v>2600</v>
      </c>
      <c r="U151" s="483" t="s">
        <v>864</v>
      </c>
      <c r="V151" s="312" t="s">
        <v>928</v>
      </c>
    </row>
    <row r="152" spans="2:22" ht="12.75" customHeight="1" x14ac:dyDescent="0.2">
      <c r="B152" s="482" t="e">
        <f>IF(Tabla46[[#This Row],[Tipos de Acciones]]="","",CONCATENATE(Tabla46[[#This Row],[POA]],".",Tabla46[[#This Row],[SRS]],".",Tabla46[[#This Row],[AREA]],".",Tabla46[[#This Row],[TIPO]]))</f>
        <v>#REF!</v>
      </c>
      <c r="C152" s="482" t="e">
        <f>IF(Tabla46[[#This Row],[Tipos de Acciones]]="","",'Formulario PPGR1'!#REF!)</f>
        <v>#REF!</v>
      </c>
      <c r="D152" s="341" t="s">
        <v>2027</v>
      </c>
      <c r="E152" s="482" t="s">
        <v>2028</v>
      </c>
      <c r="F152" s="482" t="e">
        <f>IF(Tabla46[[#This Row],[Tipos de Acciones]]="","",'Formulario PPGR1'!#REF!)</f>
        <v>#REF!</v>
      </c>
      <c r="G152" s="524" t="s">
        <v>938</v>
      </c>
      <c r="H152" s="524" t="s">
        <v>862</v>
      </c>
      <c r="I152" s="525" t="s">
        <v>1663</v>
      </c>
      <c r="J152" s="524" t="s">
        <v>1742</v>
      </c>
      <c r="K152" s="524"/>
      <c r="L152" s="524" t="s">
        <v>469</v>
      </c>
      <c r="M152" s="337" t="s">
        <v>1887</v>
      </c>
      <c r="N152" s="337" t="s">
        <v>1162</v>
      </c>
      <c r="O152" s="540" t="s">
        <v>1181</v>
      </c>
      <c r="P152" s="337" t="s">
        <v>1112</v>
      </c>
      <c r="Q152" s="306" t="s">
        <v>1687</v>
      </c>
      <c r="R152" s="306">
        <v>1</v>
      </c>
      <c r="S152" s="361">
        <v>2600</v>
      </c>
      <c r="T152" s="450">
        <f>+Tabla46[[#This Row],[Cantidad de Insumos]]*Tabla46[[#This Row],[Precio Unitario]]</f>
        <v>2600</v>
      </c>
      <c r="U152" s="483" t="s">
        <v>864</v>
      </c>
      <c r="V152" s="312" t="s">
        <v>928</v>
      </c>
    </row>
    <row r="153" spans="2:22" ht="12.75" customHeight="1" x14ac:dyDescent="0.2">
      <c r="B153" s="482" t="e">
        <f>IF(Tabla46[[#This Row],[Tipos de Acciones]]="","",CONCATENATE(Tabla46[[#This Row],[POA]],".",Tabla46[[#This Row],[SRS]],".",Tabla46[[#This Row],[AREA]],".",Tabla46[[#This Row],[TIPO]]))</f>
        <v>#REF!</v>
      </c>
      <c r="C153" s="482" t="e">
        <f>IF(Tabla46[[#This Row],[Tipos de Acciones]]="","",'Formulario PPGR1'!#REF!)</f>
        <v>#REF!</v>
      </c>
      <c r="D153" s="341" t="s">
        <v>2027</v>
      </c>
      <c r="E153" s="482" t="s">
        <v>2028</v>
      </c>
      <c r="F153" s="482" t="e">
        <f>IF(Tabla46[[#This Row],[Tipos de Acciones]]="","",'Formulario PPGR1'!#REF!)</f>
        <v>#REF!</v>
      </c>
      <c r="G153" s="524" t="s">
        <v>938</v>
      </c>
      <c r="H153" s="524" t="s">
        <v>862</v>
      </c>
      <c r="I153" s="525" t="s">
        <v>1663</v>
      </c>
      <c r="J153" s="524" t="s">
        <v>1742</v>
      </c>
      <c r="K153" s="524"/>
      <c r="L153" s="524" t="s">
        <v>469</v>
      </c>
      <c r="M153" s="337" t="s">
        <v>1866</v>
      </c>
      <c r="N153" s="337" t="s">
        <v>1162</v>
      </c>
      <c r="O153" s="540" t="s">
        <v>1181</v>
      </c>
      <c r="P153" s="337" t="s">
        <v>1112</v>
      </c>
      <c r="Q153" s="306" t="s">
        <v>1687</v>
      </c>
      <c r="R153" s="306">
        <v>1</v>
      </c>
      <c r="S153" s="361">
        <v>2600</v>
      </c>
      <c r="T153" s="450">
        <f>+Tabla46[[#This Row],[Cantidad de Insumos]]*Tabla46[[#This Row],[Precio Unitario]]</f>
        <v>2600</v>
      </c>
      <c r="U153" s="483" t="s">
        <v>864</v>
      </c>
      <c r="V153" s="312" t="s">
        <v>928</v>
      </c>
    </row>
    <row r="154" spans="2:22" ht="12.75" customHeight="1" x14ac:dyDescent="0.2">
      <c r="B154" s="482" t="e">
        <f>IF(Tabla46[[#This Row],[Tipos de Acciones]]="","",CONCATENATE(Tabla46[[#This Row],[POA]],".",Tabla46[[#This Row],[SRS]],".",Tabla46[[#This Row],[AREA]],".",Tabla46[[#This Row],[TIPO]]))</f>
        <v>#REF!</v>
      </c>
      <c r="C154" s="482" t="e">
        <f>IF(Tabla46[[#This Row],[Tipos de Acciones]]="","",'Formulario PPGR1'!#REF!)</f>
        <v>#REF!</v>
      </c>
      <c r="D154" s="341" t="s">
        <v>2027</v>
      </c>
      <c r="E154" s="482" t="s">
        <v>2028</v>
      </c>
      <c r="F154" s="482" t="e">
        <f>IF(Tabla46[[#This Row],[Tipos de Acciones]]="","",'Formulario PPGR1'!#REF!)</f>
        <v>#REF!</v>
      </c>
      <c r="G154" s="524" t="s">
        <v>938</v>
      </c>
      <c r="H154" s="524" t="s">
        <v>862</v>
      </c>
      <c r="I154" s="525" t="s">
        <v>1663</v>
      </c>
      <c r="J154" s="524" t="s">
        <v>1742</v>
      </c>
      <c r="K154" s="524"/>
      <c r="L154" s="524" t="s">
        <v>469</v>
      </c>
      <c r="M154" s="337" t="s">
        <v>1873</v>
      </c>
      <c r="N154" s="337" t="s">
        <v>1162</v>
      </c>
      <c r="O154" s="540" t="s">
        <v>1181</v>
      </c>
      <c r="P154" s="337" t="s">
        <v>1112</v>
      </c>
      <c r="Q154" s="306" t="s">
        <v>1687</v>
      </c>
      <c r="R154" s="306">
        <v>1</v>
      </c>
      <c r="S154" s="361">
        <v>2600</v>
      </c>
      <c r="T154" s="450">
        <f>+Tabla46[[#This Row],[Cantidad de Insumos]]*Tabla46[[#This Row],[Precio Unitario]]</f>
        <v>2600</v>
      </c>
      <c r="U154" s="483" t="s">
        <v>864</v>
      </c>
      <c r="V154" s="312" t="s">
        <v>928</v>
      </c>
    </row>
    <row r="155" spans="2:22" ht="12.75" customHeight="1" x14ac:dyDescent="0.2">
      <c r="B155" s="482" t="e">
        <f>IF(Tabla46[[#This Row],[Tipos de Acciones]]="","",CONCATENATE(Tabla46[[#This Row],[POA]],".",Tabla46[[#This Row],[SRS]],".",Tabla46[[#This Row],[AREA]],".",Tabla46[[#This Row],[TIPO]]))</f>
        <v>#REF!</v>
      </c>
      <c r="C155" s="482" t="e">
        <f>IF(Tabla46[[#This Row],[Tipos de Acciones]]="","",'Formulario PPGR1'!#REF!)</f>
        <v>#REF!</v>
      </c>
      <c r="D155" s="341" t="s">
        <v>2027</v>
      </c>
      <c r="E155" s="482" t="s">
        <v>2028</v>
      </c>
      <c r="F155" s="482" t="e">
        <f>IF(Tabla46[[#This Row],[Tipos de Acciones]]="","",'Formulario PPGR1'!#REF!)</f>
        <v>#REF!</v>
      </c>
      <c r="G155" s="524" t="s">
        <v>938</v>
      </c>
      <c r="H155" s="524" t="s">
        <v>862</v>
      </c>
      <c r="I155" s="525" t="s">
        <v>1663</v>
      </c>
      <c r="J155" s="524" t="s">
        <v>1742</v>
      </c>
      <c r="K155" s="524"/>
      <c r="L155" s="524" t="s">
        <v>469</v>
      </c>
      <c r="M155" s="337" t="s">
        <v>1867</v>
      </c>
      <c r="N155" s="337" t="s">
        <v>1162</v>
      </c>
      <c r="O155" s="540" t="s">
        <v>1181</v>
      </c>
      <c r="P155" s="337" t="s">
        <v>1112</v>
      </c>
      <c r="Q155" s="306" t="s">
        <v>1687</v>
      </c>
      <c r="R155" s="306">
        <v>1</v>
      </c>
      <c r="S155" s="361">
        <v>2600</v>
      </c>
      <c r="T155" s="450">
        <f>+Tabla46[[#This Row],[Cantidad de Insumos]]*Tabla46[[#This Row],[Precio Unitario]]</f>
        <v>2600</v>
      </c>
      <c r="U155" s="483" t="s">
        <v>864</v>
      </c>
      <c r="V155" s="312" t="s">
        <v>928</v>
      </c>
    </row>
    <row r="156" spans="2:22" ht="12.75" customHeight="1" x14ac:dyDescent="0.2">
      <c r="B156" s="482" t="e">
        <f>IF(Tabla46[[#This Row],[Tipos de Acciones]]="","",CONCATENATE(Tabla46[[#This Row],[POA]],".",Tabla46[[#This Row],[SRS]],".",Tabla46[[#This Row],[AREA]],".",Tabla46[[#This Row],[TIPO]]))</f>
        <v>#REF!</v>
      </c>
      <c r="C156" s="482" t="e">
        <f>IF(Tabla46[[#This Row],[Tipos de Acciones]]="","",'Formulario PPGR1'!#REF!)</f>
        <v>#REF!</v>
      </c>
      <c r="D156" s="341" t="s">
        <v>2027</v>
      </c>
      <c r="E156" s="482" t="s">
        <v>2028</v>
      </c>
      <c r="F156" s="482" t="e">
        <f>IF(Tabla46[[#This Row],[Tipos de Acciones]]="","",'Formulario PPGR1'!#REF!)</f>
        <v>#REF!</v>
      </c>
      <c r="G156" s="524" t="s">
        <v>938</v>
      </c>
      <c r="H156" s="524" t="s">
        <v>862</v>
      </c>
      <c r="I156" s="525" t="s">
        <v>863</v>
      </c>
      <c r="J156" s="524" t="s">
        <v>1742</v>
      </c>
      <c r="K156" s="524"/>
      <c r="L156" s="524" t="s">
        <v>469</v>
      </c>
      <c r="M156" s="337" t="s">
        <v>1859</v>
      </c>
      <c r="N156" s="337" t="s">
        <v>1137</v>
      </c>
      <c r="O156" s="540" t="s">
        <v>969</v>
      </c>
      <c r="P156" s="337" t="s">
        <v>1108</v>
      </c>
      <c r="Q156" s="306" t="s">
        <v>1687</v>
      </c>
      <c r="R156" s="306">
        <v>1</v>
      </c>
      <c r="S156" s="361">
        <v>2600</v>
      </c>
      <c r="T156" s="450">
        <f>+Tabla46[[#This Row],[Cantidad de Insumos]]*Tabla46[[#This Row],[Precio Unitario]]</f>
        <v>2600</v>
      </c>
      <c r="U156" s="483" t="s">
        <v>864</v>
      </c>
      <c r="V156" s="312" t="s">
        <v>928</v>
      </c>
    </row>
    <row r="157" spans="2:22" ht="12.75" customHeight="1" x14ac:dyDescent="0.2">
      <c r="B157" s="482" t="e">
        <f>IF(Tabla46[[#This Row],[Tipos de Acciones]]="","",CONCATENATE(Tabla46[[#This Row],[POA]],".",Tabla46[[#This Row],[SRS]],".",Tabla46[[#This Row],[AREA]],".",Tabla46[[#This Row],[TIPO]]))</f>
        <v>#REF!</v>
      </c>
      <c r="C157" s="482" t="e">
        <f>IF(Tabla46[[#This Row],[Tipos de Acciones]]="","",'Formulario PPGR1'!#REF!)</f>
        <v>#REF!</v>
      </c>
      <c r="D157" s="341" t="s">
        <v>2027</v>
      </c>
      <c r="E157" s="482" t="s">
        <v>2028</v>
      </c>
      <c r="F157" s="482" t="e">
        <f>IF(Tabla46[[#This Row],[Tipos de Acciones]]="","",'Formulario PPGR1'!#REF!)</f>
        <v>#REF!</v>
      </c>
      <c r="G157" s="524" t="s">
        <v>938</v>
      </c>
      <c r="H157" s="524" t="s">
        <v>862</v>
      </c>
      <c r="I157" s="525" t="s">
        <v>863</v>
      </c>
      <c r="J157" s="524" t="s">
        <v>1752</v>
      </c>
      <c r="K157" s="524"/>
      <c r="L157" s="524" t="s">
        <v>469</v>
      </c>
      <c r="M157" s="337" t="s">
        <v>1859</v>
      </c>
      <c r="N157" s="337" t="s">
        <v>1137</v>
      </c>
      <c r="O157" s="540" t="s">
        <v>969</v>
      </c>
      <c r="P157" s="337" t="s">
        <v>1108</v>
      </c>
      <c r="Q157" s="306" t="s">
        <v>1687</v>
      </c>
      <c r="R157" s="306">
        <v>1</v>
      </c>
      <c r="S157" s="361">
        <v>16000</v>
      </c>
      <c r="T157" s="450">
        <f>+Tabla46[[#This Row],[Cantidad de Insumos]]*Tabla46[[#This Row],[Precio Unitario]]</f>
        <v>16000</v>
      </c>
      <c r="U157" s="483" t="s">
        <v>864</v>
      </c>
      <c r="V157" s="312" t="s">
        <v>928</v>
      </c>
    </row>
    <row r="158" spans="2:22" ht="12.75" customHeight="1" x14ac:dyDescent="0.2">
      <c r="B158" s="482" t="e">
        <f>IF(Tabla46[[#This Row],[Tipos de Acciones]]="","",CONCATENATE(Tabla46[[#This Row],[POA]],".",Tabla46[[#This Row],[SRS]],".",Tabla46[[#This Row],[AREA]],".",Tabla46[[#This Row],[TIPO]]))</f>
        <v>#REF!</v>
      </c>
      <c r="C158" s="482" t="e">
        <f>IF(Tabla46[[#This Row],[Tipos de Acciones]]="","",'Formulario PPGR1'!#REF!)</f>
        <v>#REF!</v>
      </c>
      <c r="D158" s="341" t="s">
        <v>2027</v>
      </c>
      <c r="E158" s="482" t="s">
        <v>2028</v>
      </c>
      <c r="F158" s="482" t="e">
        <f>IF(Tabla46[[#This Row],[Tipos de Acciones]]="","",'Formulario PPGR1'!#REF!)</f>
        <v>#REF!</v>
      </c>
      <c r="G158" s="524" t="s">
        <v>938</v>
      </c>
      <c r="H158" s="524" t="s">
        <v>862</v>
      </c>
      <c r="I158" s="525" t="s">
        <v>863</v>
      </c>
      <c r="J158" s="524" t="s">
        <v>1752</v>
      </c>
      <c r="K158" s="524"/>
      <c r="L158" s="524" t="s">
        <v>469</v>
      </c>
      <c r="M158" s="337" t="s">
        <v>1858</v>
      </c>
      <c r="N158" s="337" t="s">
        <v>1162</v>
      </c>
      <c r="O158" s="540" t="s">
        <v>1181</v>
      </c>
      <c r="P158" s="337" t="s">
        <v>1113</v>
      </c>
      <c r="Q158" s="306" t="s">
        <v>1687</v>
      </c>
      <c r="R158" s="306">
        <v>1</v>
      </c>
      <c r="S158" s="361">
        <v>16000</v>
      </c>
      <c r="T158" s="450">
        <f>+Tabla46[[#This Row],[Cantidad de Insumos]]*Tabla46[[#This Row],[Precio Unitario]]</f>
        <v>16000</v>
      </c>
      <c r="U158" s="483" t="s">
        <v>864</v>
      </c>
      <c r="V158" s="312" t="s">
        <v>928</v>
      </c>
    </row>
    <row r="159" spans="2:22" ht="12.75" customHeight="1" x14ac:dyDescent="0.2">
      <c r="B159" s="482" t="e">
        <f>IF(Tabla46[[#This Row],[Tipos de Acciones]]="","",CONCATENATE(Tabla46[[#This Row],[POA]],".",Tabla46[[#This Row],[SRS]],".",Tabla46[[#This Row],[AREA]],".",Tabla46[[#This Row],[TIPO]]))</f>
        <v>#REF!</v>
      </c>
      <c r="C159" s="482" t="e">
        <f>IF(Tabla46[[#This Row],[Tipos de Acciones]]="","",'Formulario PPGR1'!#REF!)</f>
        <v>#REF!</v>
      </c>
      <c r="D159" s="341" t="s">
        <v>2027</v>
      </c>
      <c r="E159" s="482" t="s">
        <v>2028</v>
      </c>
      <c r="F159" s="482" t="e">
        <f>IF(Tabla46[[#This Row],[Tipos de Acciones]]="","",'Formulario PPGR1'!#REF!)</f>
        <v>#REF!</v>
      </c>
      <c r="G159" s="524" t="s">
        <v>938</v>
      </c>
      <c r="H159" s="524" t="s">
        <v>862</v>
      </c>
      <c r="I159" s="525" t="s">
        <v>863</v>
      </c>
      <c r="J159" s="524" t="s">
        <v>1752</v>
      </c>
      <c r="K159" s="524"/>
      <c r="L159" s="524" t="s">
        <v>469</v>
      </c>
      <c r="M159" s="337" t="s">
        <v>1856</v>
      </c>
      <c r="N159" s="337" t="s">
        <v>1162</v>
      </c>
      <c r="O159" s="540" t="s">
        <v>1181</v>
      </c>
      <c r="P159" s="337" t="s">
        <v>1113</v>
      </c>
      <c r="Q159" s="306" t="s">
        <v>1687</v>
      </c>
      <c r="R159" s="306">
        <v>1</v>
      </c>
      <c r="S159" s="361">
        <v>16000</v>
      </c>
      <c r="T159" s="450">
        <f>+Tabla46[[#This Row],[Cantidad de Insumos]]*Tabla46[[#This Row],[Precio Unitario]]</f>
        <v>16000</v>
      </c>
      <c r="U159" s="483" t="s">
        <v>864</v>
      </c>
      <c r="V159" s="312" t="s">
        <v>928</v>
      </c>
    </row>
    <row r="160" spans="2:22" ht="12.75" customHeight="1" x14ac:dyDescent="0.2">
      <c r="B160" s="482" t="e">
        <f>IF(Tabla46[[#This Row],[Tipos de Acciones]]="","",CONCATENATE(Tabla46[[#This Row],[POA]],".",Tabla46[[#This Row],[SRS]],".",Tabla46[[#This Row],[AREA]],".",Tabla46[[#This Row],[TIPO]]))</f>
        <v>#REF!</v>
      </c>
      <c r="C160" s="482" t="e">
        <f>IF(Tabla46[[#This Row],[Tipos de Acciones]]="","",'Formulario PPGR1'!#REF!)</f>
        <v>#REF!</v>
      </c>
      <c r="D160" s="341" t="s">
        <v>2027</v>
      </c>
      <c r="E160" s="482" t="s">
        <v>2028</v>
      </c>
      <c r="F160" s="482" t="e">
        <f>IF(Tabla46[[#This Row],[Tipos de Acciones]]="","",'Formulario PPGR1'!#REF!)</f>
        <v>#REF!</v>
      </c>
      <c r="G160" s="524" t="s">
        <v>938</v>
      </c>
      <c r="H160" s="524" t="s">
        <v>862</v>
      </c>
      <c r="I160" s="525" t="s">
        <v>863</v>
      </c>
      <c r="J160" s="524" t="s">
        <v>1752</v>
      </c>
      <c r="K160" s="524"/>
      <c r="L160" s="524" t="s">
        <v>469</v>
      </c>
      <c r="M160" s="337" t="s">
        <v>1888</v>
      </c>
      <c r="N160" s="337" t="s">
        <v>1162</v>
      </c>
      <c r="O160" s="540" t="s">
        <v>1181</v>
      </c>
      <c r="P160" s="337" t="s">
        <v>1113</v>
      </c>
      <c r="Q160" s="306" t="s">
        <v>1687</v>
      </c>
      <c r="R160" s="306">
        <v>1</v>
      </c>
      <c r="S160" s="361">
        <v>16000</v>
      </c>
      <c r="T160" s="450">
        <f>+Tabla46[[#This Row],[Cantidad de Insumos]]*Tabla46[[#This Row],[Precio Unitario]]</f>
        <v>16000</v>
      </c>
      <c r="U160" s="483" t="s">
        <v>864</v>
      </c>
      <c r="V160" s="312" t="s">
        <v>928</v>
      </c>
    </row>
    <row r="161" spans="2:22" ht="25.5" customHeight="1" x14ac:dyDescent="0.2">
      <c r="B161" s="482" t="e">
        <f>IF(Tabla46[[#This Row],[Tipos de Acciones]]="","",CONCATENATE(Tabla46[[#This Row],[POA]],".",Tabla46[[#This Row],[SRS]],".",Tabla46[[#This Row],[AREA]],".",Tabla46[[#This Row],[TIPO]]))</f>
        <v>#REF!</v>
      </c>
      <c r="C161" s="482" t="e">
        <f>IF(Tabla46[[#This Row],[Tipos de Acciones]]="","",'Formulario PPGR1'!#REF!)</f>
        <v>#REF!</v>
      </c>
      <c r="D161" s="341" t="s">
        <v>2027</v>
      </c>
      <c r="E161" s="482" t="s">
        <v>2028</v>
      </c>
      <c r="F161" s="482" t="e">
        <f>IF(Tabla46[[#This Row],[Tipos de Acciones]]="","",'Formulario PPGR1'!#REF!)</f>
        <v>#REF!</v>
      </c>
      <c r="G161" s="524" t="s">
        <v>938</v>
      </c>
      <c r="H161" s="524" t="s">
        <v>862</v>
      </c>
      <c r="I161" s="525" t="s">
        <v>863</v>
      </c>
      <c r="J161" s="524" t="s">
        <v>1752</v>
      </c>
      <c r="K161" s="524"/>
      <c r="L161" s="524" t="s">
        <v>469</v>
      </c>
      <c r="M161" s="337" t="s">
        <v>1844</v>
      </c>
      <c r="N161" s="337" t="s">
        <v>1162</v>
      </c>
      <c r="O161" s="540" t="s">
        <v>1181</v>
      </c>
      <c r="P161" s="337" t="s">
        <v>1111</v>
      </c>
      <c r="Q161" s="306" t="s">
        <v>1687</v>
      </c>
      <c r="R161" s="306">
        <v>1</v>
      </c>
      <c r="S161" s="361">
        <v>16000</v>
      </c>
      <c r="T161" s="450">
        <f>+Tabla46[[#This Row],[Cantidad de Insumos]]*Tabla46[[#This Row],[Precio Unitario]]</f>
        <v>16000</v>
      </c>
      <c r="U161" s="483" t="s">
        <v>864</v>
      </c>
      <c r="V161" s="312" t="s">
        <v>928</v>
      </c>
    </row>
    <row r="162" spans="2:22" ht="25.5" customHeight="1" x14ac:dyDescent="0.2">
      <c r="B162" s="482" t="e">
        <f>IF(Tabla46[[#This Row],[Tipos de Acciones]]="","",CONCATENATE(Tabla46[[#This Row],[POA]],".",Tabla46[[#This Row],[SRS]],".",Tabla46[[#This Row],[AREA]],".",Tabla46[[#This Row],[TIPO]]))</f>
        <v>#REF!</v>
      </c>
      <c r="C162" s="482" t="e">
        <f>IF(Tabla46[[#This Row],[Tipos de Acciones]]="","",'Formulario PPGR1'!#REF!)</f>
        <v>#REF!</v>
      </c>
      <c r="D162" s="341" t="s">
        <v>2027</v>
      </c>
      <c r="E162" s="482" t="s">
        <v>2028</v>
      </c>
      <c r="F162" s="482" t="e">
        <f>IF(Tabla46[[#This Row],[Tipos de Acciones]]="","",'Formulario PPGR1'!#REF!)</f>
        <v>#REF!</v>
      </c>
      <c r="G162" s="524" t="s">
        <v>938</v>
      </c>
      <c r="H162" s="524" t="s">
        <v>862</v>
      </c>
      <c r="I162" s="525" t="s">
        <v>863</v>
      </c>
      <c r="J162" s="524" t="s">
        <v>1752</v>
      </c>
      <c r="K162" s="524"/>
      <c r="L162" s="524" t="s">
        <v>469</v>
      </c>
      <c r="M162" s="337" t="s">
        <v>1846</v>
      </c>
      <c r="N162" s="337" t="s">
        <v>1162</v>
      </c>
      <c r="O162" s="540" t="s">
        <v>1181</v>
      </c>
      <c r="P162" s="337" t="s">
        <v>1111</v>
      </c>
      <c r="Q162" s="306" t="s">
        <v>1687</v>
      </c>
      <c r="R162" s="306">
        <v>1</v>
      </c>
      <c r="S162" s="361">
        <v>16000</v>
      </c>
      <c r="T162" s="450">
        <f>+Tabla46[[#This Row],[Cantidad de Insumos]]*Tabla46[[#This Row],[Precio Unitario]]</f>
        <v>16000</v>
      </c>
      <c r="U162" s="483" t="s">
        <v>864</v>
      </c>
      <c r="V162" s="312" t="s">
        <v>928</v>
      </c>
    </row>
    <row r="163" spans="2:22" ht="25.5" customHeight="1" x14ac:dyDescent="0.2">
      <c r="B163" s="482" t="e">
        <f>IF(Tabla46[[#This Row],[Tipos de Acciones]]="","",CONCATENATE(Tabla46[[#This Row],[POA]],".",Tabla46[[#This Row],[SRS]],".",Tabla46[[#This Row],[AREA]],".",Tabla46[[#This Row],[TIPO]]))</f>
        <v>#REF!</v>
      </c>
      <c r="C163" s="482" t="e">
        <f>IF(Tabla46[[#This Row],[Tipos de Acciones]]="","",'Formulario PPGR1'!#REF!)</f>
        <v>#REF!</v>
      </c>
      <c r="D163" s="341" t="s">
        <v>2027</v>
      </c>
      <c r="E163" s="482" t="s">
        <v>2028</v>
      </c>
      <c r="F163" s="482" t="e">
        <f>IF(Tabla46[[#This Row],[Tipos de Acciones]]="","",'Formulario PPGR1'!#REF!)</f>
        <v>#REF!</v>
      </c>
      <c r="G163" s="524" t="s">
        <v>938</v>
      </c>
      <c r="H163" s="524" t="s">
        <v>862</v>
      </c>
      <c r="I163" s="525" t="s">
        <v>863</v>
      </c>
      <c r="J163" s="524" t="s">
        <v>1752</v>
      </c>
      <c r="K163" s="524"/>
      <c r="L163" s="524" t="s">
        <v>469</v>
      </c>
      <c r="M163" s="337" t="s">
        <v>1848</v>
      </c>
      <c r="N163" s="337" t="s">
        <v>1162</v>
      </c>
      <c r="O163" s="540" t="s">
        <v>1181</v>
      </c>
      <c r="P163" s="337" t="s">
        <v>1111</v>
      </c>
      <c r="Q163" s="306" t="s">
        <v>1687</v>
      </c>
      <c r="R163" s="306">
        <v>1</v>
      </c>
      <c r="S163" s="361">
        <v>16000</v>
      </c>
      <c r="T163" s="450">
        <f>+Tabla46[[#This Row],[Cantidad de Insumos]]*Tabla46[[#This Row],[Precio Unitario]]</f>
        <v>16000</v>
      </c>
      <c r="U163" s="483" t="s">
        <v>864</v>
      </c>
      <c r="V163" s="312" t="s">
        <v>928</v>
      </c>
    </row>
    <row r="164" spans="2:22" ht="25.5" customHeight="1" x14ac:dyDescent="0.2">
      <c r="B164" s="482" t="e">
        <f>IF(Tabla46[[#This Row],[Tipos de Acciones]]="","",CONCATENATE(Tabla46[[#This Row],[POA]],".",Tabla46[[#This Row],[SRS]],".",Tabla46[[#This Row],[AREA]],".",Tabla46[[#This Row],[TIPO]]))</f>
        <v>#REF!</v>
      </c>
      <c r="C164" s="482" t="e">
        <f>IF(Tabla46[[#This Row],[Tipos de Acciones]]="","",'Formulario PPGR1'!#REF!)</f>
        <v>#REF!</v>
      </c>
      <c r="D164" s="341" t="s">
        <v>2027</v>
      </c>
      <c r="E164" s="482" t="s">
        <v>2028</v>
      </c>
      <c r="F164" s="482" t="e">
        <f>IF(Tabla46[[#This Row],[Tipos de Acciones]]="","",'Formulario PPGR1'!#REF!)</f>
        <v>#REF!</v>
      </c>
      <c r="G164" s="524" t="s">
        <v>938</v>
      </c>
      <c r="H164" s="524" t="s">
        <v>862</v>
      </c>
      <c r="I164" s="525" t="s">
        <v>863</v>
      </c>
      <c r="J164" s="524" t="s">
        <v>1752</v>
      </c>
      <c r="K164" s="524"/>
      <c r="L164" s="524" t="s">
        <v>469</v>
      </c>
      <c r="M164" s="337" t="s">
        <v>1849</v>
      </c>
      <c r="N164" s="337" t="s">
        <v>1162</v>
      </c>
      <c r="O164" s="540" t="s">
        <v>1181</v>
      </c>
      <c r="P164" s="337" t="s">
        <v>1111</v>
      </c>
      <c r="Q164" s="306" t="s">
        <v>1687</v>
      </c>
      <c r="R164" s="306">
        <v>1</v>
      </c>
      <c r="S164" s="361">
        <v>16000</v>
      </c>
      <c r="T164" s="450">
        <f>+Tabla46[[#This Row],[Cantidad de Insumos]]*Tabla46[[#This Row],[Precio Unitario]]</f>
        <v>16000</v>
      </c>
      <c r="U164" s="483" t="s">
        <v>864</v>
      </c>
      <c r="V164" s="312" t="s">
        <v>928</v>
      </c>
    </row>
    <row r="165" spans="2:22" ht="25.5" customHeight="1" x14ac:dyDescent="0.2">
      <c r="B165" s="482" t="e">
        <f>IF(Tabla46[[#This Row],[Tipos de Acciones]]="","",CONCATENATE(Tabla46[[#This Row],[POA]],".",Tabla46[[#This Row],[SRS]],".",Tabla46[[#This Row],[AREA]],".",Tabla46[[#This Row],[TIPO]]))</f>
        <v>#REF!</v>
      </c>
      <c r="C165" s="482" t="e">
        <f>IF(Tabla46[[#This Row],[Tipos de Acciones]]="","",'Formulario PPGR1'!#REF!)</f>
        <v>#REF!</v>
      </c>
      <c r="D165" s="341" t="s">
        <v>2027</v>
      </c>
      <c r="E165" s="482" t="s">
        <v>2028</v>
      </c>
      <c r="F165" s="482" t="e">
        <f>IF(Tabla46[[#This Row],[Tipos de Acciones]]="","",'Formulario PPGR1'!#REF!)</f>
        <v>#REF!</v>
      </c>
      <c r="G165" s="524" t="s">
        <v>938</v>
      </c>
      <c r="H165" s="524" t="s">
        <v>862</v>
      </c>
      <c r="I165" s="525" t="s">
        <v>863</v>
      </c>
      <c r="J165" s="524" t="s">
        <v>1752</v>
      </c>
      <c r="K165" s="524"/>
      <c r="L165" s="524" t="s">
        <v>469</v>
      </c>
      <c r="M165" s="337" t="s">
        <v>1850</v>
      </c>
      <c r="N165" s="337" t="s">
        <v>1162</v>
      </c>
      <c r="O165" s="540" t="s">
        <v>1181</v>
      </c>
      <c r="P165" s="337" t="s">
        <v>1111</v>
      </c>
      <c r="Q165" s="306" t="s">
        <v>1687</v>
      </c>
      <c r="R165" s="306">
        <v>1</v>
      </c>
      <c r="S165" s="361">
        <v>16000</v>
      </c>
      <c r="T165" s="450">
        <f>+Tabla46[[#This Row],[Cantidad de Insumos]]*Tabla46[[#This Row],[Precio Unitario]]</f>
        <v>16000</v>
      </c>
      <c r="U165" s="483" t="s">
        <v>864</v>
      </c>
      <c r="V165" s="312" t="s">
        <v>928</v>
      </c>
    </row>
    <row r="166" spans="2:22" ht="12.75" customHeight="1" x14ac:dyDescent="0.2">
      <c r="B166" s="482" t="e">
        <f>IF(Tabla46[[#This Row],[Tipos de Acciones]]="","",CONCATENATE(Tabla46[[#This Row],[POA]],".",Tabla46[[#This Row],[SRS]],".",Tabla46[[#This Row],[AREA]],".",Tabla46[[#This Row],[TIPO]]))</f>
        <v>#REF!</v>
      </c>
      <c r="C166" s="482" t="e">
        <f>IF(Tabla46[[#This Row],[Tipos de Acciones]]="","",'Formulario PPGR1'!#REF!)</f>
        <v>#REF!</v>
      </c>
      <c r="D166" s="341" t="s">
        <v>2027</v>
      </c>
      <c r="E166" s="482" t="s">
        <v>2028</v>
      </c>
      <c r="F166" s="482" t="e">
        <f>IF(Tabla46[[#This Row],[Tipos de Acciones]]="","",'Formulario PPGR1'!#REF!)</f>
        <v>#REF!</v>
      </c>
      <c r="G166" s="524" t="s">
        <v>938</v>
      </c>
      <c r="H166" s="524" t="s">
        <v>862</v>
      </c>
      <c r="I166" s="525" t="s">
        <v>863</v>
      </c>
      <c r="J166" s="524" t="s">
        <v>1752</v>
      </c>
      <c r="K166" s="524"/>
      <c r="L166" s="524" t="s">
        <v>469</v>
      </c>
      <c r="M166" s="337" t="s">
        <v>1863</v>
      </c>
      <c r="N166" s="337" t="s">
        <v>1162</v>
      </c>
      <c r="O166" s="540" t="s">
        <v>1181</v>
      </c>
      <c r="P166" s="337" t="s">
        <v>1112</v>
      </c>
      <c r="Q166" s="306" t="s">
        <v>1687</v>
      </c>
      <c r="R166" s="306">
        <v>1</v>
      </c>
      <c r="S166" s="361">
        <v>16000</v>
      </c>
      <c r="T166" s="450">
        <f>+Tabla46[[#This Row],[Cantidad de Insumos]]*Tabla46[[#This Row],[Precio Unitario]]</f>
        <v>16000</v>
      </c>
      <c r="U166" s="483" t="s">
        <v>864</v>
      </c>
      <c r="V166" s="312" t="s">
        <v>928</v>
      </c>
    </row>
    <row r="167" spans="2:22" ht="12.75" customHeight="1" x14ac:dyDescent="0.2">
      <c r="B167" s="482" t="e">
        <f>IF(Tabla46[[#This Row],[Tipos de Acciones]]="","",CONCATENATE(Tabla46[[#This Row],[POA]],".",Tabla46[[#This Row],[SRS]],".",Tabla46[[#This Row],[AREA]],".",Tabla46[[#This Row],[TIPO]]))</f>
        <v>#REF!</v>
      </c>
      <c r="C167" s="482" t="e">
        <f>IF(Tabla46[[#This Row],[Tipos de Acciones]]="","",'Formulario PPGR1'!#REF!)</f>
        <v>#REF!</v>
      </c>
      <c r="D167" s="341" t="s">
        <v>2027</v>
      </c>
      <c r="E167" s="482" t="s">
        <v>2028</v>
      </c>
      <c r="F167" s="482" t="e">
        <f>IF(Tabla46[[#This Row],[Tipos de Acciones]]="","",'Formulario PPGR1'!#REF!)</f>
        <v>#REF!</v>
      </c>
      <c r="G167" s="524" t="s">
        <v>938</v>
      </c>
      <c r="H167" s="524" t="s">
        <v>862</v>
      </c>
      <c r="I167" s="525" t="s">
        <v>863</v>
      </c>
      <c r="J167" s="524" t="s">
        <v>1752</v>
      </c>
      <c r="K167" s="524"/>
      <c r="L167" s="524" t="s">
        <v>469</v>
      </c>
      <c r="M167" s="337" t="s">
        <v>1873</v>
      </c>
      <c r="N167" s="337" t="s">
        <v>1162</v>
      </c>
      <c r="O167" s="540" t="s">
        <v>1181</v>
      </c>
      <c r="P167" s="337" t="s">
        <v>1112</v>
      </c>
      <c r="Q167" s="306" t="s">
        <v>1687</v>
      </c>
      <c r="R167" s="306">
        <v>1</v>
      </c>
      <c r="S167" s="361">
        <v>16000</v>
      </c>
      <c r="T167" s="450">
        <f>+Tabla46[[#This Row],[Cantidad de Insumos]]*Tabla46[[#This Row],[Precio Unitario]]</f>
        <v>16000</v>
      </c>
      <c r="U167" s="483" t="s">
        <v>864</v>
      </c>
      <c r="V167" s="312" t="s">
        <v>928</v>
      </c>
    </row>
    <row r="168" spans="2:22" ht="12.75" customHeight="1" x14ac:dyDescent="0.2">
      <c r="B168" s="482" t="e">
        <f>IF(Tabla46[[#This Row],[Tipos de Acciones]]="","",CONCATENATE(Tabla46[[#This Row],[POA]],".",Tabla46[[#This Row],[SRS]],".",Tabla46[[#This Row],[AREA]],".",Tabla46[[#This Row],[TIPO]]))</f>
        <v>#REF!</v>
      </c>
      <c r="C168" s="482" t="e">
        <f>IF(Tabla46[[#This Row],[Tipos de Acciones]]="","",'Formulario PPGR1'!#REF!)</f>
        <v>#REF!</v>
      </c>
      <c r="D168" s="341" t="s">
        <v>2027</v>
      </c>
      <c r="E168" s="482" t="s">
        <v>2028</v>
      </c>
      <c r="F168" s="482" t="e">
        <f>IF(Tabla46[[#This Row],[Tipos de Acciones]]="","",'Formulario PPGR1'!#REF!)</f>
        <v>#REF!</v>
      </c>
      <c r="G168" s="524" t="s">
        <v>938</v>
      </c>
      <c r="H168" s="524" t="s">
        <v>862</v>
      </c>
      <c r="I168" s="525" t="s">
        <v>863</v>
      </c>
      <c r="J168" s="524" t="s">
        <v>1752</v>
      </c>
      <c r="K168" s="524"/>
      <c r="L168" s="524" t="s">
        <v>469</v>
      </c>
      <c r="M168" s="337" t="s">
        <v>1866</v>
      </c>
      <c r="N168" s="337" t="s">
        <v>1162</v>
      </c>
      <c r="O168" s="540" t="s">
        <v>1181</v>
      </c>
      <c r="P168" s="337" t="s">
        <v>1112</v>
      </c>
      <c r="Q168" s="306" t="s">
        <v>1687</v>
      </c>
      <c r="R168" s="306">
        <v>1</v>
      </c>
      <c r="S168" s="361">
        <v>16000</v>
      </c>
      <c r="T168" s="450">
        <f>+Tabla46[[#This Row],[Cantidad de Insumos]]*Tabla46[[#This Row],[Precio Unitario]]</f>
        <v>16000</v>
      </c>
      <c r="U168" s="483" t="s">
        <v>864</v>
      </c>
      <c r="V168" s="312" t="s">
        <v>928</v>
      </c>
    </row>
    <row r="169" spans="2:22" ht="25.5" customHeight="1" x14ac:dyDescent="0.2">
      <c r="B169" s="482" t="e">
        <f>IF(Tabla46[[#This Row],[Tipos de Acciones]]="","",CONCATENATE(Tabla46[[#This Row],[POA]],".",Tabla46[[#This Row],[SRS]],".",Tabla46[[#This Row],[AREA]],".",Tabla46[[#This Row],[TIPO]]))</f>
        <v>#REF!</v>
      </c>
      <c r="C169" s="482" t="e">
        <f>IF(Tabla46[[#This Row],[Tipos de Acciones]]="","",'Formulario PPGR1'!#REF!)</f>
        <v>#REF!</v>
      </c>
      <c r="D169" s="341" t="s">
        <v>2027</v>
      </c>
      <c r="E169" s="482" t="s">
        <v>2028</v>
      </c>
      <c r="F169" s="482" t="e">
        <f>IF(Tabla46[[#This Row],[Tipos de Acciones]]="","",'Formulario PPGR1'!#REF!)</f>
        <v>#REF!</v>
      </c>
      <c r="G169" s="524" t="s">
        <v>938</v>
      </c>
      <c r="H169" s="524" t="s">
        <v>862</v>
      </c>
      <c r="I169" s="525" t="s">
        <v>863</v>
      </c>
      <c r="J169" s="524" t="s">
        <v>1733</v>
      </c>
      <c r="K169" s="524"/>
      <c r="L169" s="524" t="s">
        <v>470</v>
      </c>
      <c r="M169" s="337" t="s">
        <v>1881</v>
      </c>
      <c r="N169" s="337" t="s">
        <v>1162</v>
      </c>
      <c r="O169" s="540" t="s">
        <v>1181</v>
      </c>
      <c r="P169" s="337" t="s">
        <v>1111</v>
      </c>
      <c r="Q169" s="306" t="s">
        <v>1687</v>
      </c>
      <c r="R169" s="306">
        <v>1</v>
      </c>
      <c r="S169" s="361">
        <v>14400</v>
      </c>
      <c r="T169" s="450">
        <f>+Tabla46[[#This Row],[Cantidad de Insumos]]*Tabla46[[#This Row],[Precio Unitario]]</f>
        <v>14400</v>
      </c>
      <c r="U169" s="483" t="s">
        <v>864</v>
      </c>
      <c r="V169" s="312" t="s">
        <v>928</v>
      </c>
    </row>
    <row r="170" spans="2:22" ht="25.5" customHeight="1" x14ac:dyDescent="0.2">
      <c r="B170" s="482" t="e">
        <f>IF(Tabla46[[#This Row],[Tipos de Acciones]]="","",CONCATENATE(Tabla46[[#This Row],[POA]],".",Tabla46[[#This Row],[SRS]],".",Tabla46[[#This Row],[AREA]],".",Tabla46[[#This Row],[TIPO]]))</f>
        <v>#REF!</v>
      </c>
      <c r="C170" s="482" t="e">
        <f>IF(Tabla46[[#This Row],[Tipos de Acciones]]="","",'Formulario PPGR1'!#REF!)</f>
        <v>#REF!</v>
      </c>
      <c r="D170" s="341" t="s">
        <v>2027</v>
      </c>
      <c r="E170" s="482" t="s">
        <v>2028</v>
      </c>
      <c r="F170" s="482" t="e">
        <f>IF(Tabla46[[#This Row],[Tipos de Acciones]]="","",'Formulario PPGR1'!#REF!)</f>
        <v>#REF!</v>
      </c>
      <c r="G170" s="524" t="s">
        <v>938</v>
      </c>
      <c r="H170" s="524" t="s">
        <v>862</v>
      </c>
      <c r="I170" s="525" t="s">
        <v>863</v>
      </c>
      <c r="J170" s="524" t="s">
        <v>1733</v>
      </c>
      <c r="K170" s="524"/>
      <c r="L170" s="524" t="s">
        <v>469</v>
      </c>
      <c r="M170" s="337" t="s">
        <v>1889</v>
      </c>
      <c r="N170" s="337" t="s">
        <v>1162</v>
      </c>
      <c r="O170" s="540" t="s">
        <v>1181</v>
      </c>
      <c r="P170" s="337" t="s">
        <v>1113</v>
      </c>
      <c r="Q170" s="306" t="s">
        <v>1687</v>
      </c>
      <c r="R170" s="306">
        <v>1</v>
      </c>
      <c r="S170" s="361">
        <v>14400</v>
      </c>
      <c r="T170" s="450">
        <f>+Tabla46[[#This Row],[Cantidad de Insumos]]*Tabla46[[#This Row],[Precio Unitario]]</f>
        <v>14400</v>
      </c>
      <c r="U170" s="483" t="s">
        <v>864</v>
      </c>
      <c r="V170" s="312" t="s">
        <v>928</v>
      </c>
    </row>
    <row r="171" spans="2:22" ht="25.5" customHeight="1" x14ac:dyDescent="0.2">
      <c r="B171" s="482" t="e">
        <f>IF(Tabla46[[#This Row],[Tipos de Acciones]]="","",CONCATENATE(Tabla46[[#This Row],[POA]],".",Tabla46[[#This Row],[SRS]],".",Tabla46[[#This Row],[AREA]],".",Tabla46[[#This Row],[TIPO]]))</f>
        <v>#REF!</v>
      </c>
      <c r="C171" s="482" t="e">
        <f>IF(Tabla46[[#This Row],[Tipos de Acciones]]="","",'Formulario PPGR1'!#REF!)</f>
        <v>#REF!</v>
      </c>
      <c r="D171" s="341" t="s">
        <v>2027</v>
      </c>
      <c r="E171" s="482" t="s">
        <v>2028</v>
      </c>
      <c r="F171" s="482" t="e">
        <f>IF(Tabla46[[#This Row],[Tipos de Acciones]]="","",'Formulario PPGR1'!#REF!)</f>
        <v>#REF!</v>
      </c>
      <c r="G171" s="524" t="s">
        <v>938</v>
      </c>
      <c r="H171" s="524" t="s">
        <v>862</v>
      </c>
      <c r="I171" s="525" t="s">
        <v>863</v>
      </c>
      <c r="J171" s="524" t="s">
        <v>1733</v>
      </c>
      <c r="K171" s="524"/>
      <c r="L171" s="524" t="s">
        <v>469</v>
      </c>
      <c r="M171" s="337" t="s">
        <v>1851</v>
      </c>
      <c r="N171" s="337" t="s">
        <v>1162</v>
      </c>
      <c r="O171" s="540" t="s">
        <v>1181</v>
      </c>
      <c r="P171" s="337" t="s">
        <v>1113</v>
      </c>
      <c r="Q171" s="306" t="s">
        <v>1687</v>
      </c>
      <c r="R171" s="306">
        <v>1</v>
      </c>
      <c r="S171" s="361">
        <v>14400</v>
      </c>
      <c r="T171" s="450">
        <f>+Tabla46[[#This Row],[Cantidad de Insumos]]*Tabla46[[#This Row],[Precio Unitario]]</f>
        <v>14400</v>
      </c>
      <c r="U171" s="483" t="s">
        <v>864</v>
      </c>
      <c r="V171" s="312" t="s">
        <v>928</v>
      </c>
    </row>
    <row r="172" spans="2:22" ht="25.5" customHeight="1" x14ac:dyDescent="0.2">
      <c r="B172" s="482" t="e">
        <f>IF(Tabla46[[#This Row],[Tipos de Acciones]]="","",CONCATENATE(Tabla46[[#This Row],[POA]],".",Tabla46[[#This Row],[SRS]],".",Tabla46[[#This Row],[AREA]],".",Tabla46[[#This Row],[TIPO]]))</f>
        <v>#REF!</v>
      </c>
      <c r="C172" s="482" t="e">
        <f>IF(Tabla46[[#This Row],[Tipos de Acciones]]="","",'Formulario PPGR1'!#REF!)</f>
        <v>#REF!</v>
      </c>
      <c r="D172" s="341" t="s">
        <v>2027</v>
      </c>
      <c r="E172" s="482" t="s">
        <v>2028</v>
      </c>
      <c r="F172" s="482" t="e">
        <f>IF(Tabla46[[#This Row],[Tipos de Acciones]]="","",'Formulario PPGR1'!#REF!)</f>
        <v>#REF!</v>
      </c>
      <c r="G172" s="524" t="s">
        <v>938</v>
      </c>
      <c r="H172" s="524" t="s">
        <v>862</v>
      </c>
      <c r="I172" s="525" t="s">
        <v>863</v>
      </c>
      <c r="J172" s="524" t="s">
        <v>1733</v>
      </c>
      <c r="K172" s="524"/>
      <c r="L172" s="524" t="s">
        <v>469</v>
      </c>
      <c r="M172" s="337" t="s">
        <v>1853</v>
      </c>
      <c r="N172" s="337" t="s">
        <v>1162</v>
      </c>
      <c r="O172" s="540" t="s">
        <v>1181</v>
      </c>
      <c r="P172" s="337" t="s">
        <v>1113</v>
      </c>
      <c r="Q172" s="306" t="s">
        <v>1687</v>
      </c>
      <c r="R172" s="306">
        <v>1</v>
      </c>
      <c r="S172" s="361">
        <v>14400</v>
      </c>
      <c r="T172" s="450">
        <f>+Tabla46[[#This Row],[Cantidad de Insumos]]*Tabla46[[#This Row],[Precio Unitario]]</f>
        <v>14400</v>
      </c>
      <c r="U172" s="483" t="s">
        <v>864</v>
      </c>
      <c r="V172" s="312" t="s">
        <v>928</v>
      </c>
    </row>
    <row r="173" spans="2:22" ht="25.5" customHeight="1" x14ac:dyDescent="0.2">
      <c r="B173" s="482" t="e">
        <f>IF(Tabla46[[#This Row],[Tipos de Acciones]]="","",CONCATENATE(Tabla46[[#This Row],[POA]],".",Tabla46[[#This Row],[SRS]],".",Tabla46[[#This Row],[AREA]],".",Tabla46[[#This Row],[TIPO]]))</f>
        <v>#REF!</v>
      </c>
      <c r="C173" s="482" t="e">
        <f>IF(Tabla46[[#This Row],[Tipos de Acciones]]="","",'Formulario PPGR1'!#REF!)</f>
        <v>#REF!</v>
      </c>
      <c r="D173" s="341" t="s">
        <v>2027</v>
      </c>
      <c r="E173" s="482" t="s">
        <v>2028</v>
      </c>
      <c r="F173" s="482" t="e">
        <f>IF(Tabla46[[#This Row],[Tipos de Acciones]]="","",'Formulario PPGR1'!#REF!)</f>
        <v>#REF!</v>
      </c>
      <c r="G173" s="524" t="s">
        <v>938</v>
      </c>
      <c r="H173" s="524" t="s">
        <v>862</v>
      </c>
      <c r="I173" s="525" t="s">
        <v>863</v>
      </c>
      <c r="J173" s="524" t="s">
        <v>1733</v>
      </c>
      <c r="K173" s="524"/>
      <c r="L173" s="524" t="s">
        <v>469</v>
      </c>
      <c r="M173" s="337" t="s">
        <v>1876</v>
      </c>
      <c r="N173" s="337" t="s">
        <v>1162</v>
      </c>
      <c r="O173" s="540" t="s">
        <v>1181</v>
      </c>
      <c r="P173" s="337" t="s">
        <v>1113</v>
      </c>
      <c r="Q173" s="306" t="s">
        <v>1687</v>
      </c>
      <c r="R173" s="306">
        <v>1</v>
      </c>
      <c r="S173" s="361">
        <v>14400</v>
      </c>
      <c r="T173" s="450">
        <f>+Tabla46[[#This Row],[Cantidad de Insumos]]*Tabla46[[#This Row],[Precio Unitario]]</f>
        <v>14400</v>
      </c>
      <c r="U173" s="483" t="s">
        <v>864</v>
      </c>
      <c r="V173" s="312" t="s">
        <v>928</v>
      </c>
    </row>
    <row r="174" spans="2:22" ht="25.5" customHeight="1" x14ac:dyDescent="0.2">
      <c r="B174" s="482" t="str">
        <f>IF(Tabla46[[#This Row],[Tipos de Acciones]]="","",CONCATENATE(Tabla46[[#This Row],[POA]],".",Tabla46[[#This Row],[SRS]],".",Tabla46[[#This Row],[AREA]],".",Tabla46[[#This Row],[TIPO]]))</f>
        <v/>
      </c>
      <c r="C174" s="482" t="str">
        <f>IF(Tabla46[[#This Row],[Tipos de Acciones]]="","",'Formulario PPGR1'!#REF!)</f>
        <v/>
      </c>
      <c r="D174" s="341" t="s">
        <v>2027</v>
      </c>
      <c r="E174" s="482" t="s">
        <v>2028</v>
      </c>
      <c r="F174" s="482" t="str">
        <f>IF(Tabla46[[#This Row],[Tipos de Acciones]]="","",'Formulario PPGR1'!#REF!)</f>
        <v/>
      </c>
      <c r="G174" s="524"/>
      <c r="H174" s="524" t="s">
        <v>862</v>
      </c>
      <c r="I174" s="525" t="s">
        <v>863</v>
      </c>
      <c r="J174" s="524" t="s">
        <v>1733</v>
      </c>
      <c r="K174" s="524"/>
      <c r="L174" s="524" t="s">
        <v>469</v>
      </c>
      <c r="M174" s="337" t="s">
        <v>1858</v>
      </c>
      <c r="N174" s="337" t="s">
        <v>1162</v>
      </c>
      <c r="O174" s="540" t="s">
        <v>1181</v>
      </c>
      <c r="P174" s="337" t="s">
        <v>1113</v>
      </c>
      <c r="Q174" s="306" t="s">
        <v>1687</v>
      </c>
      <c r="R174" s="306">
        <v>1</v>
      </c>
      <c r="S174" s="361">
        <v>14400</v>
      </c>
      <c r="T174" s="450">
        <f>+Tabla46[[#This Row],[Cantidad de Insumos]]*Tabla46[[#This Row],[Precio Unitario]]</f>
        <v>14400</v>
      </c>
      <c r="U174" s="483" t="s">
        <v>864</v>
      </c>
      <c r="V174" s="312" t="s">
        <v>928</v>
      </c>
    </row>
    <row r="175" spans="2:22" ht="25.5" customHeight="1" x14ac:dyDescent="0.2">
      <c r="B175" s="482" t="e">
        <f>IF(Tabla46[[#This Row],[Tipos de Acciones]]="","",CONCATENATE(Tabla46[[#This Row],[POA]],".",Tabla46[[#This Row],[SRS]],".",Tabla46[[#This Row],[AREA]],".",Tabla46[[#This Row],[TIPO]]))</f>
        <v>#REF!</v>
      </c>
      <c r="C175" s="482" t="e">
        <f>IF(Tabla46[[#This Row],[Tipos de Acciones]]="","",'Formulario PPGR1'!#REF!)</f>
        <v>#REF!</v>
      </c>
      <c r="D175" s="341" t="s">
        <v>2027</v>
      </c>
      <c r="E175" s="482" t="s">
        <v>2028</v>
      </c>
      <c r="F175" s="482" t="e">
        <f>IF(Tabla46[[#This Row],[Tipos de Acciones]]="","",'Formulario PPGR1'!#REF!)</f>
        <v>#REF!</v>
      </c>
      <c r="G175" s="524" t="s">
        <v>938</v>
      </c>
      <c r="H175" s="524" t="s">
        <v>862</v>
      </c>
      <c r="I175" s="525" t="s">
        <v>863</v>
      </c>
      <c r="J175" s="524" t="s">
        <v>1733</v>
      </c>
      <c r="K175" s="524"/>
      <c r="L175" s="524" t="s">
        <v>469</v>
      </c>
      <c r="M175" s="337" t="s">
        <v>1840</v>
      </c>
      <c r="N175" s="337" t="s">
        <v>1162</v>
      </c>
      <c r="O175" s="540" t="s">
        <v>1181</v>
      </c>
      <c r="P175" s="337" t="s">
        <v>1111</v>
      </c>
      <c r="Q175" s="306" t="s">
        <v>1687</v>
      </c>
      <c r="R175" s="306">
        <v>1</v>
      </c>
      <c r="S175" s="361">
        <v>14400</v>
      </c>
      <c r="T175" s="450">
        <f>+Tabla46[[#This Row],[Cantidad de Insumos]]*Tabla46[[#This Row],[Precio Unitario]]</f>
        <v>14400</v>
      </c>
      <c r="U175" s="483" t="s">
        <v>864</v>
      </c>
      <c r="V175" s="312" t="s">
        <v>928</v>
      </c>
    </row>
    <row r="176" spans="2:22" ht="25.5" customHeight="1" x14ac:dyDescent="0.2">
      <c r="B176" s="482" t="e">
        <f>IF(Tabla46[[#This Row],[Tipos de Acciones]]="","",CONCATENATE(Tabla46[[#This Row],[POA]],".",Tabla46[[#This Row],[SRS]],".",Tabla46[[#This Row],[AREA]],".",Tabla46[[#This Row],[TIPO]]))</f>
        <v>#REF!</v>
      </c>
      <c r="C176" s="482" t="e">
        <f>IF(Tabla46[[#This Row],[Tipos de Acciones]]="","",'Formulario PPGR1'!#REF!)</f>
        <v>#REF!</v>
      </c>
      <c r="D176" s="341" t="s">
        <v>2027</v>
      </c>
      <c r="E176" s="482" t="s">
        <v>2028</v>
      </c>
      <c r="F176" s="482" t="e">
        <f>IF(Tabla46[[#This Row],[Tipos de Acciones]]="","",'Formulario PPGR1'!#REF!)</f>
        <v>#REF!</v>
      </c>
      <c r="G176" s="524" t="s">
        <v>938</v>
      </c>
      <c r="H176" s="524" t="s">
        <v>862</v>
      </c>
      <c r="I176" s="525" t="s">
        <v>863</v>
      </c>
      <c r="J176" s="524" t="s">
        <v>1733</v>
      </c>
      <c r="K176" s="524"/>
      <c r="L176" s="524" t="s">
        <v>469</v>
      </c>
      <c r="M176" s="337" t="s">
        <v>1842</v>
      </c>
      <c r="N176" s="337" t="s">
        <v>1162</v>
      </c>
      <c r="O176" s="540" t="s">
        <v>1181</v>
      </c>
      <c r="P176" s="337" t="s">
        <v>1111</v>
      </c>
      <c r="Q176" s="306" t="s">
        <v>1687</v>
      </c>
      <c r="R176" s="306">
        <v>1</v>
      </c>
      <c r="S176" s="361">
        <v>14400</v>
      </c>
      <c r="T176" s="450">
        <f>+Tabla46[[#This Row],[Cantidad de Insumos]]*Tabla46[[#This Row],[Precio Unitario]]</f>
        <v>14400</v>
      </c>
      <c r="U176" s="483" t="s">
        <v>864</v>
      </c>
      <c r="V176" s="312" t="s">
        <v>928</v>
      </c>
    </row>
    <row r="177" spans="2:22" ht="25.5" customHeight="1" x14ac:dyDescent="0.2">
      <c r="B177" s="482" t="e">
        <f>IF(Tabla46[[#This Row],[Tipos de Acciones]]="","",CONCATENATE(Tabla46[[#This Row],[POA]],".",Tabla46[[#This Row],[SRS]],".",Tabla46[[#This Row],[AREA]],".",Tabla46[[#This Row],[TIPO]]))</f>
        <v>#REF!</v>
      </c>
      <c r="C177" s="482" t="e">
        <f>IF(Tabla46[[#This Row],[Tipos de Acciones]]="","",'Formulario PPGR1'!#REF!)</f>
        <v>#REF!</v>
      </c>
      <c r="D177" s="341" t="s">
        <v>2027</v>
      </c>
      <c r="E177" s="482" t="s">
        <v>2028</v>
      </c>
      <c r="F177" s="482" t="e">
        <f>IF(Tabla46[[#This Row],[Tipos de Acciones]]="","",'Formulario PPGR1'!#REF!)</f>
        <v>#REF!</v>
      </c>
      <c r="G177" s="524" t="s">
        <v>938</v>
      </c>
      <c r="H177" s="524" t="s">
        <v>862</v>
      </c>
      <c r="I177" s="525" t="s">
        <v>863</v>
      </c>
      <c r="J177" s="524" t="s">
        <v>1733</v>
      </c>
      <c r="K177" s="524"/>
      <c r="L177" s="524" t="s">
        <v>469</v>
      </c>
      <c r="M177" s="337" t="s">
        <v>1844</v>
      </c>
      <c r="N177" s="337" t="s">
        <v>1162</v>
      </c>
      <c r="O177" s="540" t="s">
        <v>1181</v>
      </c>
      <c r="P177" s="337" t="s">
        <v>1111</v>
      </c>
      <c r="Q177" s="306" t="s">
        <v>1687</v>
      </c>
      <c r="R177" s="306">
        <v>1</v>
      </c>
      <c r="S177" s="361">
        <v>14400</v>
      </c>
      <c r="T177" s="450">
        <f>+Tabla46[[#This Row],[Cantidad de Insumos]]*Tabla46[[#This Row],[Precio Unitario]]</f>
        <v>14400</v>
      </c>
      <c r="U177" s="483" t="s">
        <v>864</v>
      </c>
      <c r="V177" s="312" t="s">
        <v>928</v>
      </c>
    </row>
    <row r="178" spans="2:22" ht="25.5" customHeight="1" x14ac:dyDescent="0.2">
      <c r="B178" s="482" t="e">
        <f>IF(Tabla46[[#This Row],[Tipos de Acciones]]="","",CONCATENATE(Tabla46[[#This Row],[POA]],".",Tabla46[[#This Row],[SRS]],".",Tabla46[[#This Row],[AREA]],".",Tabla46[[#This Row],[TIPO]]))</f>
        <v>#REF!</v>
      </c>
      <c r="C178" s="482" t="e">
        <f>IF(Tabla46[[#This Row],[Tipos de Acciones]]="","",'Formulario PPGR1'!#REF!)</f>
        <v>#REF!</v>
      </c>
      <c r="D178" s="341" t="s">
        <v>2027</v>
      </c>
      <c r="E178" s="482" t="s">
        <v>2028</v>
      </c>
      <c r="F178" s="482" t="e">
        <f>IF(Tabla46[[#This Row],[Tipos de Acciones]]="","",'Formulario PPGR1'!#REF!)</f>
        <v>#REF!</v>
      </c>
      <c r="G178" s="524" t="s">
        <v>938</v>
      </c>
      <c r="H178" s="524" t="s">
        <v>862</v>
      </c>
      <c r="I178" s="525" t="s">
        <v>863</v>
      </c>
      <c r="J178" s="524" t="s">
        <v>1733</v>
      </c>
      <c r="K178" s="524"/>
      <c r="L178" s="524" t="s">
        <v>469</v>
      </c>
      <c r="M178" s="337" t="s">
        <v>1846</v>
      </c>
      <c r="N178" s="337" t="s">
        <v>1162</v>
      </c>
      <c r="O178" s="540" t="s">
        <v>1181</v>
      </c>
      <c r="P178" s="337" t="s">
        <v>1111</v>
      </c>
      <c r="Q178" s="306" t="s">
        <v>1687</v>
      </c>
      <c r="R178" s="306">
        <v>1</v>
      </c>
      <c r="S178" s="361">
        <v>14400</v>
      </c>
      <c r="T178" s="450">
        <f>+Tabla46[[#This Row],[Cantidad de Insumos]]*Tabla46[[#This Row],[Precio Unitario]]</f>
        <v>14400</v>
      </c>
      <c r="U178" s="483" t="s">
        <v>864</v>
      </c>
      <c r="V178" s="312" t="s">
        <v>928</v>
      </c>
    </row>
    <row r="179" spans="2:22" ht="25.5" customHeight="1" x14ac:dyDescent="0.2">
      <c r="B179" s="482" t="e">
        <f>IF(Tabla46[[#This Row],[Tipos de Acciones]]="","",CONCATENATE(Tabla46[[#This Row],[POA]],".",Tabla46[[#This Row],[SRS]],".",Tabla46[[#This Row],[AREA]],".",Tabla46[[#This Row],[TIPO]]))</f>
        <v>#REF!</v>
      </c>
      <c r="C179" s="482" t="e">
        <f>IF(Tabla46[[#This Row],[Tipos de Acciones]]="","",'Formulario PPGR1'!#REF!)</f>
        <v>#REF!</v>
      </c>
      <c r="D179" s="341" t="s">
        <v>2027</v>
      </c>
      <c r="E179" s="482" t="s">
        <v>2028</v>
      </c>
      <c r="F179" s="482" t="e">
        <f>IF(Tabla46[[#This Row],[Tipos de Acciones]]="","",'Formulario PPGR1'!#REF!)</f>
        <v>#REF!</v>
      </c>
      <c r="G179" s="524" t="s">
        <v>938</v>
      </c>
      <c r="H179" s="524" t="s">
        <v>862</v>
      </c>
      <c r="I179" s="525" t="s">
        <v>863</v>
      </c>
      <c r="J179" s="524" t="s">
        <v>1733</v>
      </c>
      <c r="K179" s="524"/>
      <c r="L179" s="524" t="s">
        <v>469</v>
      </c>
      <c r="M179" s="337" t="s">
        <v>1845</v>
      </c>
      <c r="N179" s="337" t="s">
        <v>1162</v>
      </c>
      <c r="O179" s="540" t="s">
        <v>1181</v>
      </c>
      <c r="P179" s="337" t="s">
        <v>1111</v>
      </c>
      <c r="Q179" s="306" t="s">
        <v>1687</v>
      </c>
      <c r="R179" s="306">
        <v>1</v>
      </c>
      <c r="S179" s="361">
        <v>14400</v>
      </c>
      <c r="T179" s="450">
        <f>+Tabla46[[#This Row],[Cantidad de Insumos]]*Tabla46[[#This Row],[Precio Unitario]]</f>
        <v>14400</v>
      </c>
      <c r="U179" s="483" t="s">
        <v>864</v>
      </c>
      <c r="V179" s="312" t="s">
        <v>928</v>
      </c>
    </row>
    <row r="180" spans="2:22" ht="25.5" customHeight="1" x14ac:dyDescent="0.2">
      <c r="B180" s="482" t="e">
        <f>IF(Tabla46[[#This Row],[Tipos de Acciones]]="","",CONCATENATE(Tabla46[[#This Row],[POA]],".",Tabla46[[#This Row],[SRS]],".",Tabla46[[#This Row],[AREA]],".",Tabla46[[#This Row],[TIPO]]))</f>
        <v>#REF!</v>
      </c>
      <c r="C180" s="482" t="e">
        <f>IF(Tabla46[[#This Row],[Tipos de Acciones]]="","",'Formulario PPGR1'!#REF!)</f>
        <v>#REF!</v>
      </c>
      <c r="D180" s="341" t="s">
        <v>2027</v>
      </c>
      <c r="E180" s="482" t="s">
        <v>2028</v>
      </c>
      <c r="F180" s="482" t="e">
        <f>IF(Tabla46[[#This Row],[Tipos de Acciones]]="","",'Formulario PPGR1'!#REF!)</f>
        <v>#REF!</v>
      </c>
      <c r="G180" s="524" t="s">
        <v>938</v>
      </c>
      <c r="H180" s="524" t="s">
        <v>862</v>
      </c>
      <c r="I180" s="525" t="s">
        <v>863</v>
      </c>
      <c r="J180" s="524" t="s">
        <v>1733</v>
      </c>
      <c r="K180" s="524"/>
      <c r="L180" s="524" t="s">
        <v>469</v>
      </c>
      <c r="M180" s="337" t="s">
        <v>1843</v>
      </c>
      <c r="N180" s="337" t="s">
        <v>1162</v>
      </c>
      <c r="O180" s="540" t="s">
        <v>1181</v>
      </c>
      <c r="P180" s="337" t="s">
        <v>1111</v>
      </c>
      <c r="Q180" s="306" t="s">
        <v>1687</v>
      </c>
      <c r="R180" s="306">
        <v>1</v>
      </c>
      <c r="S180" s="361">
        <v>14400</v>
      </c>
      <c r="T180" s="450">
        <f>+Tabla46[[#This Row],[Cantidad de Insumos]]*Tabla46[[#This Row],[Precio Unitario]]</f>
        <v>14400</v>
      </c>
      <c r="U180" s="483" t="s">
        <v>864</v>
      </c>
      <c r="V180" s="312" t="s">
        <v>928</v>
      </c>
    </row>
    <row r="181" spans="2:22" ht="25.5" customHeight="1" x14ac:dyDescent="0.2">
      <c r="B181" s="482" t="e">
        <f>IF(Tabla46[[#This Row],[Tipos de Acciones]]="","",CONCATENATE(Tabla46[[#This Row],[POA]],".",Tabla46[[#This Row],[SRS]],".",Tabla46[[#This Row],[AREA]],".",Tabla46[[#This Row],[TIPO]]))</f>
        <v>#REF!</v>
      </c>
      <c r="C181" s="482" t="e">
        <f>IF(Tabla46[[#This Row],[Tipos de Acciones]]="","",'Formulario PPGR1'!#REF!)</f>
        <v>#REF!</v>
      </c>
      <c r="D181" s="341" t="s">
        <v>2027</v>
      </c>
      <c r="E181" s="482" t="s">
        <v>2028</v>
      </c>
      <c r="F181" s="482" t="e">
        <f>IF(Tabla46[[#This Row],[Tipos de Acciones]]="","",'Formulario PPGR1'!#REF!)</f>
        <v>#REF!</v>
      </c>
      <c r="G181" s="524" t="s">
        <v>938</v>
      </c>
      <c r="H181" s="524" t="s">
        <v>862</v>
      </c>
      <c r="I181" s="525" t="s">
        <v>863</v>
      </c>
      <c r="J181" s="524" t="s">
        <v>1733</v>
      </c>
      <c r="K181" s="524"/>
      <c r="L181" s="524" t="s">
        <v>469</v>
      </c>
      <c r="M181" s="337" t="s">
        <v>1847</v>
      </c>
      <c r="N181" s="337" t="s">
        <v>1162</v>
      </c>
      <c r="O181" s="540" t="s">
        <v>1181</v>
      </c>
      <c r="P181" s="337" t="s">
        <v>1111</v>
      </c>
      <c r="Q181" s="306" t="s">
        <v>1687</v>
      </c>
      <c r="R181" s="306">
        <v>1</v>
      </c>
      <c r="S181" s="361">
        <v>14400</v>
      </c>
      <c r="T181" s="450">
        <f>+Tabla46[[#This Row],[Cantidad de Insumos]]*Tabla46[[#This Row],[Precio Unitario]]</f>
        <v>14400</v>
      </c>
      <c r="U181" s="483" t="s">
        <v>864</v>
      </c>
      <c r="V181" s="312" t="s">
        <v>928</v>
      </c>
    </row>
    <row r="182" spans="2:22" ht="25.5" customHeight="1" x14ac:dyDescent="0.2">
      <c r="B182" s="482" t="e">
        <f>IF(Tabla46[[#This Row],[Tipos de Acciones]]="","",CONCATENATE(Tabla46[[#This Row],[POA]],".",Tabla46[[#This Row],[SRS]],".",Tabla46[[#This Row],[AREA]],".",Tabla46[[#This Row],[TIPO]]))</f>
        <v>#REF!</v>
      </c>
      <c r="C182" s="482" t="e">
        <f>IF(Tabla46[[#This Row],[Tipos de Acciones]]="","",'Formulario PPGR1'!#REF!)</f>
        <v>#REF!</v>
      </c>
      <c r="D182" s="341" t="s">
        <v>2027</v>
      </c>
      <c r="E182" s="482" t="s">
        <v>2028</v>
      </c>
      <c r="F182" s="482" t="e">
        <f>IF(Tabla46[[#This Row],[Tipos de Acciones]]="","",'Formulario PPGR1'!#REF!)</f>
        <v>#REF!</v>
      </c>
      <c r="G182" s="524" t="s">
        <v>938</v>
      </c>
      <c r="H182" s="524" t="s">
        <v>862</v>
      </c>
      <c r="I182" s="525" t="s">
        <v>863</v>
      </c>
      <c r="J182" s="524" t="s">
        <v>1733</v>
      </c>
      <c r="K182" s="524"/>
      <c r="L182" s="524" t="s">
        <v>469</v>
      </c>
      <c r="M182" s="337" t="s">
        <v>1848</v>
      </c>
      <c r="N182" s="337" t="s">
        <v>1162</v>
      </c>
      <c r="O182" s="540" t="s">
        <v>1181</v>
      </c>
      <c r="P182" s="337" t="s">
        <v>1111</v>
      </c>
      <c r="Q182" s="306" t="s">
        <v>1687</v>
      </c>
      <c r="R182" s="306">
        <v>1</v>
      </c>
      <c r="S182" s="361">
        <v>14400</v>
      </c>
      <c r="T182" s="450">
        <f>+Tabla46[[#This Row],[Cantidad de Insumos]]*Tabla46[[#This Row],[Precio Unitario]]</f>
        <v>14400</v>
      </c>
      <c r="U182" s="483" t="s">
        <v>864</v>
      </c>
      <c r="V182" s="312" t="s">
        <v>928</v>
      </c>
    </row>
    <row r="183" spans="2:22" ht="25.5" customHeight="1" x14ac:dyDescent="0.2">
      <c r="B183" s="482" t="e">
        <f>IF(Tabla46[[#This Row],[Tipos de Acciones]]="","",CONCATENATE(Tabla46[[#This Row],[POA]],".",Tabla46[[#This Row],[SRS]],".",Tabla46[[#This Row],[AREA]],".",Tabla46[[#This Row],[TIPO]]))</f>
        <v>#REF!</v>
      </c>
      <c r="C183" s="482" t="e">
        <f>IF(Tabla46[[#This Row],[Tipos de Acciones]]="","",'Formulario PPGR1'!#REF!)</f>
        <v>#REF!</v>
      </c>
      <c r="D183" s="341" t="s">
        <v>2027</v>
      </c>
      <c r="E183" s="482" t="s">
        <v>2028</v>
      </c>
      <c r="F183" s="482" t="e">
        <f>IF(Tabla46[[#This Row],[Tipos de Acciones]]="","",'Formulario PPGR1'!#REF!)</f>
        <v>#REF!</v>
      </c>
      <c r="G183" s="524" t="s">
        <v>938</v>
      </c>
      <c r="H183" s="524" t="s">
        <v>862</v>
      </c>
      <c r="I183" s="525" t="s">
        <v>863</v>
      </c>
      <c r="J183" s="524" t="s">
        <v>1733</v>
      </c>
      <c r="K183" s="524"/>
      <c r="L183" s="524" t="s">
        <v>469</v>
      </c>
      <c r="M183" s="337" t="s">
        <v>1849</v>
      </c>
      <c r="N183" s="337" t="s">
        <v>1162</v>
      </c>
      <c r="O183" s="540" t="s">
        <v>1181</v>
      </c>
      <c r="P183" s="337" t="s">
        <v>1111</v>
      </c>
      <c r="Q183" s="306" t="s">
        <v>1687</v>
      </c>
      <c r="R183" s="306">
        <v>1</v>
      </c>
      <c r="S183" s="361">
        <v>14400</v>
      </c>
      <c r="T183" s="450">
        <f>+Tabla46[[#This Row],[Cantidad de Insumos]]*Tabla46[[#This Row],[Precio Unitario]]</f>
        <v>14400</v>
      </c>
      <c r="U183" s="483" t="s">
        <v>864</v>
      </c>
      <c r="V183" s="312" t="s">
        <v>928</v>
      </c>
    </row>
    <row r="184" spans="2:22" ht="25.5" customHeight="1" x14ac:dyDescent="0.2">
      <c r="B184" s="482" t="e">
        <f>IF(Tabla46[[#This Row],[Tipos de Acciones]]="","",CONCATENATE(Tabla46[[#This Row],[POA]],".",Tabla46[[#This Row],[SRS]],".",Tabla46[[#This Row],[AREA]],".",Tabla46[[#This Row],[TIPO]]))</f>
        <v>#REF!</v>
      </c>
      <c r="C184" s="482" t="e">
        <f>IF(Tabla46[[#This Row],[Tipos de Acciones]]="","",'Formulario PPGR1'!#REF!)</f>
        <v>#REF!</v>
      </c>
      <c r="D184" s="341" t="s">
        <v>2027</v>
      </c>
      <c r="E184" s="482" t="s">
        <v>2028</v>
      </c>
      <c r="F184" s="482" t="e">
        <f>IF(Tabla46[[#This Row],[Tipos de Acciones]]="","",'Formulario PPGR1'!#REF!)</f>
        <v>#REF!</v>
      </c>
      <c r="G184" s="524" t="s">
        <v>938</v>
      </c>
      <c r="H184" s="524" t="s">
        <v>862</v>
      </c>
      <c r="I184" s="525" t="s">
        <v>863</v>
      </c>
      <c r="J184" s="524" t="s">
        <v>1733</v>
      </c>
      <c r="K184" s="524"/>
      <c r="L184" s="524" t="s">
        <v>469</v>
      </c>
      <c r="M184" s="337" t="s">
        <v>1850</v>
      </c>
      <c r="N184" s="337" t="s">
        <v>1162</v>
      </c>
      <c r="O184" s="540" t="s">
        <v>1181</v>
      </c>
      <c r="P184" s="337" t="s">
        <v>1111</v>
      </c>
      <c r="Q184" s="306" t="s">
        <v>1687</v>
      </c>
      <c r="R184" s="306">
        <v>1</v>
      </c>
      <c r="S184" s="361">
        <v>14400</v>
      </c>
      <c r="T184" s="450">
        <f>+Tabla46[[#This Row],[Cantidad de Insumos]]*Tabla46[[#This Row],[Precio Unitario]]</f>
        <v>14400</v>
      </c>
      <c r="U184" s="483" t="s">
        <v>864</v>
      </c>
      <c r="V184" s="312" t="s">
        <v>928</v>
      </c>
    </row>
    <row r="185" spans="2:22" ht="25.5" customHeight="1" x14ac:dyDescent="0.2">
      <c r="B185" s="482" t="e">
        <f>IF(Tabla46[[#This Row],[Tipos de Acciones]]="","",CONCATENATE(Tabla46[[#This Row],[POA]],".",Tabla46[[#This Row],[SRS]],".",Tabla46[[#This Row],[AREA]],".",Tabla46[[#This Row],[TIPO]]))</f>
        <v>#REF!</v>
      </c>
      <c r="C185" s="482" t="e">
        <f>IF(Tabla46[[#This Row],[Tipos de Acciones]]="","",'Formulario PPGR1'!#REF!)</f>
        <v>#REF!</v>
      </c>
      <c r="D185" s="341" t="s">
        <v>2027</v>
      </c>
      <c r="E185" s="482" t="s">
        <v>2028</v>
      </c>
      <c r="F185" s="482" t="e">
        <f>IF(Tabla46[[#This Row],[Tipos de Acciones]]="","",'Formulario PPGR1'!#REF!)</f>
        <v>#REF!</v>
      </c>
      <c r="G185" s="524" t="s">
        <v>938</v>
      </c>
      <c r="H185" s="524" t="s">
        <v>862</v>
      </c>
      <c r="I185" s="525" t="s">
        <v>863</v>
      </c>
      <c r="J185" s="524" t="s">
        <v>1733</v>
      </c>
      <c r="K185" s="524"/>
      <c r="L185" s="524" t="s">
        <v>469</v>
      </c>
      <c r="M185" s="337" t="s">
        <v>1863</v>
      </c>
      <c r="N185" s="337" t="s">
        <v>1162</v>
      </c>
      <c r="O185" s="540" t="s">
        <v>1181</v>
      </c>
      <c r="P185" s="337" t="s">
        <v>1112</v>
      </c>
      <c r="Q185" s="306" t="s">
        <v>1687</v>
      </c>
      <c r="R185" s="306">
        <v>1</v>
      </c>
      <c r="S185" s="361">
        <v>14400</v>
      </c>
      <c r="T185" s="450">
        <f>+Tabla46[[#This Row],[Cantidad de Insumos]]*Tabla46[[#This Row],[Precio Unitario]]</f>
        <v>14400</v>
      </c>
      <c r="U185" s="483" t="s">
        <v>864</v>
      </c>
      <c r="V185" s="312" t="s">
        <v>928</v>
      </c>
    </row>
    <row r="186" spans="2:22" ht="25.5" customHeight="1" x14ac:dyDescent="0.2">
      <c r="B186" s="482" t="e">
        <f>IF(Tabla46[[#This Row],[Tipos de Acciones]]="","",CONCATENATE(Tabla46[[#This Row],[POA]],".",Tabla46[[#This Row],[SRS]],".",Tabla46[[#This Row],[AREA]],".",Tabla46[[#This Row],[TIPO]]))</f>
        <v>#REF!</v>
      </c>
      <c r="C186" s="482" t="e">
        <f>IF(Tabla46[[#This Row],[Tipos de Acciones]]="","",'Formulario PPGR1'!#REF!)</f>
        <v>#REF!</v>
      </c>
      <c r="D186" s="341" t="s">
        <v>2027</v>
      </c>
      <c r="E186" s="482" t="s">
        <v>2028</v>
      </c>
      <c r="F186" s="482" t="e">
        <f>IF(Tabla46[[#This Row],[Tipos de Acciones]]="","",'Formulario PPGR1'!#REF!)</f>
        <v>#REF!</v>
      </c>
      <c r="G186" s="524" t="s">
        <v>938</v>
      </c>
      <c r="H186" s="524" t="s">
        <v>862</v>
      </c>
      <c r="I186" s="525" t="s">
        <v>863</v>
      </c>
      <c r="J186" s="524" t="s">
        <v>1733</v>
      </c>
      <c r="K186" s="524"/>
      <c r="L186" s="524" t="s">
        <v>469</v>
      </c>
      <c r="M186" s="337" t="s">
        <v>1855</v>
      </c>
      <c r="N186" s="337" t="s">
        <v>1162</v>
      </c>
      <c r="O186" s="540" t="s">
        <v>1181</v>
      </c>
      <c r="P186" s="337" t="s">
        <v>1113</v>
      </c>
      <c r="Q186" s="306" t="s">
        <v>1687</v>
      </c>
      <c r="R186" s="306">
        <v>1</v>
      </c>
      <c r="S186" s="361">
        <v>14400</v>
      </c>
      <c r="T186" s="450">
        <f>+Tabla46[[#This Row],[Cantidad de Insumos]]*Tabla46[[#This Row],[Precio Unitario]]</f>
        <v>14400</v>
      </c>
      <c r="U186" s="483" t="s">
        <v>864</v>
      </c>
      <c r="V186" s="312" t="s">
        <v>928</v>
      </c>
    </row>
    <row r="187" spans="2:22" ht="25.5" customHeight="1" x14ac:dyDescent="0.2">
      <c r="B187" s="482" t="e">
        <f>IF(Tabla46[[#This Row],[Tipos de Acciones]]="","",CONCATENATE(Tabla46[[#This Row],[POA]],".",Tabla46[[#This Row],[SRS]],".",Tabla46[[#This Row],[AREA]],".",Tabla46[[#This Row],[TIPO]]))</f>
        <v>#REF!</v>
      </c>
      <c r="C187" s="482" t="e">
        <f>IF(Tabla46[[#This Row],[Tipos de Acciones]]="","",'Formulario PPGR1'!#REF!)</f>
        <v>#REF!</v>
      </c>
      <c r="D187" s="341" t="s">
        <v>2027</v>
      </c>
      <c r="E187" s="482" t="s">
        <v>2028</v>
      </c>
      <c r="F187" s="482" t="e">
        <f>IF(Tabla46[[#This Row],[Tipos de Acciones]]="","",'Formulario PPGR1'!#REF!)</f>
        <v>#REF!</v>
      </c>
      <c r="G187" s="524" t="s">
        <v>938</v>
      </c>
      <c r="H187" s="524" t="s">
        <v>862</v>
      </c>
      <c r="I187" s="525" t="s">
        <v>863</v>
      </c>
      <c r="J187" s="524" t="s">
        <v>1733</v>
      </c>
      <c r="K187" s="524"/>
      <c r="L187" s="524" t="s">
        <v>469</v>
      </c>
      <c r="M187" s="337" t="s">
        <v>1856</v>
      </c>
      <c r="N187" s="337" t="s">
        <v>1162</v>
      </c>
      <c r="O187" s="540" t="s">
        <v>1181</v>
      </c>
      <c r="P187" s="337" t="s">
        <v>1113</v>
      </c>
      <c r="Q187" s="306" t="s">
        <v>1687</v>
      </c>
      <c r="R187" s="306">
        <v>1</v>
      </c>
      <c r="S187" s="361">
        <v>14400</v>
      </c>
      <c r="T187" s="450">
        <f>+Tabla46[[#This Row],[Cantidad de Insumos]]*Tabla46[[#This Row],[Precio Unitario]]</f>
        <v>14400</v>
      </c>
      <c r="U187" s="483" t="s">
        <v>864</v>
      </c>
      <c r="V187" s="312" t="s">
        <v>928</v>
      </c>
    </row>
    <row r="188" spans="2:22" ht="25.5" customHeight="1" x14ac:dyDescent="0.2">
      <c r="B188" s="482" t="e">
        <f>IF(Tabla46[[#This Row],[Tipos de Acciones]]="","",CONCATENATE(Tabla46[[#This Row],[POA]],".",Tabla46[[#This Row],[SRS]],".",Tabla46[[#This Row],[AREA]],".",Tabla46[[#This Row],[TIPO]]))</f>
        <v>#REF!</v>
      </c>
      <c r="C188" s="482" t="e">
        <f>IF(Tabla46[[#This Row],[Tipos de Acciones]]="","",'Formulario PPGR1'!#REF!)</f>
        <v>#REF!</v>
      </c>
      <c r="D188" s="341" t="s">
        <v>2027</v>
      </c>
      <c r="E188" s="482" t="s">
        <v>2028</v>
      </c>
      <c r="F188" s="482" t="e">
        <f>IF(Tabla46[[#This Row],[Tipos de Acciones]]="","",'Formulario PPGR1'!#REF!)</f>
        <v>#REF!</v>
      </c>
      <c r="G188" s="524" t="s">
        <v>938</v>
      </c>
      <c r="H188" s="524" t="s">
        <v>862</v>
      </c>
      <c r="I188" s="525" t="s">
        <v>863</v>
      </c>
      <c r="J188" s="524" t="s">
        <v>1733</v>
      </c>
      <c r="K188" s="524"/>
      <c r="L188" s="524" t="s">
        <v>469</v>
      </c>
      <c r="M188" s="337" t="s">
        <v>1890</v>
      </c>
      <c r="N188" s="337" t="s">
        <v>1162</v>
      </c>
      <c r="O188" s="540" t="s">
        <v>1181</v>
      </c>
      <c r="P188" s="337" t="s">
        <v>1113</v>
      </c>
      <c r="Q188" s="306" t="s">
        <v>1687</v>
      </c>
      <c r="R188" s="306">
        <v>1</v>
      </c>
      <c r="S188" s="361">
        <v>14400</v>
      </c>
      <c r="T188" s="450">
        <f>+Tabla46[[#This Row],[Cantidad de Insumos]]*Tabla46[[#This Row],[Precio Unitario]]</f>
        <v>14400</v>
      </c>
      <c r="U188" s="483" t="s">
        <v>864</v>
      </c>
      <c r="V188" s="312" t="s">
        <v>928</v>
      </c>
    </row>
    <row r="189" spans="2:22" ht="25.5" customHeight="1" x14ac:dyDescent="0.2">
      <c r="B189" s="482" t="e">
        <f>IF(Tabla46[[#This Row],[Tipos de Acciones]]="","",CONCATENATE(Tabla46[[#This Row],[POA]],".",Tabla46[[#This Row],[SRS]],".",Tabla46[[#This Row],[AREA]],".",Tabla46[[#This Row],[TIPO]]))</f>
        <v>#REF!</v>
      </c>
      <c r="C189" s="482" t="e">
        <f>IF(Tabla46[[#This Row],[Tipos de Acciones]]="","",'Formulario PPGR1'!#REF!)</f>
        <v>#REF!</v>
      </c>
      <c r="D189" s="341" t="s">
        <v>2027</v>
      </c>
      <c r="E189" s="482" t="s">
        <v>2028</v>
      </c>
      <c r="F189" s="482" t="e">
        <f>IF(Tabla46[[#This Row],[Tipos de Acciones]]="","",'Formulario PPGR1'!#REF!)</f>
        <v>#REF!</v>
      </c>
      <c r="G189" s="524" t="s">
        <v>938</v>
      </c>
      <c r="H189" s="524" t="s">
        <v>862</v>
      </c>
      <c r="I189" s="525" t="s">
        <v>863</v>
      </c>
      <c r="J189" s="524" t="s">
        <v>1733</v>
      </c>
      <c r="K189" s="524"/>
      <c r="L189" s="524" t="s">
        <v>469</v>
      </c>
      <c r="M189" s="337" t="s">
        <v>1860</v>
      </c>
      <c r="N189" s="337" t="s">
        <v>1162</v>
      </c>
      <c r="O189" s="540" t="s">
        <v>1181</v>
      </c>
      <c r="P189" s="337" t="s">
        <v>1112</v>
      </c>
      <c r="Q189" s="306" t="s">
        <v>1687</v>
      </c>
      <c r="R189" s="306">
        <v>1</v>
      </c>
      <c r="S189" s="361">
        <v>14400</v>
      </c>
      <c r="T189" s="450">
        <f>+Tabla46[[#This Row],[Cantidad de Insumos]]*Tabla46[[#This Row],[Precio Unitario]]</f>
        <v>14400</v>
      </c>
      <c r="U189" s="483" t="s">
        <v>864</v>
      </c>
      <c r="V189" s="312" t="s">
        <v>928</v>
      </c>
    </row>
    <row r="190" spans="2:22" ht="25.5" customHeight="1" x14ac:dyDescent="0.2">
      <c r="B190" s="482" t="e">
        <f>IF(Tabla46[[#This Row],[Tipos de Acciones]]="","",CONCATENATE(Tabla46[[#This Row],[POA]],".",Tabla46[[#This Row],[SRS]],".",Tabla46[[#This Row],[AREA]],".",Tabla46[[#This Row],[TIPO]]))</f>
        <v>#REF!</v>
      </c>
      <c r="C190" s="482" t="e">
        <f>IF(Tabla46[[#This Row],[Tipos de Acciones]]="","",'Formulario PPGR1'!#REF!)</f>
        <v>#REF!</v>
      </c>
      <c r="D190" s="341" t="s">
        <v>2027</v>
      </c>
      <c r="E190" s="482" t="s">
        <v>2028</v>
      </c>
      <c r="F190" s="482" t="e">
        <f>IF(Tabla46[[#This Row],[Tipos de Acciones]]="","",'Formulario PPGR1'!#REF!)</f>
        <v>#REF!</v>
      </c>
      <c r="G190" s="524" t="s">
        <v>938</v>
      </c>
      <c r="H190" s="524" t="s">
        <v>862</v>
      </c>
      <c r="I190" s="525" t="s">
        <v>863</v>
      </c>
      <c r="J190" s="524" t="s">
        <v>1733</v>
      </c>
      <c r="K190" s="524"/>
      <c r="L190" s="524" t="s">
        <v>469</v>
      </c>
      <c r="M190" s="337" t="s">
        <v>1862</v>
      </c>
      <c r="N190" s="337" t="s">
        <v>1162</v>
      </c>
      <c r="O190" s="540" t="s">
        <v>1181</v>
      </c>
      <c r="P190" s="337" t="s">
        <v>1112</v>
      </c>
      <c r="Q190" s="306" t="s">
        <v>1687</v>
      </c>
      <c r="R190" s="306">
        <v>1</v>
      </c>
      <c r="S190" s="361">
        <v>14400</v>
      </c>
      <c r="T190" s="450">
        <f>+Tabla46[[#This Row],[Cantidad de Insumos]]*Tabla46[[#This Row],[Precio Unitario]]</f>
        <v>14400</v>
      </c>
      <c r="U190" s="483" t="s">
        <v>864</v>
      </c>
      <c r="V190" s="312" t="s">
        <v>928</v>
      </c>
    </row>
    <row r="191" spans="2:22" ht="25.5" customHeight="1" x14ac:dyDescent="0.2">
      <c r="B191" s="482" t="e">
        <f>IF(Tabla46[[#This Row],[Tipos de Acciones]]="","",CONCATENATE(Tabla46[[#This Row],[POA]],".",Tabla46[[#This Row],[SRS]],".",Tabla46[[#This Row],[AREA]],".",Tabla46[[#This Row],[TIPO]]))</f>
        <v>#REF!</v>
      </c>
      <c r="C191" s="482" t="e">
        <f>IF(Tabla46[[#This Row],[Tipos de Acciones]]="","",'Formulario PPGR1'!#REF!)</f>
        <v>#REF!</v>
      </c>
      <c r="D191" s="341" t="s">
        <v>2027</v>
      </c>
      <c r="E191" s="482" t="s">
        <v>2028</v>
      </c>
      <c r="F191" s="482" t="e">
        <f>IF(Tabla46[[#This Row],[Tipos de Acciones]]="","",'Formulario PPGR1'!#REF!)</f>
        <v>#REF!</v>
      </c>
      <c r="G191" s="524" t="s">
        <v>938</v>
      </c>
      <c r="H191" s="524" t="s">
        <v>862</v>
      </c>
      <c r="I191" s="525" t="s">
        <v>863</v>
      </c>
      <c r="J191" s="524" t="s">
        <v>1733</v>
      </c>
      <c r="K191" s="524"/>
      <c r="L191" s="524" t="s">
        <v>469</v>
      </c>
      <c r="M191" s="337" t="s">
        <v>1861</v>
      </c>
      <c r="N191" s="337" t="s">
        <v>1162</v>
      </c>
      <c r="O191" s="540" t="s">
        <v>1181</v>
      </c>
      <c r="P191" s="337" t="s">
        <v>1112</v>
      </c>
      <c r="Q191" s="306" t="s">
        <v>1687</v>
      </c>
      <c r="R191" s="306">
        <v>1</v>
      </c>
      <c r="S191" s="361">
        <v>14400</v>
      </c>
      <c r="T191" s="450">
        <f>+Tabla46[[#This Row],[Cantidad de Insumos]]*Tabla46[[#This Row],[Precio Unitario]]</f>
        <v>14400</v>
      </c>
      <c r="U191" s="483" t="s">
        <v>864</v>
      </c>
      <c r="V191" s="312" t="s">
        <v>928</v>
      </c>
    </row>
    <row r="192" spans="2:22" ht="25.5" customHeight="1" x14ac:dyDescent="0.2">
      <c r="B192" s="482" t="e">
        <f>IF(Tabla46[[#This Row],[Tipos de Acciones]]="","",CONCATENATE(Tabla46[[#This Row],[POA]],".",Tabla46[[#This Row],[SRS]],".",Tabla46[[#This Row],[AREA]],".",Tabla46[[#This Row],[TIPO]]))</f>
        <v>#REF!</v>
      </c>
      <c r="C192" s="482" t="e">
        <f>IF(Tabla46[[#This Row],[Tipos de Acciones]]="","",'Formulario PPGR1'!#REF!)</f>
        <v>#REF!</v>
      </c>
      <c r="D192" s="341" t="s">
        <v>2027</v>
      </c>
      <c r="E192" s="482" t="s">
        <v>2028</v>
      </c>
      <c r="F192" s="482" t="e">
        <f>IF(Tabla46[[#This Row],[Tipos de Acciones]]="","",'Formulario PPGR1'!#REF!)</f>
        <v>#REF!</v>
      </c>
      <c r="G192" s="524" t="s">
        <v>938</v>
      </c>
      <c r="H192" s="524" t="s">
        <v>862</v>
      </c>
      <c r="I192" s="525" t="s">
        <v>863</v>
      </c>
      <c r="J192" s="524" t="s">
        <v>1733</v>
      </c>
      <c r="K192" s="524"/>
      <c r="L192" s="524" t="s">
        <v>469</v>
      </c>
      <c r="M192" s="337" t="s">
        <v>1864</v>
      </c>
      <c r="N192" s="337" t="s">
        <v>1162</v>
      </c>
      <c r="O192" s="540" t="s">
        <v>1181</v>
      </c>
      <c r="P192" s="337" t="s">
        <v>1112</v>
      </c>
      <c r="Q192" s="306" t="s">
        <v>1687</v>
      </c>
      <c r="R192" s="306">
        <v>1</v>
      </c>
      <c r="S192" s="361">
        <v>14400</v>
      </c>
      <c r="T192" s="450">
        <f>+Tabla46[[#This Row],[Cantidad de Insumos]]*Tabla46[[#This Row],[Precio Unitario]]</f>
        <v>14400</v>
      </c>
      <c r="U192" s="483" t="s">
        <v>864</v>
      </c>
      <c r="V192" s="312" t="s">
        <v>928</v>
      </c>
    </row>
    <row r="193" spans="2:22" ht="25.5" customHeight="1" x14ac:dyDescent="0.2">
      <c r="B193" s="482" t="e">
        <f>IF(Tabla46[[#This Row],[Tipos de Acciones]]="","",CONCATENATE(Tabla46[[#This Row],[POA]],".",Tabla46[[#This Row],[SRS]],".",Tabla46[[#This Row],[AREA]],".",Tabla46[[#This Row],[TIPO]]))</f>
        <v>#REF!</v>
      </c>
      <c r="C193" s="482" t="e">
        <f>IF(Tabla46[[#This Row],[Tipos de Acciones]]="","",'Formulario PPGR1'!#REF!)</f>
        <v>#REF!</v>
      </c>
      <c r="D193" s="341" t="s">
        <v>2027</v>
      </c>
      <c r="E193" s="482" t="s">
        <v>2028</v>
      </c>
      <c r="F193" s="482" t="e">
        <f>IF(Tabla46[[#This Row],[Tipos de Acciones]]="","",'Formulario PPGR1'!#REF!)</f>
        <v>#REF!</v>
      </c>
      <c r="G193" s="524" t="s">
        <v>938</v>
      </c>
      <c r="H193" s="524" t="s">
        <v>862</v>
      </c>
      <c r="I193" s="525" t="s">
        <v>863</v>
      </c>
      <c r="J193" s="524" t="s">
        <v>1733</v>
      </c>
      <c r="K193" s="524"/>
      <c r="L193" s="524" t="s">
        <v>469</v>
      </c>
      <c r="M193" s="337" t="s">
        <v>1866</v>
      </c>
      <c r="N193" s="337" t="s">
        <v>1162</v>
      </c>
      <c r="O193" s="540" t="s">
        <v>1181</v>
      </c>
      <c r="P193" s="337" t="s">
        <v>1112</v>
      </c>
      <c r="Q193" s="306" t="s">
        <v>1687</v>
      </c>
      <c r="R193" s="306">
        <v>1</v>
      </c>
      <c r="S193" s="361">
        <v>14400</v>
      </c>
      <c r="T193" s="450">
        <f>+Tabla46[[#This Row],[Cantidad de Insumos]]*Tabla46[[#This Row],[Precio Unitario]]</f>
        <v>14400</v>
      </c>
      <c r="U193" s="483" t="s">
        <v>864</v>
      </c>
      <c r="V193" s="312" t="s">
        <v>928</v>
      </c>
    </row>
    <row r="194" spans="2:22" ht="25.5" customHeight="1" x14ac:dyDescent="0.2">
      <c r="B194" s="482" t="e">
        <f>IF(Tabla46[[#This Row],[Tipos de Acciones]]="","",CONCATENATE(Tabla46[[#This Row],[POA]],".",Tabla46[[#This Row],[SRS]],".",Tabla46[[#This Row],[AREA]],".",Tabla46[[#This Row],[TIPO]]))</f>
        <v>#REF!</v>
      </c>
      <c r="C194" s="482" t="e">
        <f>IF(Tabla46[[#This Row],[Tipos de Acciones]]="","",'Formulario PPGR1'!#REF!)</f>
        <v>#REF!</v>
      </c>
      <c r="D194" s="341" t="s">
        <v>2027</v>
      </c>
      <c r="E194" s="482" t="s">
        <v>2028</v>
      </c>
      <c r="F194" s="482" t="e">
        <f>IF(Tabla46[[#This Row],[Tipos de Acciones]]="","",'Formulario PPGR1'!#REF!)</f>
        <v>#REF!</v>
      </c>
      <c r="G194" s="524" t="s">
        <v>938</v>
      </c>
      <c r="H194" s="524" t="s">
        <v>862</v>
      </c>
      <c r="I194" s="525" t="s">
        <v>863</v>
      </c>
      <c r="J194" s="524" t="s">
        <v>1733</v>
      </c>
      <c r="K194" s="524"/>
      <c r="L194" s="524" t="s">
        <v>469</v>
      </c>
      <c r="M194" s="337" t="s">
        <v>1873</v>
      </c>
      <c r="N194" s="337" t="s">
        <v>1162</v>
      </c>
      <c r="O194" s="540" t="s">
        <v>1181</v>
      </c>
      <c r="P194" s="337" t="s">
        <v>1112</v>
      </c>
      <c r="Q194" s="306" t="s">
        <v>1687</v>
      </c>
      <c r="R194" s="306">
        <v>1</v>
      </c>
      <c r="S194" s="361">
        <v>14400</v>
      </c>
      <c r="T194" s="450">
        <f>+Tabla46[[#This Row],[Cantidad de Insumos]]*Tabla46[[#This Row],[Precio Unitario]]</f>
        <v>14400</v>
      </c>
      <c r="U194" s="483" t="s">
        <v>864</v>
      </c>
      <c r="V194" s="312" t="s">
        <v>928</v>
      </c>
    </row>
    <row r="195" spans="2:22" ht="25.5" customHeight="1" x14ac:dyDescent="0.2">
      <c r="B195" s="482" t="e">
        <f>IF(Tabla46[[#This Row],[Tipos de Acciones]]="","",CONCATENATE(Tabla46[[#This Row],[POA]],".",Tabla46[[#This Row],[SRS]],".",Tabla46[[#This Row],[AREA]],".",Tabla46[[#This Row],[TIPO]]))</f>
        <v>#REF!</v>
      </c>
      <c r="C195" s="482" t="e">
        <f>IF(Tabla46[[#This Row],[Tipos de Acciones]]="","",'Formulario PPGR1'!#REF!)</f>
        <v>#REF!</v>
      </c>
      <c r="D195" s="341" t="s">
        <v>2027</v>
      </c>
      <c r="E195" s="482" t="s">
        <v>2028</v>
      </c>
      <c r="F195" s="482" t="e">
        <f>IF(Tabla46[[#This Row],[Tipos de Acciones]]="","",'Formulario PPGR1'!#REF!)</f>
        <v>#REF!</v>
      </c>
      <c r="G195" s="524" t="s">
        <v>938</v>
      </c>
      <c r="H195" s="524" t="s">
        <v>862</v>
      </c>
      <c r="I195" s="525" t="s">
        <v>863</v>
      </c>
      <c r="J195" s="524" t="s">
        <v>1733</v>
      </c>
      <c r="K195" s="524"/>
      <c r="L195" s="524" t="s">
        <v>469</v>
      </c>
      <c r="M195" s="337" t="s">
        <v>1867</v>
      </c>
      <c r="N195" s="337" t="s">
        <v>1162</v>
      </c>
      <c r="O195" s="540" t="s">
        <v>1181</v>
      </c>
      <c r="P195" s="337" t="s">
        <v>1112</v>
      </c>
      <c r="Q195" s="306" t="s">
        <v>1687</v>
      </c>
      <c r="R195" s="306">
        <v>1</v>
      </c>
      <c r="S195" s="361">
        <v>14400</v>
      </c>
      <c r="T195" s="450">
        <f>+Tabla46[[#This Row],[Cantidad de Insumos]]*Tabla46[[#This Row],[Precio Unitario]]</f>
        <v>14400</v>
      </c>
      <c r="U195" s="483" t="s">
        <v>864</v>
      </c>
      <c r="V195" s="312" t="s">
        <v>928</v>
      </c>
    </row>
    <row r="196" spans="2:22" ht="25.5" customHeight="1" x14ac:dyDescent="0.2">
      <c r="B196" s="482" t="e">
        <f>IF(Tabla46[[#This Row],[Tipos de Acciones]]="","",CONCATENATE(Tabla46[[#This Row],[POA]],".",Tabla46[[#This Row],[SRS]],".",Tabla46[[#This Row],[AREA]],".",Tabla46[[#This Row],[TIPO]]))</f>
        <v>#REF!</v>
      </c>
      <c r="C196" s="482" t="e">
        <f>IF(Tabla46[[#This Row],[Tipos de Acciones]]="","",'Formulario PPGR1'!#REF!)</f>
        <v>#REF!</v>
      </c>
      <c r="D196" s="341" t="s">
        <v>2027</v>
      </c>
      <c r="E196" s="482" t="s">
        <v>2028</v>
      </c>
      <c r="F196" s="482" t="e">
        <f>IF(Tabla46[[#This Row],[Tipos de Acciones]]="","",'Formulario PPGR1'!#REF!)</f>
        <v>#REF!</v>
      </c>
      <c r="G196" s="524" t="s">
        <v>938</v>
      </c>
      <c r="H196" s="524" t="s">
        <v>862</v>
      </c>
      <c r="I196" s="525" t="s">
        <v>863</v>
      </c>
      <c r="J196" s="524" t="s">
        <v>1733</v>
      </c>
      <c r="K196" s="524"/>
      <c r="L196" s="524" t="s">
        <v>469</v>
      </c>
      <c r="M196" s="337" t="s">
        <v>1859</v>
      </c>
      <c r="N196" s="337" t="s">
        <v>1137</v>
      </c>
      <c r="O196" s="540" t="s">
        <v>969</v>
      </c>
      <c r="P196" s="337" t="s">
        <v>1108</v>
      </c>
      <c r="Q196" s="306" t="s">
        <v>1687</v>
      </c>
      <c r="R196" s="306">
        <v>1</v>
      </c>
      <c r="S196" s="361">
        <v>14400</v>
      </c>
      <c r="T196" s="450">
        <f>+Tabla46[[#This Row],[Cantidad de Insumos]]*Tabla46[[#This Row],[Precio Unitario]]</f>
        <v>14400</v>
      </c>
      <c r="U196" s="483" t="s">
        <v>864</v>
      </c>
      <c r="V196" s="312" t="s">
        <v>928</v>
      </c>
    </row>
    <row r="197" spans="2:22" ht="25.5" customHeight="1" x14ac:dyDescent="0.2">
      <c r="B197" s="482" t="e">
        <f>IF(Tabla46[[#This Row],[Tipos de Acciones]]="","",CONCATENATE(Tabla46[[#This Row],[POA]],".",Tabla46[[#This Row],[SRS]],".",Tabla46[[#This Row],[AREA]],".",Tabla46[[#This Row],[TIPO]]))</f>
        <v>#REF!</v>
      </c>
      <c r="C197" s="482" t="e">
        <f>IF(Tabla46[[#This Row],[Tipos de Acciones]]="","",'Formulario PPGR1'!#REF!)</f>
        <v>#REF!</v>
      </c>
      <c r="D197" s="341" t="s">
        <v>2027</v>
      </c>
      <c r="E197" s="482" t="s">
        <v>2028</v>
      </c>
      <c r="F197" s="482" t="e">
        <f>IF(Tabla46[[#This Row],[Tipos de Acciones]]="","",'Formulario PPGR1'!#REF!)</f>
        <v>#REF!</v>
      </c>
      <c r="G197" s="524" t="s">
        <v>938</v>
      </c>
      <c r="H197" s="524" t="s">
        <v>869</v>
      </c>
      <c r="I197" s="525" t="s">
        <v>870</v>
      </c>
      <c r="J197" s="524" t="s">
        <v>1891</v>
      </c>
      <c r="K197" s="524"/>
      <c r="L197" s="524" t="s">
        <v>473</v>
      </c>
      <c r="M197" s="337" t="s">
        <v>1849</v>
      </c>
      <c r="N197" s="337" t="s">
        <v>1162</v>
      </c>
      <c r="O197" s="540" t="s">
        <v>1181</v>
      </c>
      <c r="P197" s="337" t="s">
        <v>1111</v>
      </c>
      <c r="Q197" s="306" t="s">
        <v>1687</v>
      </c>
      <c r="R197" s="306">
        <v>1</v>
      </c>
      <c r="S197" s="361">
        <v>6500</v>
      </c>
      <c r="T197" s="450">
        <f>+Tabla46[[#This Row],[Cantidad de Insumos]]*Tabla46[[#This Row],[Precio Unitario]]</f>
        <v>6500</v>
      </c>
      <c r="U197" s="483" t="s">
        <v>871</v>
      </c>
      <c r="V197" s="312" t="s">
        <v>928</v>
      </c>
    </row>
    <row r="198" spans="2:22" ht="25.5" customHeight="1" x14ac:dyDescent="0.2">
      <c r="B198" s="482" t="e">
        <f>IF(Tabla46[[#This Row],[Tipos de Acciones]]="","",CONCATENATE(Tabla46[[#This Row],[POA]],".",Tabla46[[#This Row],[SRS]],".",Tabla46[[#This Row],[AREA]],".",Tabla46[[#This Row],[TIPO]]))</f>
        <v>#REF!</v>
      </c>
      <c r="C198" s="482" t="e">
        <f>IF(Tabla46[[#This Row],[Tipos de Acciones]]="","",'Formulario PPGR1'!#REF!)</f>
        <v>#REF!</v>
      </c>
      <c r="D198" s="341" t="s">
        <v>2027</v>
      </c>
      <c r="E198" s="482" t="s">
        <v>2028</v>
      </c>
      <c r="F198" s="482" t="e">
        <f>IF(Tabla46[[#This Row],[Tipos de Acciones]]="","",'Formulario PPGR1'!#REF!)</f>
        <v>#REF!</v>
      </c>
      <c r="G198" s="524" t="s">
        <v>938</v>
      </c>
      <c r="H198" s="524" t="s">
        <v>869</v>
      </c>
      <c r="I198" s="525" t="s">
        <v>870</v>
      </c>
      <c r="J198" s="524" t="s">
        <v>1891</v>
      </c>
      <c r="K198" s="524"/>
      <c r="L198" s="524" t="s">
        <v>473</v>
      </c>
      <c r="M198" s="337" t="s">
        <v>1842</v>
      </c>
      <c r="N198" s="337" t="s">
        <v>1162</v>
      </c>
      <c r="O198" s="540" t="s">
        <v>1181</v>
      </c>
      <c r="P198" s="337" t="s">
        <v>1111</v>
      </c>
      <c r="Q198" s="306" t="s">
        <v>1687</v>
      </c>
      <c r="R198" s="306">
        <v>1</v>
      </c>
      <c r="S198" s="361">
        <v>6500</v>
      </c>
      <c r="T198" s="450">
        <f>+Tabla46[[#This Row],[Cantidad de Insumos]]*Tabla46[[#This Row],[Precio Unitario]]</f>
        <v>6500</v>
      </c>
      <c r="U198" s="483" t="s">
        <v>871</v>
      </c>
      <c r="V198" s="312" t="s">
        <v>928</v>
      </c>
    </row>
    <row r="199" spans="2:22" ht="25.5" customHeight="1" x14ac:dyDescent="0.2">
      <c r="B199" s="482" t="e">
        <f>IF(Tabla46[[#This Row],[Tipos de Acciones]]="","",CONCATENATE(Tabla46[[#This Row],[POA]],".",Tabla46[[#This Row],[SRS]],".",Tabla46[[#This Row],[AREA]],".",Tabla46[[#This Row],[TIPO]]))</f>
        <v>#REF!</v>
      </c>
      <c r="C199" s="482" t="e">
        <f>IF(Tabla46[[#This Row],[Tipos de Acciones]]="","",'Formulario PPGR1'!#REF!)</f>
        <v>#REF!</v>
      </c>
      <c r="D199" s="341" t="s">
        <v>2027</v>
      </c>
      <c r="E199" s="482" t="s">
        <v>2028</v>
      </c>
      <c r="F199" s="482" t="e">
        <f>IF(Tabla46[[#This Row],[Tipos de Acciones]]="","",'Formulario PPGR1'!#REF!)</f>
        <v>#REF!</v>
      </c>
      <c r="G199" s="524" t="s">
        <v>938</v>
      </c>
      <c r="H199" s="524" t="s">
        <v>869</v>
      </c>
      <c r="I199" s="525" t="s">
        <v>870</v>
      </c>
      <c r="J199" s="524" t="s">
        <v>1891</v>
      </c>
      <c r="K199" s="524"/>
      <c r="L199" s="524" t="s">
        <v>473</v>
      </c>
      <c r="M199" s="337" t="s">
        <v>1866</v>
      </c>
      <c r="N199" s="337" t="s">
        <v>1162</v>
      </c>
      <c r="O199" s="540" t="s">
        <v>1181</v>
      </c>
      <c r="P199" s="337" t="s">
        <v>1111</v>
      </c>
      <c r="Q199" s="306" t="s">
        <v>1687</v>
      </c>
      <c r="R199" s="306">
        <v>1</v>
      </c>
      <c r="S199" s="361">
        <v>6500</v>
      </c>
      <c r="T199" s="450">
        <f>+Tabla46[[#This Row],[Cantidad de Insumos]]*Tabla46[[#This Row],[Precio Unitario]]</f>
        <v>6500</v>
      </c>
      <c r="U199" s="483" t="s">
        <v>871</v>
      </c>
      <c r="V199" s="312" t="s">
        <v>928</v>
      </c>
    </row>
    <row r="200" spans="2:22" ht="25.5" customHeight="1" x14ac:dyDescent="0.2">
      <c r="B200" s="482" t="e">
        <f>IF(Tabla46[[#This Row],[Tipos de Acciones]]="","",CONCATENATE(Tabla46[[#This Row],[POA]],".",Tabla46[[#This Row],[SRS]],".",Tabla46[[#This Row],[AREA]],".",Tabla46[[#This Row],[TIPO]]))</f>
        <v>#REF!</v>
      </c>
      <c r="C200" s="482" t="e">
        <f>IF(Tabla46[[#This Row],[Tipos de Acciones]]="","",'Formulario PPGR1'!#REF!)</f>
        <v>#REF!</v>
      </c>
      <c r="D200" s="341" t="s">
        <v>2027</v>
      </c>
      <c r="E200" s="482" t="s">
        <v>2028</v>
      </c>
      <c r="F200" s="482" t="e">
        <f>IF(Tabla46[[#This Row],[Tipos de Acciones]]="","",'Formulario PPGR1'!#REF!)</f>
        <v>#REF!</v>
      </c>
      <c r="G200" s="524" t="s">
        <v>938</v>
      </c>
      <c r="H200" s="524" t="s">
        <v>869</v>
      </c>
      <c r="I200" s="525" t="s">
        <v>870</v>
      </c>
      <c r="J200" s="524" t="s">
        <v>1891</v>
      </c>
      <c r="K200" s="524"/>
      <c r="L200" s="524" t="s">
        <v>473</v>
      </c>
      <c r="M200" s="337" t="s">
        <v>1840</v>
      </c>
      <c r="N200" s="337" t="s">
        <v>1162</v>
      </c>
      <c r="O200" s="540" t="s">
        <v>1181</v>
      </c>
      <c r="P200" s="337" t="s">
        <v>1111</v>
      </c>
      <c r="Q200" s="306" t="s">
        <v>1687</v>
      </c>
      <c r="R200" s="306">
        <v>1</v>
      </c>
      <c r="S200" s="361">
        <v>6500</v>
      </c>
      <c r="T200" s="450">
        <f>+Tabla46[[#This Row],[Cantidad de Insumos]]*Tabla46[[#This Row],[Precio Unitario]]</f>
        <v>6500</v>
      </c>
      <c r="U200" s="483" t="s">
        <v>871</v>
      </c>
      <c r="V200" s="312" t="s">
        <v>928</v>
      </c>
    </row>
    <row r="201" spans="2:22" ht="25.5" customHeight="1" x14ac:dyDescent="0.2">
      <c r="B201" s="482" t="e">
        <f>IF(Tabla46[[#This Row],[Tipos de Acciones]]="","",CONCATENATE(Tabla46[[#This Row],[POA]],".",Tabla46[[#This Row],[SRS]],".",Tabla46[[#This Row],[AREA]],".",Tabla46[[#This Row],[TIPO]]))</f>
        <v>#REF!</v>
      </c>
      <c r="C201" s="482" t="e">
        <f>IF(Tabla46[[#This Row],[Tipos de Acciones]]="","",'Formulario PPGR1'!#REF!)</f>
        <v>#REF!</v>
      </c>
      <c r="D201" s="341" t="s">
        <v>2027</v>
      </c>
      <c r="E201" s="482" t="s">
        <v>2028</v>
      </c>
      <c r="F201" s="482" t="e">
        <f>IF(Tabla46[[#This Row],[Tipos de Acciones]]="","",'Formulario PPGR1'!#REF!)</f>
        <v>#REF!</v>
      </c>
      <c r="G201" s="524" t="s">
        <v>938</v>
      </c>
      <c r="H201" s="524" t="s">
        <v>869</v>
      </c>
      <c r="I201" s="525" t="s">
        <v>870</v>
      </c>
      <c r="J201" s="524" t="s">
        <v>1891</v>
      </c>
      <c r="K201" s="524"/>
      <c r="L201" s="524" t="s">
        <v>473</v>
      </c>
      <c r="M201" s="337" t="s">
        <v>1850</v>
      </c>
      <c r="N201" s="337" t="s">
        <v>1162</v>
      </c>
      <c r="O201" s="540" t="s">
        <v>1181</v>
      </c>
      <c r="P201" s="337" t="s">
        <v>1111</v>
      </c>
      <c r="Q201" s="306" t="s">
        <v>1687</v>
      </c>
      <c r="R201" s="306">
        <v>1</v>
      </c>
      <c r="S201" s="361">
        <v>6500</v>
      </c>
      <c r="T201" s="450">
        <f>+Tabla46[[#This Row],[Cantidad de Insumos]]*Tabla46[[#This Row],[Precio Unitario]]</f>
        <v>6500</v>
      </c>
      <c r="U201" s="483" t="s">
        <v>871</v>
      </c>
      <c r="V201" s="312" t="s">
        <v>928</v>
      </c>
    </row>
    <row r="202" spans="2:22" ht="25.5" customHeight="1" x14ac:dyDescent="0.2">
      <c r="B202" s="482" t="e">
        <f>IF(Tabla46[[#This Row],[Tipos de Acciones]]="","",CONCATENATE(Tabla46[[#This Row],[POA]],".",Tabla46[[#This Row],[SRS]],".",Tabla46[[#This Row],[AREA]],".",Tabla46[[#This Row],[TIPO]]))</f>
        <v>#REF!</v>
      </c>
      <c r="C202" s="482" t="e">
        <f>IF(Tabla46[[#This Row],[Tipos de Acciones]]="","",'Formulario PPGR1'!#REF!)</f>
        <v>#REF!</v>
      </c>
      <c r="D202" s="341" t="s">
        <v>2027</v>
      </c>
      <c r="E202" s="482" t="s">
        <v>2028</v>
      </c>
      <c r="F202" s="482" t="e">
        <f>IF(Tabla46[[#This Row],[Tipos de Acciones]]="","",'Formulario PPGR1'!#REF!)</f>
        <v>#REF!</v>
      </c>
      <c r="G202" s="524" t="s">
        <v>938</v>
      </c>
      <c r="H202" s="524" t="s">
        <v>869</v>
      </c>
      <c r="I202" s="525" t="s">
        <v>870</v>
      </c>
      <c r="J202" s="524" t="s">
        <v>1891</v>
      </c>
      <c r="K202" s="524"/>
      <c r="L202" s="524" t="s">
        <v>473</v>
      </c>
      <c r="M202" s="337" t="s">
        <v>1864</v>
      </c>
      <c r="N202" s="337" t="s">
        <v>1162</v>
      </c>
      <c r="O202" s="540" t="s">
        <v>1181</v>
      </c>
      <c r="P202" s="337" t="s">
        <v>1111</v>
      </c>
      <c r="Q202" s="306" t="s">
        <v>1687</v>
      </c>
      <c r="R202" s="306">
        <v>1</v>
      </c>
      <c r="S202" s="361">
        <v>6500</v>
      </c>
      <c r="T202" s="450">
        <f>+Tabla46[[#This Row],[Cantidad de Insumos]]*Tabla46[[#This Row],[Precio Unitario]]</f>
        <v>6500</v>
      </c>
      <c r="U202" s="483" t="s">
        <v>871</v>
      </c>
      <c r="V202" s="312" t="s">
        <v>928</v>
      </c>
    </row>
    <row r="203" spans="2:22" ht="25.5" customHeight="1" x14ac:dyDescent="0.2">
      <c r="B203" s="482" t="e">
        <f>IF(Tabla46[[#This Row],[Tipos de Acciones]]="","",CONCATENATE(Tabla46[[#This Row],[POA]],".",Tabla46[[#This Row],[SRS]],".",Tabla46[[#This Row],[AREA]],".",Tabla46[[#This Row],[TIPO]]))</f>
        <v>#REF!</v>
      </c>
      <c r="C203" s="482" t="e">
        <f>IF(Tabla46[[#This Row],[Tipos de Acciones]]="","",'Formulario PPGR1'!#REF!)</f>
        <v>#REF!</v>
      </c>
      <c r="D203" s="341" t="s">
        <v>2027</v>
      </c>
      <c r="E203" s="482" t="s">
        <v>2028</v>
      </c>
      <c r="F203" s="482" t="e">
        <f>IF(Tabla46[[#This Row],[Tipos de Acciones]]="","",'Formulario PPGR1'!#REF!)</f>
        <v>#REF!</v>
      </c>
      <c r="G203" s="524" t="s">
        <v>938</v>
      </c>
      <c r="H203" s="524" t="s">
        <v>869</v>
      </c>
      <c r="I203" s="525" t="s">
        <v>870</v>
      </c>
      <c r="J203" s="524" t="s">
        <v>1891</v>
      </c>
      <c r="K203" s="524"/>
      <c r="L203" s="524" t="s">
        <v>473</v>
      </c>
      <c r="M203" s="337" t="s">
        <v>1859</v>
      </c>
      <c r="N203" s="337" t="s">
        <v>1137</v>
      </c>
      <c r="O203" s="540" t="s">
        <v>969</v>
      </c>
      <c r="P203" s="337" t="s">
        <v>1108</v>
      </c>
      <c r="Q203" s="306" t="s">
        <v>1687</v>
      </c>
      <c r="R203" s="306">
        <v>1</v>
      </c>
      <c r="S203" s="361">
        <v>6500</v>
      </c>
      <c r="T203" s="450">
        <f>+Tabla46[[#This Row],[Cantidad de Insumos]]*Tabla46[[#This Row],[Precio Unitario]]</f>
        <v>6500</v>
      </c>
      <c r="U203" s="483" t="s">
        <v>871</v>
      </c>
      <c r="V203" s="312" t="s">
        <v>928</v>
      </c>
    </row>
    <row r="204" spans="2:22" ht="25.5" customHeight="1" x14ac:dyDescent="0.2">
      <c r="B204" s="482" t="e">
        <f>IF(Tabla46[[#This Row],[Tipos de Acciones]]="","",CONCATENATE(Tabla46[[#This Row],[POA]],".",Tabla46[[#This Row],[SRS]],".",Tabla46[[#This Row],[AREA]],".",Tabla46[[#This Row],[TIPO]]))</f>
        <v>#REF!</v>
      </c>
      <c r="C204" s="482" t="e">
        <f>IF(Tabla46[[#This Row],[Tipos de Acciones]]="","",'Formulario PPGR1'!#REF!)</f>
        <v>#REF!</v>
      </c>
      <c r="D204" s="341" t="s">
        <v>2027</v>
      </c>
      <c r="E204" s="482" t="s">
        <v>2028</v>
      </c>
      <c r="F204" s="482" t="e">
        <f>IF(Tabla46[[#This Row],[Tipos de Acciones]]="","",'Formulario PPGR1'!#REF!)</f>
        <v>#REF!</v>
      </c>
      <c r="G204" s="524" t="s">
        <v>938</v>
      </c>
      <c r="H204" s="524" t="s">
        <v>869</v>
      </c>
      <c r="I204" s="525" t="s">
        <v>870</v>
      </c>
      <c r="J204" s="524" t="s">
        <v>1892</v>
      </c>
      <c r="K204" s="524"/>
      <c r="L204" s="524" t="s">
        <v>473</v>
      </c>
      <c r="M204" s="337" t="s">
        <v>1893</v>
      </c>
      <c r="N204" s="337" t="s">
        <v>1162</v>
      </c>
      <c r="O204" s="540" t="s">
        <v>1181</v>
      </c>
      <c r="P204" s="337" t="s">
        <v>1111</v>
      </c>
      <c r="Q204" s="306" t="s">
        <v>1687</v>
      </c>
      <c r="R204" s="306">
        <v>1</v>
      </c>
      <c r="S204" s="361">
        <v>12000</v>
      </c>
      <c r="T204" s="450">
        <f>+Tabla46[[#This Row],[Cantidad de Insumos]]*Tabla46[[#This Row],[Precio Unitario]]</f>
        <v>12000</v>
      </c>
      <c r="U204" s="483" t="s">
        <v>871</v>
      </c>
      <c r="V204" s="312" t="s">
        <v>928</v>
      </c>
    </row>
    <row r="205" spans="2:22" ht="12.75" customHeight="1" x14ac:dyDescent="0.2">
      <c r="B205" s="482" t="e">
        <f>IF(Tabla46[[#This Row],[Tipos de Acciones]]="","",CONCATENATE(Tabla46[[#This Row],[POA]],".",Tabla46[[#This Row],[SRS]],".",Tabla46[[#This Row],[AREA]],".",Tabla46[[#This Row],[TIPO]]))</f>
        <v>#REF!</v>
      </c>
      <c r="C205" s="482" t="e">
        <f>IF(Tabla46[[#This Row],[Tipos de Acciones]]="","",'Formulario PPGR1'!#REF!)</f>
        <v>#REF!</v>
      </c>
      <c r="D205" s="341" t="s">
        <v>2027</v>
      </c>
      <c r="E205" s="482" t="s">
        <v>2028</v>
      </c>
      <c r="F205" s="482" t="e">
        <f>IF(Tabla46[[#This Row],[Tipos de Acciones]]="","",'Formulario PPGR1'!#REF!)</f>
        <v>#REF!</v>
      </c>
      <c r="G205" s="524" t="s">
        <v>938</v>
      </c>
      <c r="H205" s="524" t="s">
        <v>869</v>
      </c>
      <c r="I205" s="525" t="s">
        <v>870</v>
      </c>
      <c r="J205" s="524" t="s">
        <v>1892</v>
      </c>
      <c r="K205" s="524"/>
      <c r="L205" s="524" t="s">
        <v>473</v>
      </c>
      <c r="M205" s="337" t="s">
        <v>1894</v>
      </c>
      <c r="N205" s="337" t="s">
        <v>1162</v>
      </c>
      <c r="O205" s="540" t="s">
        <v>1181</v>
      </c>
      <c r="P205" s="337" t="s">
        <v>1111</v>
      </c>
      <c r="Q205" s="306" t="s">
        <v>1687</v>
      </c>
      <c r="R205" s="306">
        <v>1</v>
      </c>
      <c r="S205" s="361">
        <v>12000</v>
      </c>
      <c r="T205" s="450">
        <f>+Tabla46[[#This Row],[Cantidad de Insumos]]*Tabla46[[#This Row],[Precio Unitario]]</f>
        <v>12000</v>
      </c>
      <c r="U205" s="483" t="s">
        <v>871</v>
      </c>
      <c r="V205" s="312" t="s">
        <v>928</v>
      </c>
    </row>
    <row r="206" spans="2:22" ht="12.75" customHeight="1" x14ac:dyDescent="0.2">
      <c r="B206" s="482" t="e">
        <f>IF(Tabla46[[#This Row],[Tipos de Acciones]]="","",CONCATENATE(Tabla46[[#This Row],[POA]],".",Tabla46[[#This Row],[SRS]],".",Tabla46[[#This Row],[AREA]],".",Tabla46[[#This Row],[TIPO]]))</f>
        <v>#REF!</v>
      </c>
      <c r="C206" s="482" t="e">
        <f>IF(Tabla46[[#This Row],[Tipos de Acciones]]="","",'Formulario PPGR1'!#REF!)</f>
        <v>#REF!</v>
      </c>
      <c r="D206" s="341" t="s">
        <v>2027</v>
      </c>
      <c r="E206" s="482" t="s">
        <v>2028</v>
      </c>
      <c r="F206" s="482" t="e">
        <f>IF(Tabla46[[#This Row],[Tipos de Acciones]]="","",'Formulario PPGR1'!#REF!)</f>
        <v>#REF!</v>
      </c>
      <c r="G206" s="524" t="s">
        <v>938</v>
      </c>
      <c r="H206" s="524" t="s">
        <v>869</v>
      </c>
      <c r="I206" s="525" t="s">
        <v>870</v>
      </c>
      <c r="J206" s="524" t="s">
        <v>1892</v>
      </c>
      <c r="K206" s="524"/>
      <c r="L206" s="524" t="s">
        <v>473</v>
      </c>
      <c r="M206" s="337" t="s">
        <v>1895</v>
      </c>
      <c r="N206" s="337" t="s">
        <v>1162</v>
      </c>
      <c r="O206" s="540" t="s">
        <v>1181</v>
      </c>
      <c r="P206" s="337" t="s">
        <v>1113</v>
      </c>
      <c r="Q206" s="306" t="s">
        <v>1687</v>
      </c>
      <c r="R206" s="306">
        <v>1</v>
      </c>
      <c r="S206" s="361">
        <v>12000</v>
      </c>
      <c r="T206" s="450">
        <f>+Tabla46[[#This Row],[Cantidad de Insumos]]*Tabla46[[#This Row],[Precio Unitario]]</f>
        <v>12000</v>
      </c>
      <c r="U206" s="483" t="s">
        <v>871</v>
      </c>
      <c r="V206" s="312" t="s">
        <v>928</v>
      </c>
    </row>
    <row r="207" spans="2:22" ht="12.75" customHeight="1" x14ac:dyDescent="0.2">
      <c r="B207" s="482" t="e">
        <f>IF(Tabla46[[#This Row],[Tipos de Acciones]]="","",CONCATENATE(Tabla46[[#This Row],[POA]],".",Tabla46[[#This Row],[SRS]],".",Tabla46[[#This Row],[AREA]],".",Tabla46[[#This Row],[TIPO]]))</f>
        <v>#REF!</v>
      </c>
      <c r="C207" s="482" t="e">
        <f>IF(Tabla46[[#This Row],[Tipos de Acciones]]="","",'Formulario PPGR1'!#REF!)</f>
        <v>#REF!</v>
      </c>
      <c r="D207" s="341" t="s">
        <v>2027</v>
      </c>
      <c r="E207" s="482" t="s">
        <v>2028</v>
      </c>
      <c r="F207" s="482" t="e">
        <f>IF(Tabla46[[#This Row],[Tipos de Acciones]]="","",'Formulario PPGR1'!#REF!)</f>
        <v>#REF!</v>
      </c>
      <c r="G207" s="524" t="s">
        <v>938</v>
      </c>
      <c r="H207" s="524" t="s">
        <v>869</v>
      </c>
      <c r="I207" s="525" t="s">
        <v>870</v>
      </c>
      <c r="J207" s="524" t="s">
        <v>1892</v>
      </c>
      <c r="K207" s="524"/>
      <c r="L207" s="524" t="s">
        <v>473</v>
      </c>
      <c r="M207" s="337" t="s">
        <v>1896</v>
      </c>
      <c r="N207" s="337" t="s">
        <v>1162</v>
      </c>
      <c r="O207" s="540" t="s">
        <v>1181</v>
      </c>
      <c r="P207" s="337" t="s">
        <v>1112</v>
      </c>
      <c r="Q207" s="306" t="s">
        <v>1687</v>
      </c>
      <c r="R207" s="306">
        <v>1</v>
      </c>
      <c r="S207" s="361">
        <v>12000</v>
      </c>
      <c r="T207" s="450">
        <f>+Tabla46[[#This Row],[Cantidad de Insumos]]*Tabla46[[#This Row],[Precio Unitario]]</f>
        <v>12000</v>
      </c>
      <c r="U207" s="483" t="s">
        <v>871</v>
      </c>
      <c r="V207" s="312" t="s">
        <v>928</v>
      </c>
    </row>
    <row r="208" spans="2:22" ht="25.5" customHeight="1" x14ac:dyDescent="0.2">
      <c r="B208" s="482" t="e">
        <f>IF(Tabla46[[#This Row],[Tipos de Acciones]]="","",CONCATENATE(Tabla46[[#This Row],[POA]],".",Tabla46[[#This Row],[SRS]],".",Tabla46[[#This Row],[AREA]],".",Tabla46[[#This Row],[TIPO]]))</f>
        <v>#REF!</v>
      </c>
      <c r="C208" s="482" t="e">
        <f>IF(Tabla46[[#This Row],[Tipos de Acciones]]="","",'Formulario PPGR1'!#REF!)</f>
        <v>#REF!</v>
      </c>
      <c r="D208" s="341" t="s">
        <v>2027</v>
      </c>
      <c r="E208" s="482" t="s">
        <v>2028</v>
      </c>
      <c r="F208" s="482" t="e">
        <f>IF(Tabla46[[#This Row],[Tipos de Acciones]]="","",'Formulario PPGR1'!#REF!)</f>
        <v>#REF!</v>
      </c>
      <c r="G208" s="524" t="s">
        <v>938</v>
      </c>
      <c r="H208" s="524" t="s">
        <v>869</v>
      </c>
      <c r="I208" s="525" t="s">
        <v>1663</v>
      </c>
      <c r="J208" s="524" t="s">
        <v>1897</v>
      </c>
      <c r="K208" s="524"/>
      <c r="L208" s="524" t="s">
        <v>469</v>
      </c>
      <c r="M208" s="337" t="s">
        <v>1840</v>
      </c>
      <c r="N208" s="337" t="s">
        <v>1162</v>
      </c>
      <c r="O208" s="540"/>
      <c r="P208" s="337" t="s">
        <v>1111</v>
      </c>
      <c r="Q208" s="306" t="s">
        <v>1687</v>
      </c>
      <c r="R208" s="306">
        <v>1</v>
      </c>
      <c r="S208" s="361">
        <v>38000</v>
      </c>
      <c r="T208" s="450">
        <f>+Tabla46[[#This Row],[Cantidad de Insumos]]*Tabla46[[#This Row],[Precio Unitario]]</f>
        <v>38000</v>
      </c>
      <c r="U208" s="483" t="s">
        <v>895</v>
      </c>
      <c r="V208" s="312" t="s">
        <v>928</v>
      </c>
    </row>
    <row r="209" spans="2:22" ht="25.5" customHeight="1" x14ac:dyDescent="0.2">
      <c r="B209" s="482" t="e">
        <f>IF(Tabla46[[#This Row],[Tipos de Acciones]]="","",CONCATENATE(Tabla46[[#This Row],[POA]],".",Tabla46[[#This Row],[SRS]],".",Tabla46[[#This Row],[AREA]],".",Tabla46[[#This Row],[TIPO]]))</f>
        <v>#REF!</v>
      </c>
      <c r="C209" s="482" t="e">
        <f>IF(Tabla46[[#This Row],[Tipos de Acciones]]="","",'Formulario PPGR1'!#REF!)</f>
        <v>#REF!</v>
      </c>
      <c r="D209" s="341" t="s">
        <v>2027</v>
      </c>
      <c r="E209" s="482" t="s">
        <v>2028</v>
      </c>
      <c r="F209" s="482" t="e">
        <f>IF(Tabla46[[#This Row],[Tipos de Acciones]]="","",'Formulario PPGR1'!#REF!)</f>
        <v>#REF!</v>
      </c>
      <c r="G209" s="524" t="s">
        <v>938</v>
      </c>
      <c r="H209" s="524" t="s">
        <v>869</v>
      </c>
      <c r="I209" s="525" t="s">
        <v>1663</v>
      </c>
      <c r="J209" s="524" t="s">
        <v>1897</v>
      </c>
      <c r="K209" s="524"/>
      <c r="L209" s="524" t="s">
        <v>469</v>
      </c>
      <c r="M209" s="337" t="s">
        <v>1842</v>
      </c>
      <c r="N209" s="337" t="s">
        <v>1162</v>
      </c>
      <c r="O209" s="540" t="s">
        <v>1181</v>
      </c>
      <c r="P209" s="337" t="s">
        <v>1111</v>
      </c>
      <c r="Q209" s="306" t="s">
        <v>1687</v>
      </c>
      <c r="R209" s="306">
        <v>1</v>
      </c>
      <c r="S209" s="361">
        <v>38000</v>
      </c>
      <c r="T209" s="450">
        <f>+Tabla46[[#This Row],[Cantidad de Insumos]]*Tabla46[[#This Row],[Precio Unitario]]</f>
        <v>38000</v>
      </c>
      <c r="U209" s="483" t="s">
        <v>871</v>
      </c>
      <c r="V209" s="312" t="s">
        <v>928</v>
      </c>
    </row>
    <row r="210" spans="2:22" ht="25.5" customHeight="1" x14ac:dyDescent="0.2">
      <c r="B210" s="482" t="e">
        <f>IF(Tabla46[[#This Row],[Tipos de Acciones]]="","",CONCATENATE(Tabla46[[#This Row],[POA]],".",Tabla46[[#This Row],[SRS]],".",Tabla46[[#This Row],[AREA]],".",Tabla46[[#This Row],[TIPO]]))</f>
        <v>#REF!</v>
      </c>
      <c r="C210" s="482" t="e">
        <f>IF(Tabla46[[#This Row],[Tipos de Acciones]]="","",'Formulario PPGR1'!#REF!)</f>
        <v>#REF!</v>
      </c>
      <c r="D210" s="341" t="s">
        <v>2027</v>
      </c>
      <c r="E210" s="482" t="s">
        <v>2028</v>
      </c>
      <c r="F210" s="482" t="e">
        <f>IF(Tabla46[[#This Row],[Tipos de Acciones]]="","",'Formulario PPGR1'!#REF!)</f>
        <v>#REF!</v>
      </c>
      <c r="G210" s="524" t="s">
        <v>938</v>
      </c>
      <c r="H210" s="524" t="s">
        <v>869</v>
      </c>
      <c r="I210" s="525" t="s">
        <v>1663</v>
      </c>
      <c r="J210" s="524" t="s">
        <v>1897</v>
      </c>
      <c r="K210" s="524"/>
      <c r="L210" s="524" t="s">
        <v>469</v>
      </c>
      <c r="M210" s="337" t="s">
        <v>1843</v>
      </c>
      <c r="N210" s="337" t="s">
        <v>1162</v>
      </c>
      <c r="O210" s="540" t="s">
        <v>1181</v>
      </c>
      <c r="P210" s="337" t="s">
        <v>1111</v>
      </c>
      <c r="Q210" s="306" t="s">
        <v>1687</v>
      </c>
      <c r="R210" s="306">
        <v>1</v>
      </c>
      <c r="S210" s="361">
        <v>38000</v>
      </c>
      <c r="T210" s="450">
        <f>+Tabla46[[#This Row],[Cantidad de Insumos]]*Tabla46[[#This Row],[Precio Unitario]]</f>
        <v>38000</v>
      </c>
      <c r="U210" s="483" t="s">
        <v>871</v>
      </c>
      <c r="V210" s="312" t="s">
        <v>928</v>
      </c>
    </row>
    <row r="211" spans="2:22" ht="25.5" customHeight="1" x14ac:dyDescent="0.2">
      <c r="B211" s="482" t="e">
        <f>IF(Tabla46[[#This Row],[Tipos de Acciones]]="","",CONCATENATE(Tabla46[[#This Row],[POA]],".",Tabla46[[#This Row],[SRS]],".",Tabla46[[#This Row],[AREA]],".",Tabla46[[#This Row],[TIPO]]))</f>
        <v>#REF!</v>
      </c>
      <c r="C211" s="482" t="e">
        <f>IF(Tabla46[[#This Row],[Tipos de Acciones]]="","",'Formulario PPGR1'!#REF!)</f>
        <v>#REF!</v>
      </c>
      <c r="D211" s="341" t="s">
        <v>2027</v>
      </c>
      <c r="E211" s="482" t="s">
        <v>2028</v>
      </c>
      <c r="F211" s="482" t="e">
        <f>IF(Tabla46[[#This Row],[Tipos de Acciones]]="","",'Formulario PPGR1'!#REF!)</f>
        <v>#REF!</v>
      </c>
      <c r="G211" s="524" t="s">
        <v>938</v>
      </c>
      <c r="H211" s="524" t="s">
        <v>869</v>
      </c>
      <c r="I211" s="525" t="s">
        <v>1663</v>
      </c>
      <c r="J211" s="524" t="s">
        <v>1897</v>
      </c>
      <c r="K211" s="524"/>
      <c r="L211" s="524" t="s">
        <v>469</v>
      </c>
      <c r="M211" s="337" t="s">
        <v>1844</v>
      </c>
      <c r="N211" s="337" t="s">
        <v>1162</v>
      </c>
      <c r="O211" s="540" t="s">
        <v>1181</v>
      </c>
      <c r="P211" s="337" t="s">
        <v>1111</v>
      </c>
      <c r="Q211" s="306" t="s">
        <v>1687</v>
      </c>
      <c r="R211" s="306">
        <v>1</v>
      </c>
      <c r="S211" s="361">
        <v>38000</v>
      </c>
      <c r="T211" s="450">
        <f>+Tabla46[[#This Row],[Cantidad de Insumos]]*Tabla46[[#This Row],[Precio Unitario]]</f>
        <v>38000</v>
      </c>
      <c r="U211" s="483" t="s">
        <v>871</v>
      </c>
      <c r="V211" s="312" t="s">
        <v>928</v>
      </c>
    </row>
    <row r="212" spans="2:22" ht="25.5" customHeight="1" x14ac:dyDescent="0.2">
      <c r="B212" s="482" t="e">
        <f>IF(Tabla46[[#This Row],[Tipos de Acciones]]="","",CONCATENATE(Tabla46[[#This Row],[POA]],".",Tabla46[[#This Row],[SRS]],".",Tabla46[[#This Row],[AREA]],".",Tabla46[[#This Row],[TIPO]]))</f>
        <v>#REF!</v>
      </c>
      <c r="C212" s="482" t="e">
        <f>IF(Tabla46[[#This Row],[Tipos de Acciones]]="","",'Formulario PPGR1'!#REF!)</f>
        <v>#REF!</v>
      </c>
      <c r="D212" s="341" t="s">
        <v>2027</v>
      </c>
      <c r="E212" s="482" t="s">
        <v>2028</v>
      </c>
      <c r="F212" s="482" t="e">
        <f>IF(Tabla46[[#This Row],[Tipos de Acciones]]="","",'Formulario PPGR1'!#REF!)</f>
        <v>#REF!</v>
      </c>
      <c r="G212" s="524" t="s">
        <v>938</v>
      </c>
      <c r="H212" s="524" t="s">
        <v>869</v>
      </c>
      <c r="I212" s="525" t="s">
        <v>1663</v>
      </c>
      <c r="J212" s="524" t="s">
        <v>1897</v>
      </c>
      <c r="K212" s="524"/>
      <c r="L212" s="524" t="s">
        <v>469</v>
      </c>
      <c r="M212" s="337" t="s">
        <v>1845</v>
      </c>
      <c r="N212" s="337" t="s">
        <v>1162</v>
      </c>
      <c r="O212" s="540" t="s">
        <v>1181</v>
      </c>
      <c r="P212" s="337" t="s">
        <v>1111</v>
      </c>
      <c r="Q212" s="306" t="s">
        <v>1687</v>
      </c>
      <c r="R212" s="306">
        <v>1</v>
      </c>
      <c r="S212" s="361">
        <v>38000</v>
      </c>
      <c r="T212" s="450">
        <f>+Tabla46[[#This Row],[Cantidad de Insumos]]*Tabla46[[#This Row],[Precio Unitario]]</f>
        <v>38000</v>
      </c>
      <c r="U212" s="483" t="s">
        <v>871</v>
      </c>
      <c r="V212" s="312" t="s">
        <v>928</v>
      </c>
    </row>
    <row r="213" spans="2:22" ht="25.5" customHeight="1" x14ac:dyDescent="0.2">
      <c r="B213" s="482" t="e">
        <f>IF(Tabla46[[#This Row],[Tipos de Acciones]]="","",CONCATENATE(Tabla46[[#This Row],[POA]],".",Tabla46[[#This Row],[SRS]],".",Tabla46[[#This Row],[AREA]],".",Tabla46[[#This Row],[TIPO]]))</f>
        <v>#REF!</v>
      </c>
      <c r="C213" s="482" t="e">
        <f>IF(Tabla46[[#This Row],[Tipos de Acciones]]="","",'Formulario PPGR1'!#REF!)</f>
        <v>#REF!</v>
      </c>
      <c r="D213" s="341" t="s">
        <v>2027</v>
      </c>
      <c r="E213" s="482" t="s">
        <v>2028</v>
      </c>
      <c r="F213" s="482" t="e">
        <f>IF(Tabla46[[#This Row],[Tipos de Acciones]]="","",'Formulario PPGR1'!#REF!)</f>
        <v>#REF!</v>
      </c>
      <c r="G213" s="524" t="s">
        <v>938</v>
      </c>
      <c r="H213" s="524" t="s">
        <v>869</v>
      </c>
      <c r="I213" s="525" t="s">
        <v>1663</v>
      </c>
      <c r="J213" s="524" t="s">
        <v>1897</v>
      </c>
      <c r="K213" s="524"/>
      <c r="L213" s="524" t="s">
        <v>469</v>
      </c>
      <c r="M213" s="337" t="s">
        <v>1846</v>
      </c>
      <c r="N213" s="337" t="s">
        <v>1162</v>
      </c>
      <c r="O213" s="540" t="s">
        <v>1181</v>
      </c>
      <c r="P213" s="337" t="s">
        <v>1111</v>
      </c>
      <c r="Q213" s="306" t="s">
        <v>1687</v>
      </c>
      <c r="R213" s="306">
        <v>1</v>
      </c>
      <c r="S213" s="361">
        <v>38000</v>
      </c>
      <c r="T213" s="450">
        <f>+Tabla46[[#This Row],[Cantidad de Insumos]]*Tabla46[[#This Row],[Precio Unitario]]</f>
        <v>38000</v>
      </c>
      <c r="U213" s="483" t="s">
        <v>871</v>
      </c>
      <c r="V213" s="312" t="s">
        <v>928</v>
      </c>
    </row>
    <row r="214" spans="2:22" ht="25.5" customHeight="1" x14ac:dyDescent="0.2">
      <c r="B214" s="482" t="e">
        <f>IF(Tabla46[[#This Row],[Tipos de Acciones]]="","",CONCATENATE(Tabla46[[#This Row],[POA]],".",Tabla46[[#This Row],[SRS]],".",Tabla46[[#This Row],[AREA]],".",Tabla46[[#This Row],[TIPO]]))</f>
        <v>#REF!</v>
      </c>
      <c r="C214" s="482" t="e">
        <f>IF(Tabla46[[#This Row],[Tipos de Acciones]]="","",'Formulario PPGR1'!#REF!)</f>
        <v>#REF!</v>
      </c>
      <c r="D214" s="341" t="s">
        <v>2027</v>
      </c>
      <c r="E214" s="482" t="s">
        <v>2028</v>
      </c>
      <c r="F214" s="482" t="e">
        <f>IF(Tabla46[[#This Row],[Tipos de Acciones]]="","",'Formulario PPGR1'!#REF!)</f>
        <v>#REF!</v>
      </c>
      <c r="G214" s="524" t="s">
        <v>938</v>
      </c>
      <c r="H214" s="524" t="s">
        <v>869</v>
      </c>
      <c r="I214" s="525" t="s">
        <v>1663</v>
      </c>
      <c r="J214" s="524" t="s">
        <v>1897</v>
      </c>
      <c r="K214" s="524"/>
      <c r="L214" s="524" t="s">
        <v>469</v>
      </c>
      <c r="M214" s="337" t="s">
        <v>1847</v>
      </c>
      <c r="N214" s="337" t="s">
        <v>1162</v>
      </c>
      <c r="O214" s="540" t="s">
        <v>1181</v>
      </c>
      <c r="P214" s="337" t="s">
        <v>1111</v>
      </c>
      <c r="Q214" s="306" t="s">
        <v>1687</v>
      </c>
      <c r="R214" s="306">
        <v>1</v>
      </c>
      <c r="S214" s="361">
        <v>38000</v>
      </c>
      <c r="T214" s="450">
        <f>+Tabla46[[#This Row],[Cantidad de Insumos]]*Tabla46[[#This Row],[Precio Unitario]]</f>
        <v>38000</v>
      </c>
      <c r="U214" s="483" t="s">
        <v>871</v>
      </c>
      <c r="V214" s="312" t="s">
        <v>928</v>
      </c>
    </row>
    <row r="215" spans="2:22" ht="25.5" customHeight="1" x14ac:dyDescent="0.2">
      <c r="B215" s="482" t="e">
        <f>IF(Tabla46[[#This Row],[Tipos de Acciones]]="","",CONCATENATE(Tabla46[[#This Row],[POA]],".",Tabla46[[#This Row],[SRS]],".",Tabla46[[#This Row],[AREA]],".",Tabla46[[#This Row],[TIPO]]))</f>
        <v>#REF!</v>
      </c>
      <c r="C215" s="482" t="e">
        <f>IF(Tabla46[[#This Row],[Tipos de Acciones]]="","",'Formulario PPGR1'!#REF!)</f>
        <v>#REF!</v>
      </c>
      <c r="D215" s="341" t="s">
        <v>2027</v>
      </c>
      <c r="E215" s="482" t="s">
        <v>2028</v>
      </c>
      <c r="F215" s="482" t="e">
        <f>IF(Tabla46[[#This Row],[Tipos de Acciones]]="","",'Formulario PPGR1'!#REF!)</f>
        <v>#REF!</v>
      </c>
      <c r="G215" s="524" t="s">
        <v>938</v>
      </c>
      <c r="H215" s="524" t="s">
        <v>869</v>
      </c>
      <c r="I215" s="525" t="s">
        <v>1663</v>
      </c>
      <c r="J215" s="524" t="s">
        <v>1897</v>
      </c>
      <c r="K215" s="524"/>
      <c r="L215" s="524" t="s">
        <v>469</v>
      </c>
      <c r="M215" s="337" t="s">
        <v>1848</v>
      </c>
      <c r="N215" s="337" t="s">
        <v>1162</v>
      </c>
      <c r="O215" s="540" t="s">
        <v>1181</v>
      </c>
      <c r="P215" s="337" t="s">
        <v>1111</v>
      </c>
      <c r="Q215" s="306" t="s">
        <v>1687</v>
      </c>
      <c r="R215" s="306">
        <v>1</v>
      </c>
      <c r="S215" s="361">
        <v>38000</v>
      </c>
      <c r="T215" s="450">
        <f>+Tabla46[[#This Row],[Cantidad de Insumos]]*Tabla46[[#This Row],[Precio Unitario]]</f>
        <v>38000</v>
      </c>
      <c r="U215" s="483" t="s">
        <v>871</v>
      </c>
      <c r="V215" s="312" t="s">
        <v>928</v>
      </c>
    </row>
    <row r="216" spans="2:22" ht="25.5" customHeight="1" x14ac:dyDescent="0.2">
      <c r="B216" s="482" t="e">
        <f>IF(Tabla46[[#This Row],[Tipos de Acciones]]="","",CONCATENATE(Tabla46[[#This Row],[POA]],".",Tabla46[[#This Row],[SRS]],".",Tabla46[[#This Row],[AREA]],".",Tabla46[[#This Row],[TIPO]]))</f>
        <v>#REF!</v>
      </c>
      <c r="C216" s="482" t="e">
        <f>IF(Tabla46[[#This Row],[Tipos de Acciones]]="","",'Formulario PPGR1'!#REF!)</f>
        <v>#REF!</v>
      </c>
      <c r="D216" s="341" t="s">
        <v>2027</v>
      </c>
      <c r="E216" s="482" t="s">
        <v>2028</v>
      </c>
      <c r="F216" s="482" t="e">
        <f>IF(Tabla46[[#This Row],[Tipos de Acciones]]="","",'Formulario PPGR1'!#REF!)</f>
        <v>#REF!</v>
      </c>
      <c r="G216" s="524" t="s">
        <v>938</v>
      </c>
      <c r="H216" s="524" t="s">
        <v>869</v>
      </c>
      <c r="I216" s="525" t="s">
        <v>1663</v>
      </c>
      <c r="J216" s="524" t="s">
        <v>1897</v>
      </c>
      <c r="K216" s="524"/>
      <c r="L216" s="524" t="s">
        <v>469</v>
      </c>
      <c r="M216" s="337" t="s">
        <v>1849</v>
      </c>
      <c r="N216" s="337" t="s">
        <v>1162</v>
      </c>
      <c r="O216" s="540" t="s">
        <v>1181</v>
      </c>
      <c r="P216" s="337" t="s">
        <v>1111</v>
      </c>
      <c r="Q216" s="306" t="s">
        <v>1687</v>
      </c>
      <c r="R216" s="306">
        <v>1</v>
      </c>
      <c r="S216" s="361">
        <v>38000</v>
      </c>
      <c r="T216" s="450">
        <f>+Tabla46[[#This Row],[Cantidad de Insumos]]*Tabla46[[#This Row],[Precio Unitario]]</f>
        <v>38000</v>
      </c>
      <c r="U216" s="483" t="s">
        <v>871</v>
      </c>
      <c r="V216" s="312" t="s">
        <v>928</v>
      </c>
    </row>
    <row r="217" spans="2:22" ht="25.5" customHeight="1" x14ac:dyDescent="0.2">
      <c r="B217" s="482" t="e">
        <f>IF(Tabla46[[#This Row],[Tipos de Acciones]]="","",CONCATENATE(Tabla46[[#This Row],[POA]],".",Tabla46[[#This Row],[SRS]],".",Tabla46[[#This Row],[AREA]],".",Tabla46[[#This Row],[TIPO]]))</f>
        <v>#REF!</v>
      </c>
      <c r="C217" s="482" t="e">
        <f>IF(Tabla46[[#This Row],[Tipos de Acciones]]="","",'Formulario PPGR1'!#REF!)</f>
        <v>#REF!</v>
      </c>
      <c r="D217" s="341" t="s">
        <v>2027</v>
      </c>
      <c r="E217" s="482" t="s">
        <v>2028</v>
      </c>
      <c r="F217" s="482" t="e">
        <f>IF(Tabla46[[#This Row],[Tipos de Acciones]]="","",'Formulario PPGR1'!#REF!)</f>
        <v>#REF!</v>
      </c>
      <c r="G217" s="524" t="s">
        <v>938</v>
      </c>
      <c r="H217" s="524" t="s">
        <v>869</v>
      </c>
      <c r="I217" s="525" t="s">
        <v>1663</v>
      </c>
      <c r="J217" s="524" t="s">
        <v>1897</v>
      </c>
      <c r="K217" s="524"/>
      <c r="L217" s="524" t="s">
        <v>469</v>
      </c>
      <c r="M217" s="337" t="s">
        <v>1850</v>
      </c>
      <c r="N217" s="337" t="s">
        <v>1162</v>
      </c>
      <c r="O217" s="540" t="s">
        <v>1181</v>
      </c>
      <c r="P217" s="337" t="s">
        <v>1111</v>
      </c>
      <c r="Q217" s="306" t="s">
        <v>1687</v>
      </c>
      <c r="R217" s="306">
        <v>1</v>
      </c>
      <c r="S217" s="361">
        <v>38000</v>
      </c>
      <c r="T217" s="450">
        <f>+Tabla46[[#This Row],[Cantidad de Insumos]]*Tabla46[[#This Row],[Precio Unitario]]</f>
        <v>38000</v>
      </c>
      <c r="U217" s="483" t="s">
        <v>871</v>
      </c>
      <c r="V217" s="312" t="s">
        <v>928</v>
      </c>
    </row>
    <row r="218" spans="2:22" ht="12.75" customHeight="1" x14ac:dyDescent="0.2">
      <c r="B218" s="482" t="e">
        <f>IF(Tabla46[[#This Row],[Tipos de Acciones]]="","",CONCATENATE(Tabla46[[#This Row],[POA]],".",Tabla46[[#This Row],[SRS]],".",Tabla46[[#This Row],[AREA]],".",Tabla46[[#This Row],[TIPO]]))</f>
        <v>#REF!</v>
      </c>
      <c r="C218" s="482" t="e">
        <f>IF(Tabla46[[#This Row],[Tipos de Acciones]]="","",'Formulario PPGR1'!#REF!)</f>
        <v>#REF!</v>
      </c>
      <c r="D218" s="341" t="s">
        <v>2027</v>
      </c>
      <c r="E218" s="482" t="s">
        <v>2028</v>
      </c>
      <c r="F218" s="482" t="e">
        <f>IF(Tabla46[[#This Row],[Tipos de Acciones]]="","",'Formulario PPGR1'!#REF!)</f>
        <v>#REF!</v>
      </c>
      <c r="G218" s="524" t="s">
        <v>938</v>
      </c>
      <c r="H218" s="524" t="s">
        <v>869</v>
      </c>
      <c r="I218" s="525" t="s">
        <v>1663</v>
      </c>
      <c r="J218" s="524" t="s">
        <v>1897</v>
      </c>
      <c r="K218" s="524"/>
      <c r="L218" s="524" t="s">
        <v>469</v>
      </c>
      <c r="M218" s="337" t="s">
        <v>1851</v>
      </c>
      <c r="N218" s="337" t="s">
        <v>1162</v>
      </c>
      <c r="O218" s="540" t="s">
        <v>1181</v>
      </c>
      <c r="P218" s="337" t="s">
        <v>1113</v>
      </c>
      <c r="Q218" s="306" t="s">
        <v>1687</v>
      </c>
      <c r="R218" s="306">
        <v>1</v>
      </c>
      <c r="S218" s="361">
        <v>38000</v>
      </c>
      <c r="T218" s="450">
        <f>+Tabla46[[#This Row],[Cantidad de Insumos]]*Tabla46[[#This Row],[Precio Unitario]]</f>
        <v>38000</v>
      </c>
      <c r="U218" s="483" t="s">
        <v>871</v>
      </c>
      <c r="V218" s="312" t="s">
        <v>928</v>
      </c>
    </row>
    <row r="219" spans="2:22" ht="12.75" customHeight="1" x14ac:dyDescent="0.2">
      <c r="B219" s="482" t="e">
        <f>IF(Tabla46[[#This Row],[Tipos de Acciones]]="","",CONCATENATE(Tabla46[[#This Row],[POA]],".",Tabla46[[#This Row],[SRS]],".",Tabla46[[#This Row],[AREA]],".",Tabla46[[#This Row],[TIPO]]))</f>
        <v>#REF!</v>
      </c>
      <c r="C219" s="482" t="e">
        <f>IF(Tabla46[[#This Row],[Tipos de Acciones]]="","",'Formulario PPGR1'!#REF!)</f>
        <v>#REF!</v>
      </c>
      <c r="D219" s="341" t="s">
        <v>2027</v>
      </c>
      <c r="E219" s="482" t="s">
        <v>2028</v>
      </c>
      <c r="F219" s="482" t="e">
        <f>IF(Tabla46[[#This Row],[Tipos de Acciones]]="","",'Formulario PPGR1'!#REF!)</f>
        <v>#REF!</v>
      </c>
      <c r="G219" s="524" t="s">
        <v>938</v>
      </c>
      <c r="H219" s="524" t="s">
        <v>869</v>
      </c>
      <c r="I219" s="525" t="s">
        <v>1663</v>
      </c>
      <c r="J219" s="524" t="s">
        <v>1897</v>
      </c>
      <c r="K219" s="524"/>
      <c r="L219" s="524" t="s">
        <v>469</v>
      </c>
      <c r="M219" s="337" t="s">
        <v>1852</v>
      </c>
      <c r="N219" s="337" t="s">
        <v>1162</v>
      </c>
      <c r="O219" s="540" t="s">
        <v>1181</v>
      </c>
      <c r="P219" s="337" t="s">
        <v>1113</v>
      </c>
      <c r="Q219" s="306" t="s">
        <v>1687</v>
      </c>
      <c r="R219" s="306">
        <v>1</v>
      </c>
      <c r="S219" s="361">
        <v>38000</v>
      </c>
      <c r="T219" s="450">
        <f>+Tabla46[[#This Row],[Cantidad de Insumos]]*Tabla46[[#This Row],[Precio Unitario]]</f>
        <v>38000</v>
      </c>
      <c r="U219" s="483" t="s">
        <v>871</v>
      </c>
      <c r="V219" s="312" t="s">
        <v>928</v>
      </c>
    </row>
    <row r="220" spans="2:22" ht="12.75" customHeight="1" x14ac:dyDescent="0.2">
      <c r="B220" s="482" t="e">
        <f>IF(Tabla46[[#This Row],[Tipos de Acciones]]="","",CONCATENATE(Tabla46[[#This Row],[POA]],".",Tabla46[[#This Row],[SRS]],".",Tabla46[[#This Row],[AREA]],".",Tabla46[[#This Row],[TIPO]]))</f>
        <v>#REF!</v>
      </c>
      <c r="C220" s="482" t="e">
        <f>IF(Tabla46[[#This Row],[Tipos de Acciones]]="","",'Formulario PPGR1'!#REF!)</f>
        <v>#REF!</v>
      </c>
      <c r="D220" s="341" t="s">
        <v>2027</v>
      </c>
      <c r="E220" s="482" t="s">
        <v>2028</v>
      </c>
      <c r="F220" s="482" t="e">
        <f>IF(Tabla46[[#This Row],[Tipos de Acciones]]="","",'Formulario PPGR1'!#REF!)</f>
        <v>#REF!</v>
      </c>
      <c r="G220" s="524" t="s">
        <v>938</v>
      </c>
      <c r="H220" s="524" t="s">
        <v>869</v>
      </c>
      <c r="I220" s="525" t="s">
        <v>1663</v>
      </c>
      <c r="J220" s="524" t="s">
        <v>1897</v>
      </c>
      <c r="K220" s="524"/>
      <c r="L220" s="524" t="s">
        <v>469</v>
      </c>
      <c r="M220" s="337" t="s">
        <v>1853</v>
      </c>
      <c r="N220" s="337" t="s">
        <v>1162</v>
      </c>
      <c r="O220" s="540" t="s">
        <v>1181</v>
      </c>
      <c r="P220" s="337" t="s">
        <v>1113</v>
      </c>
      <c r="Q220" s="306" t="s">
        <v>1687</v>
      </c>
      <c r="R220" s="306">
        <v>1</v>
      </c>
      <c r="S220" s="361">
        <v>38000</v>
      </c>
      <c r="T220" s="450">
        <f>+Tabla46[[#This Row],[Cantidad de Insumos]]*Tabla46[[#This Row],[Precio Unitario]]</f>
        <v>38000</v>
      </c>
      <c r="U220" s="483" t="s">
        <v>871</v>
      </c>
      <c r="V220" s="312" t="s">
        <v>928</v>
      </c>
    </row>
    <row r="221" spans="2:22" ht="12.75" customHeight="1" x14ac:dyDescent="0.2">
      <c r="B221" s="482" t="e">
        <f>IF(Tabla46[[#This Row],[Tipos de Acciones]]="","",CONCATENATE(Tabla46[[#This Row],[POA]],".",Tabla46[[#This Row],[SRS]],".",Tabla46[[#This Row],[AREA]],".",Tabla46[[#This Row],[TIPO]]))</f>
        <v>#REF!</v>
      </c>
      <c r="C221" s="482" t="e">
        <f>IF(Tabla46[[#This Row],[Tipos de Acciones]]="","",'Formulario PPGR1'!#REF!)</f>
        <v>#REF!</v>
      </c>
      <c r="D221" s="341" t="s">
        <v>2027</v>
      </c>
      <c r="E221" s="482" t="s">
        <v>2028</v>
      </c>
      <c r="F221" s="482" t="e">
        <f>IF(Tabla46[[#This Row],[Tipos de Acciones]]="","",'Formulario PPGR1'!#REF!)</f>
        <v>#REF!</v>
      </c>
      <c r="G221" s="524" t="s">
        <v>938</v>
      </c>
      <c r="H221" s="524" t="s">
        <v>869</v>
      </c>
      <c r="I221" s="525" t="s">
        <v>870</v>
      </c>
      <c r="J221" s="524" t="s">
        <v>1897</v>
      </c>
      <c r="K221" s="524"/>
      <c r="L221" s="524" t="s">
        <v>469</v>
      </c>
      <c r="M221" s="337" t="s">
        <v>1855</v>
      </c>
      <c r="N221" s="337" t="s">
        <v>1162</v>
      </c>
      <c r="O221" s="540" t="s">
        <v>1181</v>
      </c>
      <c r="P221" s="337" t="s">
        <v>1113</v>
      </c>
      <c r="Q221" s="306" t="s">
        <v>1687</v>
      </c>
      <c r="R221" s="306">
        <v>1</v>
      </c>
      <c r="S221" s="361">
        <v>38000</v>
      </c>
      <c r="T221" s="450">
        <f>+Tabla46[[#This Row],[Cantidad de Insumos]]*Tabla46[[#This Row],[Precio Unitario]]</f>
        <v>38000</v>
      </c>
      <c r="U221" s="483" t="s">
        <v>871</v>
      </c>
      <c r="V221" s="312" t="s">
        <v>928</v>
      </c>
    </row>
    <row r="222" spans="2:22" ht="12.75" customHeight="1" x14ac:dyDescent="0.2">
      <c r="B222" s="482" t="e">
        <f>IF(Tabla46[[#This Row],[Tipos de Acciones]]="","",CONCATENATE(Tabla46[[#This Row],[POA]],".",Tabla46[[#This Row],[SRS]],".",Tabla46[[#This Row],[AREA]],".",Tabla46[[#This Row],[TIPO]]))</f>
        <v>#REF!</v>
      </c>
      <c r="C222" s="482" t="e">
        <f>IF(Tabla46[[#This Row],[Tipos de Acciones]]="","",'Formulario PPGR1'!#REF!)</f>
        <v>#REF!</v>
      </c>
      <c r="D222" s="341" t="s">
        <v>2027</v>
      </c>
      <c r="E222" s="482" t="s">
        <v>2028</v>
      </c>
      <c r="F222" s="482" t="e">
        <f>IF(Tabla46[[#This Row],[Tipos de Acciones]]="","",'Formulario PPGR1'!#REF!)</f>
        <v>#REF!</v>
      </c>
      <c r="G222" s="524" t="s">
        <v>938</v>
      </c>
      <c r="H222" s="524" t="s">
        <v>869</v>
      </c>
      <c r="I222" s="525" t="s">
        <v>870</v>
      </c>
      <c r="J222" s="524" t="s">
        <v>1897</v>
      </c>
      <c r="K222" s="524"/>
      <c r="L222" s="524" t="s">
        <v>469</v>
      </c>
      <c r="M222" s="337" t="s">
        <v>1856</v>
      </c>
      <c r="N222" s="337" t="s">
        <v>1162</v>
      </c>
      <c r="O222" s="540" t="s">
        <v>1181</v>
      </c>
      <c r="P222" s="337" t="s">
        <v>1113</v>
      </c>
      <c r="Q222" s="306" t="s">
        <v>1687</v>
      </c>
      <c r="R222" s="306">
        <v>1</v>
      </c>
      <c r="S222" s="361">
        <v>38000</v>
      </c>
      <c r="T222" s="450">
        <f>+Tabla46[[#This Row],[Cantidad de Insumos]]*Tabla46[[#This Row],[Precio Unitario]]</f>
        <v>38000</v>
      </c>
      <c r="U222" s="483" t="s">
        <v>871</v>
      </c>
      <c r="V222" s="312" t="s">
        <v>928</v>
      </c>
    </row>
    <row r="223" spans="2:22" ht="12.75" customHeight="1" x14ac:dyDescent="0.2">
      <c r="B223" s="482" t="e">
        <f>IF(Tabla46[[#This Row],[Tipos de Acciones]]="","",CONCATENATE(Tabla46[[#This Row],[POA]],".",Tabla46[[#This Row],[SRS]],".",Tabla46[[#This Row],[AREA]],".",Tabla46[[#This Row],[TIPO]]))</f>
        <v>#REF!</v>
      </c>
      <c r="C223" s="482" t="e">
        <f>IF(Tabla46[[#This Row],[Tipos de Acciones]]="","",'Formulario PPGR1'!#REF!)</f>
        <v>#REF!</v>
      </c>
      <c r="D223" s="341" t="s">
        <v>2027</v>
      </c>
      <c r="E223" s="482" t="s">
        <v>2028</v>
      </c>
      <c r="F223" s="482" t="e">
        <f>IF(Tabla46[[#This Row],[Tipos de Acciones]]="","",'Formulario PPGR1'!#REF!)</f>
        <v>#REF!</v>
      </c>
      <c r="G223" s="524" t="s">
        <v>938</v>
      </c>
      <c r="H223" s="524" t="s">
        <v>869</v>
      </c>
      <c r="I223" s="525" t="s">
        <v>870</v>
      </c>
      <c r="J223" s="524" t="s">
        <v>1897</v>
      </c>
      <c r="K223" s="524"/>
      <c r="L223" s="524" t="s">
        <v>469</v>
      </c>
      <c r="M223" s="337" t="s">
        <v>1858</v>
      </c>
      <c r="N223" s="337" t="s">
        <v>1162</v>
      </c>
      <c r="O223" s="540" t="s">
        <v>1181</v>
      </c>
      <c r="P223" s="337" t="s">
        <v>1113</v>
      </c>
      <c r="Q223" s="306" t="s">
        <v>1687</v>
      </c>
      <c r="R223" s="306">
        <v>1</v>
      </c>
      <c r="S223" s="361">
        <v>38000</v>
      </c>
      <c r="T223" s="450">
        <f>+Tabla46[[#This Row],[Cantidad de Insumos]]*Tabla46[[#This Row],[Precio Unitario]]</f>
        <v>38000</v>
      </c>
      <c r="U223" s="483" t="s">
        <v>871</v>
      </c>
      <c r="V223" s="312" t="s">
        <v>928</v>
      </c>
    </row>
    <row r="224" spans="2:22" ht="12.75" customHeight="1" x14ac:dyDescent="0.2">
      <c r="B224" s="482" t="e">
        <f>IF(Tabla46[[#This Row],[Tipos de Acciones]]="","",CONCATENATE(Tabla46[[#This Row],[POA]],".",Tabla46[[#This Row],[SRS]],".",Tabla46[[#This Row],[AREA]],".",Tabla46[[#This Row],[TIPO]]))</f>
        <v>#REF!</v>
      </c>
      <c r="C224" s="482" t="e">
        <f>IF(Tabla46[[#This Row],[Tipos de Acciones]]="","",'Formulario PPGR1'!#REF!)</f>
        <v>#REF!</v>
      </c>
      <c r="D224" s="341" t="s">
        <v>2027</v>
      </c>
      <c r="E224" s="482" t="s">
        <v>2028</v>
      </c>
      <c r="F224" s="482" t="e">
        <f>IF(Tabla46[[#This Row],[Tipos de Acciones]]="","",'Formulario PPGR1'!#REF!)</f>
        <v>#REF!</v>
      </c>
      <c r="G224" s="524" t="s">
        <v>938</v>
      </c>
      <c r="H224" s="524" t="s">
        <v>869</v>
      </c>
      <c r="I224" s="525" t="s">
        <v>870</v>
      </c>
      <c r="J224" s="524" t="s">
        <v>1897</v>
      </c>
      <c r="K224" s="524"/>
      <c r="L224" s="524" t="s">
        <v>469</v>
      </c>
      <c r="M224" s="337" t="s">
        <v>1890</v>
      </c>
      <c r="N224" s="337" t="s">
        <v>1162</v>
      </c>
      <c r="O224" s="540" t="s">
        <v>1181</v>
      </c>
      <c r="P224" s="337" t="s">
        <v>1113</v>
      </c>
      <c r="Q224" s="306" t="s">
        <v>1687</v>
      </c>
      <c r="R224" s="306">
        <v>1</v>
      </c>
      <c r="S224" s="361">
        <v>38000</v>
      </c>
      <c r="T224" s="450">
        <f>+Tabla46[[#This Row],[Cantidad de Insumos]]*Tabla46[[#This Row],[Precio Unitario]]</f>
        <v>38000</v>
      </c>
      <c r="U224" s="483" t="s">
        <v>871</v>
      </c>
      <c r="V224" s="312" t="s">
        <v>928</v>
      </c>
    </row>
    <row r="225" spans="2:22" ht="12.75" customHeight="1" x14ac:dyDescent="0.2">
      <c r="B225" s="482" t="e">
        <f>IF(Tabla46[[#This Row],[Tipos de Acciones]]="","",CONCATENATE(Tabla46[[#This Row],[POA]],".",Tabla46[[#This Row],[SRS]],".",Tabla46[[#This Row],[AREA]],".",Tabla46[[#This Row],[TIPO]]))</f>
        <v>#REF!</v>
      </c>
      <c r="C225" s="482" t="e">
        <f>IF(Tabla46[[#This Row],[Tipos de Acciones]]="","",'Formulario PPGR1'!#REF!)</f>
        <v>#REF!</v>
      </c>
      <c r="D225" s="341" t="s">
        <v>2027</v>
      </c>
      <c r="E225" s="482" t="s">
        <v>2028</v>
      </c>
      <c r="F225" s="482" t="e">
        <f>IF(Tabla46[[#This Row],[Tipos de Acciones]]="","",'Formulario PPGR1'!#REF!)</f>
        <v>#REF!</v>
      </c>
      <c r="G225" s="524" t="s">
        <v>938</v>
      </c>
      <c r="H225" s="524" t="s">
        <v>869</v>
      </c>
      <c r="I225" s="525" t="s">
        <v>870</v>
      </c>
      <c r="J225" s="524" t="s">
        <v>1897</v>
      </c>
      <c r="K225" s="524"/>
      <c r="L225" s="524" t="s">
        <v>469</v>
      </c>
      <c r="M225" s="337" t="s">
        <v>1876</v>
      </c>
      <c r="N225" s="337" t="s">
        <v>1162</v>
      </c>
      <c r="O225" s="540" t="s">
        <v>1181</v>
      </c>
      <c r="P225" s="337" t="s">
        <v>1113</v>
      </c>
      <c r="Q225" s="306" t="s">
        <v>1687</v>
      </c>
      <c r="R225" s="306">
        <v>1</v>
      </c>
      <c r="S225" s="361">
        <v>38000</v>
      </c>
      <c r="T225" s="450">
        <f>+Tabla46[[#This Row],[Cantidad de Insumos]]*Tabla46[[#This Row],[Precio Unitario]]</f>
        <v>38000</v>
      </c>
      <c r="U225" s="483" t="s">
        <v>871</v>
      </c>
      <c r="V225" s="312" t="s">
        <v>928</v>
      </c>
    </row>
    <row r="226" spans="2:22" ht="12.75" customHeight="1" x14ac:dyDescent="0.2">
      <c r="B226" s="482" t="e">
        <f>IF(Tabla46[[#This Row],[Tipos de Acciones]]="","",CONCATENATE(Tabla46[[#This Row],[POA]],".",Tabla46[[#This Row],[SRS]],".",Tabla46[[#This Row],[AREA]],".",Tabla46[[#This Row],[TIPO]]))</f>
        <v>#REF!</v>
      </c>
      <c r="C226" s="482" t="e">
        <f>IF(Tabla46[[#This Row],[Tipos de Acciones]]="","",'Formulario PPGR1'!#REF!)</f>
        <v>#REF!</v>
      </c>
      <c r="D226" s="341" t="s">
        <v>2027</v>
      </c>
      <c r="E226" s="482" t="s">
        <v>2028</v>
      </c>
      <c r="F226" s="482" t="e">
        <f>IF(Tabla46[[#This Row],[Tipos de Acciones]]="","",'Formulario PPGR1'!#REF!)</f>
        <v>#REF!</v>
      </c>
      <c r="G226" s="524" t="s">
        <v>938</v>
      </c>
      <c r="H226" s="524" t="s">
        <v>869</v>
      </c>
      <c r="I226" s="525" t="s">
        <v>870</v>
      </c>
      <c r="J226" s="524" t="s">
        <v>1897</v>
      </c>
      <c r="K226" s="524"/>
      <c r="L226" s="524" t="s">
        <v>469</v>
      </c>
      <c r="M226" s="337" t="s">
        <v>1859</v>
      </c>
      <c r="N226" s="337" t="s">
        <v>1137</v>
      </c>
      <c r="O226" s="540" t="s">
        <v>969</v>
      </c>
      <c r="P226" s="337" t="s">
        <v>1108</v>
      </c>
      <c r="Q226" s="306" t="s">
        <v>1687</v>
      </c>
      <c r="R226" s="306">
        <v>1</v>
      </c>
      <c r="S226" s="361">
        <v>38000</v>
      </c>
      <c r="T226" s="450">
        <f>+Tabla46[[#This Row],[Cantidad de Insumos]]*Tabla46[[#This Row],[Precio Unitario]]</f>
        <v>38000</v>
      </c>
      <c r="U226" s="483" t="s">
        <v>871</v>
      </c>
      <c r="V226" s="312" t="s">
        <v>928</v>
      </c>
    </row>
    <row r="227" spans="2:22" ht="12.75" customHeight="1" x14ac:dyDescent="0.2">
      <c r="B227" s="482" t="e">
        <f>IF(Tabla46[[#This Row],[Tipos de Acciones]]="","",CONCATENATE(Tabla46[[#This Row],[POA]],".",Tabla46[[#This Row],[SRS]],".",Tabla46[[#This Row],[AREA]],".",Tabla46[[#This Row],[TIPO]]))</f>
        <v>#REF!</v>
      </c>
      <c r="C227" s="482" t="e">
        <f>IF(Tabla46[[#This Row],[Tipos de Acciones]]="","",'Formulario PPGR1'!#REF!)</f>
        <v>#REF!</v>
      </c>
      <c r="D227" s="341" t="s">
        <v>2027</v>
      </c>
      <c r="E227" s="482" t="s">
        <v>2028</v>
      </c>
      <c r="F227" s="482" t="e">
        <f>IF(Tabla46[[#This Row],[Tipos de Acciones]]="","",'Formulario PPGR1'!#REF!)</f>
        <v>#REF!</v>
      </c>
      <c r="G227" s="524" t="s">
        <v>938</v>
      </c>
      <c r="H227" s="524" t="s">
        <v>869</v>
      </c>
      <c r="I227" s="525" t="s">
        <v>870</v>
      </c>
      <c r="J227" s="524" t="s">
        <v>1897</v>
      </c>
      <c r="K227" s="524"/>
      <c r="L227" s="524" t="s">
        <v>469</v>
      </c>
      <c r="M227" s="337" t="s">
        <v>1860</v>
      </c>
      <c r="N227" s="337" t="s">
        <v>1162</v>
      </c>
      <c r="O227" s="540" t="s">
        <v>1181</v>
      </c>
      <c r="P227" s="337" t="s">
        <v>1112</v>
      </c>
      <c r="Q227" s="306" t="s">
        <v>1687</v>
      </c>
      <c r="R227" s="306">
        <v>1</v>
      </c>
      <c r="S227" s="361">
        <v>38000</v>
      </c>
      <c r="T227" s="450">
        <f>+Tabla46[[#This Row],[Cantidad de Insumos]]*Tabla46[[#This Row],[Precio Unitario]]</f>
        <v>38000</v>
      </c>
      <c r="U227" s="483" t="s">
        <v>871</v>
      </c>
      <c r="V227" s="312" t="s">
        <v>928</v>
      </c>
    </row>
    <row r="228" spans="2:22" ht="12.75" customHeight="1" x14ac:dyDescent="0.2">
      <c r="B228" s="482" t="e">
        <f>IF(Tabla46[[#This Row],[Tipos de Acciones]]="","",CONCATENATE(Tabla46[[#This Row],[POA]],".",Tabla46[[#This Row],[SRS]],".",Tabla46[[#This Row],[AREA]],".",Tabla46[[#This Row],[TIPO]]))</f>
        <v>#REF!</v>
      </c>
      <c r="C228" s="482" t="e">
        <f>IF(Tabla46[[#This Row],[Tipos de Acciones]]="","",'Formulario PPGR1'!#REF!)</f>
        <v>#REF!</v>
      </c>
      <c r="D228" s="341" t="s">
        <v>2027</v>
      </c>
      <c r="E228" s="482" t="s">
        <v>2028</v>
      </c>
      <c r="F228" s="482" t="e">
        <f>IF(Tabla46[[#This Row],[Tipos de Acciones]]="","",'Formulario PPGR1'!#REF!)</f>
        <v>#REF!</v>
      </c>
      <c r="G228" s="524" t="s">
        <v>938</v>
      </c>
      <c r="H228" s="524" t="s">
        <v>869</v>
      </c>
      <c r="I228" s="525" t="s">
        <v>870</v>
      </c>
      <c r="J228" s="524" t="s">
        <v>1897</v>
      </c>
      <c r="K228" s="524"/>
      <c r="L228" s="524" t="s">
        <v>469</v>
      </c>
      <c r="M228" s="337" t="s">
        <v>1861</v>
      </c>
      <c r="N228" s="337" t="s">
        <v>1162</v>
      </c>
      <c r="O228" s="540" t="s">
        <v>1181</v>
      </c>
      <c r="P228" s="337" t="s">
        <v>1112</v>
      </c>
      <c r="Q228" s="306" t="s">
        <v>1687</v>
      </c>
      <c r="R228" s="306">
        <v>1</v>
      </c>
      <c r="S228" s="361">
        <v>38000</v>
      </c>
      <c r="T228" s="450">
        <f>+Tabla46[[#This Row],[Cantidad de Insumos]]*Tabla46[[#This Row],[Precio Unitario]]</f>
        <v>38000</v>
      </c>
      <c r="U228" s="483" t="s">
        <v>871</v>
      </c>
      <c r="V228" s="312" t="s">
        <v>928</v>
      </c>
    </row>
    <row r="229" spans="2:22" ht="25.5" customHeight="1" x14ac:dyDescent="0.2">
      <c r="B229" s="482" t="e">
        <f>IF(Tabla46[[#This Row],[Tipos de Acciones]]="","",CONCATENATE(Tabla46[[#This Row],[POA]],".",Tabla46[[#This Row],[SRS]],".",Tabla46[[#This Row],[AREA]],".",Tabla46[[#This Row],[TIPO]]))</f>
        <v>#REF!</v>
      </c>
      <c r="C229" s="482" t="e">
        <f>IF(Tabla46[[#This Row],[Tipos de Acciones]]="","",'Formulario PPGR1'!#REF!)</f>
        <v>#REF!</v>
      </c>
      <c r="D229" s="341" t="s">
        <v>2027</v>
      </c>
      <c r="E229" s="482" t="s">
        <v>2028</v>
      </c>
      <c r="F229" s="482" t="e">
        <f>IF(Tabla46[[#This Row],[Tipos de Acciones]]="","",'Formulario PPGR1'!#REF!)</f>
        <v>#REF!</v>
      </c>
      <c r="G229" s="524" t="s">
        <v>938</v>
      </c>
      <c r="H229" s="524" t="s">
        <v>869</v>
      </c>
      <c r="I229" s="525" t="s">
        <v>870</v>
      </c>
      <c r="J229" s="524" t="s">
        <v>1897</v>
      </c>
      <c r="K229" s="524"/>
      <c r="L229" s="524" t="s">
        <v>469</v>
      </c>
      <c r="M229" s="337" t="s">
        <v>1862</v>
      </c>
      <c r="N229" s="337" t="s">
        <v>1162</v>
      </c>
      <c r="O229" s="540" t="s">
        <v>1181</v>
      </c>
      <c r="P229" s="337" t="s">
        <v>1112</v>
      </c>
      <c r="Q229" s="306" t="s">
        <v>1687</v>
      </c>
      <c r="R229" s="306">
        <v>1</v>
      </c>
      <c r="S229" s="361">
        <v>38000</v>
      </c>
      <c r="T229" s="450">
        <f>+Tabla46[[#This Row],[Cantidad de Insumos]]*Tabla46[[#This Row],[Precio Unitario]]</f>
        <v>38000</v>
      </c>
      <c r="U229" s="483" t="s">
        <v>871</v>
      </c>
      <c r="V229" s="312" t="s">
        <v>928</v>
      </c>
    </row>
    <row r="230" spans="2:22" ht="12.75" customHeight="1" x14ac:dyDescent="0.2">
      <c r="B230" s="482" t="e">
        <f>IF(Tabla46[[#This Row],[Tipos de Acciones]]="","",CONCATENATE(Tabla46[[#This Row],[POA]],".",Tabla46[[#This Row],[SRS]],".",Tabla46[[#This Row],[AREA]],".",Tabla46[[#This Row],[TIPO]]))</f>
        <v>#REF!</v>
      </c>
      <c r="C230" s="482" t="e">
        <f>IF(Tabla46[[#This Row],[Tipos de Acciones]]="","",'Formulario PPGR1'!#REF!)</f>
        <v>#REF!</v>
      </c>
      <c r="D230" s="341" t="s">
        <v>2027</v>
      </c>
      <c r="E230" s="482" t="s">
        <v>2028</v>
      </c>
      <c r="F230" s="482" t="e">
        <f>IF(Tabla46[[#This Row],[Tipos de Acciones]]="","",'Formulario PPGR1'!#REF!)</f>
        <v>#REF!</v>
      </c>
      <c r="G230" s="524" t="s">
        <v>938</v>
      </c>
      <c r="H230" s="524" t="s">
        <v>869</v>
      </c>
      <c r="I230" s="525" t="s">
        <v>870</v>
      </c>
      <c r="J230" s="524" t="s">
        <v>1897</v>
      </c>
      <c r="K230" s="524"/>
      <c r="L230" s="524" t="s">
        <v>469</v>
      </c>
      <c r="M230" s="337" t="s">
        <v>1883</v>
      </c>
      <c r="N230" s="337" t="s">
        <v>1162</v>
      </c>
      <c r="O230" s="540" t="s">
        <v>1181</v>
      </c>
      <c r="P230" s="337" t="s">
        <v>1112</v>
      </c>
      <c r="Q230" s="306" t="s">
        <v>1687</v>
      </c>
      <c r="R230" s="306">
        <v>1</v>
      </c>
      <c r="S230" s="361">
        <v>38000</v>
      </c>
      <c r="T230" s="450">
        <f>+Tabla46[[#This Row],[Cantidad de Insumos]]*Tabla46[[#This Row],[Precio Unitario]]</f>
        <v>38000</v>
      </c>
      <c r="U230" s="483" t="s">
        <v>871</v>
      </c>
      <c r="V230" s="312" t="s">
        <v>928</v>
      </c>
    </row>
    <row r="231" spans="2:22" ht="12.75" customHeight="1" x14ac:dyDescent="0.2">
      <c r="B231" s="482" t="e">
        <f>IF(Tabla46[[#This Row],[Tipos de Acciones]]="","",CONCATENATE(Tabla46[[#This Row],[POA]],".",Tabla46[[#This Row],[SRS]],".",Tabla46[[#This Row],[AREA]],".",Tabla46[[#This Row],[TIPO]]))</f>
        <v>#REF!</v>
      </c>
      <c r="C231" s="482" t="e">
        <f>IF(Tabla46[[#This Row],[Tipos de Acciones]]="","",'Formulario PPGR1'!#REF!)</f>
        <v>#REF!</v>
      </c>
      <c r="D231" s="341" t="s">
        <v>2027</v>
      </c>
      <c r="E231" s="482" t="s">
        <v>2028</v>
      </c>
      <c r="F231" s="482" t="e">
        <f>IF(Tabla46[[#This Row],[Tipos de Acciones]]="","",'Formulario PPGR1'!#REF!)</f>
        <v>#REF!</v>
      </c>
      <c r="G231" s="524" t="s">
        <v>938</v>
      </c>
      <c r="H231" s="524" t="s">
        <v>869</v>
      </c>
      <c r="I231" s="525" t="s">
        <v>870</v>
      </c>
      <c r="J231" s="524" t="s">
        <v>1897</v>
      </c>
      <c r="K231" s="524"/>
      <c r="L231" s="524" t="s">
        <v>469</v>
      </c>
      <c r="M231" s="337" t="s">
        <v>1873</v>
      </c>
      <c r="N231" s="337" t="s">
        <v>1162</v>
      </c>
      <c r="O231" s="540" t="s">
        <v>1181</v>
      </c>
      <c r="P231" s="337" t="s">
        <v>1112</v>
      </c>
      <c r="Q231" s="306" t="s">
        <v>1687</v>
      </c>
      <c r="R231" s="306">
        <v>1</v>
      </c>
      <c r="S231" s="361">
        <v>38000</v>
      </c>
      <c r="T231" s="450">
        <f>+Tabla46[[#This Row],[Cantidad de Insumos]]*Tabla46[[#This Row],[Precio Unitario]]</f>
        <v>38000</v>
      </c>
      <c r="U231" s="483" t="s">
        <v>871</v>
      </c>
      <c r="V231" s="312" t="s">
        <v>928</v>
      </c>
    </row>
    <row r="232" spans="2:22" ht="12.75" customHeight="1" x14ac:dyDescent="0.2">
      <c r="B232" s="482" t="e">
        <f>IF(Tabla46[[#This Row],[Tipos de Acciones]]="","",CONCATENATE(Tabla46[[#This Row],[POA]],".",Tabla46[[#This Row],[SRS]],".",Tabla46[[#This Row],[AREA]],".",Tabla46[[#This Row],[TIPO]]))</f>
        <v>#REF!</v>
      </c>
      <c r="C232" s="482" t="e">
        <f>IF(Tabla46[[#This Row],[Tipos de Acciones]]="","",'Formulario PPGR1'!#REF!)</f>
        <v>#REF!</v>
      </c>
      <c r="D232" s="341" t="s">
        <v>2027</v>
      </c>
      <c r="E232" s="482" t="s">
        <v>2028</v>
      </c>
      <c r="F232" s="482" t="e">
        <f>IF(Tabla46[[#This Row],[Tipos de Acciones]]="","",'Formulario PPGR1'!#REF!)</f>
        <v>#REF!</v>
      </c>
      <c r="G232" s="524" t="s">
        <v>938</v>
      </c>
      <c r="H232" s="524" t="s">
        <v>869</v>
      </c>
      <c r="I232" s="525" t="s">
        <v>870</v>
      </c>
      <c r="J232" s="524" t="s">
        <v>1897</v>
      </c>
      <c r="K232" s="524"/>
      <c r="L232" s="524" t="s">
        <v>469</v>
      </c>
      <c r="M232" s="337" t="s">
        <v>1866</v>
      </c>
      <c r="N232" s="337" t="s">
        <v>1162</v>
      </c>
      <c r="O232" s="540" t="s">
        <v>1181</v>
      </c>
      <c r="P232" s="337" t="s">
        <v>1112</v>
      </c>
      <c r="Q232" s="306" t="s">
        <v>1687</v>
      </c>
      <c r="R232" s="306">
        <v>1</v>
      </c>
      <c r="S232" s="361">
        <v>38000</v>
      </c>
      <c r="T232" s="450">
        <f>+Tabla46[[#This Row],[Cantidad de Insumos]]*Tabla46[[#This Row],[Precio Unitario]]</f>
        <v>38000</v>
      </c>
      <c r="U232" s="483" t="s">
        <v>871</v>
      </c>
      <c r="V232" s="312" t="s">
        <v>928</v>
      </c>
    </row>
    <row r="233" spans="2:22" ht="12.75" customHeight="1" x14ac:dyDescent="0.2">
      <c r="B233" s="482" t="e">
        <f>IF(Tabla46[[#This Row],[Tipos de Acciones]]="","",CONCATENATE(Tabla46[[#This Row],[POA]],".",Tabla46[[#This Row],[SRS]],".",Tabla46[[#This Row],[AREA]],".",Tabla46[[#This Row],[TIPO]]))</f>
        <v>#REF!</v>
      </c>
      <c r="C233" s="482" t="e">
        <f>IF(Tabla46[[#This Row],[Tipos de Acciones]]="","",'Formulario PPGR1'!#REF!)</f>
        <v>#REF!</v>
      </c>
      <c r="D233" s="341" t="s">
        <v>2027</v>
      </c>
      <c r="E233" s="482" t="s">
        <v>2028</v>
      </c>
      <c r="F233" s="482" t="e">
        <f>IF(Tabla46[[#This Row],[Tipos de Acciones]]="","",'Formulario PPGR1'!#REF!)</f>
        <v>#REF!</v>
      </c>
      <c r="G233" s="524" t="s">
        <v>938</v>
      </c>
      <c r="H233" s="524" t="s">
        <v>869</v>
      </c>
      <c r="I233" s="525" t="s">
        <v>870</v>
      </c>
      <c r="J233" s="524" t="s">
        <v>1897</v>
      </c>
      <c r="K233" s="524"/>
      <c r="L233" s="524" t="s">
        <v>469</v>
      </c>
      <c r="M233" s="337" t="s">
        <v>1864</v>
      </c>
      <c r="N233" s="337" t="s">
        <v>1162</v>
      </c>
      <c r="O233" s="540" t="s">
        <v>1181</v>
      </c>
      <c r="P233" s="337" t="s">
        <v>1112</v>
      </c>
      <c r="Q233" s="306" t="s">
        <v>1687</v>
      </c>
      <c r="R233" s="306">
        <v>1</v>
      </c>
      <c r="S233" s="361">
        <v>38000</v>
      </c>
      <c r="T233" s="450">
        <f>+Tabla46[[#This Row],[Cantidad de Insumos]]*Tabla46[[#This Row],[Precio Unitario]]</f>
        <v>38000</v>
      </c>
      <c r="U233" s="483" t="s">
        <v>871</v>
      </c>
      <c r="V233" s="312" t="s">
        <v>928</v>
      </c>
    </row>
    <row r="234" spans="2:22" ht="12.75" customHeight="1" x14ac:dyDescent="0.2">
      <c r="B234" s="482" t="e">
        <f>IF(Tabla46[[#This Row],[Tipos de Acciones]]="","",CONCATENATE(Tabla46[[#This Row],[POA]],".",Tabla46[[#This Row],[SRS]],".",Tabla46[[#This Row],[AREA]],".",Tabla46[[#This Row],[TIPO]]))</f>
        <v>#REF!</v>
      </c>
      <c r="C234" s="482" t="e">
        <f>IF(Tabla46[[#This Row],[Tipos de Acciones]]="","",'Formulario PPGR1'!#REF!)</f>
        <v>#REF!</v>
      </c>
      <c r="D234" s="341" t="s">
        <v>2027</v>
      </c>
      <c r="E234" s="482" t="s">
        <v>2028</v>
      </c>
      <c r="F234" s="482" t="e">
        <f>IF(Tabla46[[#This Row],[Tipos de Acciones]]="","",'Formulario PPGR1'!#REF!)</f>
        <v>#REF!</v>
      </c>
      <c r="G234" s="524" t="s">
        <v>938</v>
      </c>
      <c r="H234" s="524" t="s">
        <v>869</v>
      </c>
      <c r="I234" s="525" t="s">
        <v>870</v>
      </c>
      <c r="J234" s="524" t="s">
        <v>1897</v>
      </c>
      <c r="K234" s="524"/>
      <c r="L234" s="524" t="s">
        <v>469</v>
      </c>
      <c r="M234" s="337" t="s">
        <v>1867</v>
      </c>
      <c r="N234" s="337" t="s">
        <v>1162</v>
      </c>
      <c r="O234" s="540" t="s">
        <v>1181</v>
      </c>
      <c r="P234" s="337" t="s">
        <v>1112</v>
      </c>
      <c r="Q234" s="306" t="s">
        <v>1687</v>
      </c>
      <c r="R234" s="306">
        <v>1</v>
      </c>
      <c r="S234" s="361">
        <v>38000</v>
      </c>
      <c r="T234" s="450">
        <f>+Tabla46[[#This Row],[Cantidad de Insumos]]*Tabla46[[#This Row],[Precio Unitario]]</f>
        <v>38000</v>
      </c>
      <c r="U234" s="483" t="s">
        <v>871</v>
      </c>
      <c r="V234" s="312" t="s">
        <v>928</v>
      </c>
    </row>
    <row r="235" spans="2:22" ht="25.5" customHeight="1" x14ac:dyDescent="0.2">
      <c r="B235" s="482" t="e">
        <f>IF(Tabla46[[#This Row],[Tipos de Acciones]]="","",CONCATENATE(Tabla46[[#This Row],[POA]],".",Tabla46[[#This Row],[SRS]],".",Tabla46[[#This Row],[AREA]],".",Tabla46[[#This Row],[TIPO]]))</f>
        <v>#REF!</v>
      </c>
      <c r="C235" s="482" t="e">
        <f>IF(Tabla46[[#This Row],[Tipos de Acciones]]="","",'Formulario PPGR1'!#REF!)</f>
        <v>#REF!</v>
      </c>
      <c r="D235" s="341" t="s">
        <v>2027</v>
      </c>
      <c r="E235" s="482" t="s">
        <v>2028</v>
      </c>
      <c r="F235" s="482" t="e">
        <f>IF(Tabla46[[#This Row],[Tipos de Acciones]]="","",'Formulario PPGR1'!#REF!)</f>
        <v>#REF!</v>
      </c>
      <c r="G235" s="524" t="s">
        <v>938</v>
      </c>
      <c r="H235" s="524" t="s">
        <v>869</v>
      </c>
      <c r="I235" s="525" t="s">
        <v>870</v>
      </c>
      <c r="J235" s="524" t="s">
        <v>1897</v>
      </c>
      <c r="K235" s="524"/>
      <c r="L235" s="524" t="s">
        <v>469</v>
      </c>
      <c r="M235" s="337" t="s">
        <v>1898</v>
      </c>
      <c r="N235" s="337" t="s">
        <v>1162</v>
      </c>
      <c r="O235" s="540" t="s">
        <v>1181</v>
      </c>
      <c r="P235" s="337" t="s">
        <v>1111</v>
      </c>
      <c r="Q235" s="306" t="s">
        <v>1687</v>
      </c>
      <c r="R235" s="306">
        <v>1</v>
      </c>
      <c r="S235" s="361">
        <v>38000</v>
      </c>
      <c r="T235" s="450">
        <f>+Tabla46[[#This Row],[Cantidad de Insumos]]*Tabla46[[#This Row],[Precio Unitario]]</f>
        <v>38000</v>
      </c>
      <c r="U235" s="483" t="s">
        <v>871</v>
      </c>
      <c r="V235" s="312" t="s">
        <v>928</v>
      </c>
    </row>
    <row r="236" spans="2:22" ht="12.75" customHeight="1" x14ac:dyDescent="0.2">
      <c r="B236" s="482" t="e">
        <f>IF(Tabla46[[#This Row],[Tipos de Acciones]]="","",CONCATENATE(Tabla46[[#This Row],[POA]],".",Tabla46[[#This Row],[SRS]],".",Tabla46[[#This Row],[AREA]],".",Tabla46[[#This Row],[TIPO]]))</f>
        <v>#REF!</v>
      </c>
      <c r="C236" s="482" t="e">
        <f>IF(Tabla46[[#This Row],[Tipos de Acciones]]="","",'Formulario PPGR1'!#REF!)</f>
        <v>#REF!</v>
      </c>
      <c r="D236" s="341" t="s">
        <v>2027</v>
      </c>
      <c r="E236" s="482" t="s">
        <v>2028</v>
      </c>
      <c r="F236" s="482" t="e">
        <f>IF(Tabla46[[#This Row],[Tipos de Acciones]]="","",'Formulario PPGR1'!#REF!)</f>
        <v>#REF!</v>
      </c>
      <c r="G236" s="524" t="s">
        <v>938</v>
      </c>
      <c r="H236" s="524" t="s">
        <v>869</v>
      </c>
      <c r="I236" s="525" t="s">
        <v>870</v>
      </c>
      <c r="J236" s="524" t="s">
        <v>1897</v>
      </c>
      <c r="K236" s="524"/>
      <c r="L236" s="524" t="s">
        <v>469</v>
      </c>
      <c r="M236" s="337" t="s">
        <v>1899</v>
      </c>
      <c r="N236" s="337" t="s">
        <v>1162</v>
      </c>
      <c r="O236" s="540" t="s">
        <v>1181</v>
      </c>
      <c r="P236" s="337" t="s">
        <v>1113</v>
      </c>
      <c r="Q236" s="306" t="s">
        <v>1687</v>
      </c>
      <c r="R236" s="306">
        <v>1</v>
      </c>
      <c r="S236" s="361">
        <v>38000</v>
      </c>
      <c r="T236" s="450">
        <f>+Tabla46[[#This Row],[Cantidad de Insumos]]*Tabla46[[#This Row],[Precio Unitario]]</f>
        <v>38000</v>
      </c>
      <c r="U236" s="483" t="s">
        <v>871</v>
      </c>
      <c r="V236" s="312" t="s">
        <v>928</v>
      </c>
    </row>
    <row r="237" spans="2:22" ht="12.75" customHeight="1" x14ac:dyDescent="0.2">
      <c r="B237" s="482" t="e">
        <f>IF(Tabla46[[#This Row],[Tipos de Acciones]]="","",CONCATENATE(Tabla46[[#This Row],[POA]],".",Tabla46[[#This Row],[SRS]],".",Tabla46[[#This Row],[AREA]],".",Tabla46[[#This Row],[TIPO]]))</f>
        <v>#REF!</v>
      </c>
      <c r="C237" s="482" t="e">
        <f>IF(Tabla46[[#This Row],[Tipos de Acciones]]="","",'Formulario PPGR1'!#REF!)</f>
        <v>#REF!</v>
      </c>
      <c r="D237" s="341" t="s">
        <v>2027</v>
      </c>
      <c r="E237" s="482" t="s">
        <v>2028</v>
      </c>
      <c r="F237" s="482" t="e">
        <f>IF(Tabla46[[#This Row],[Tipos de Acciones]]="","",'Formulario PPGR1'!#REF!)</f>
        <v>#REF!</v>
      </c>
      <c r="G237" s="524" t="s">
        <v>938</v>
      </c>
      <c r="H237" s="524" t="s">
        <v>869</v>
      </c>
      <c r="I237" s="525" t="s">
        <v>1663</v>
      </c>
      <c r="J237" s="524" t="s">
        <v>1897</v>
      </c>
      <c r="K237" s="524"/>
      <c r="L237" s="524" t="s">
        <v>469</v>
      </c>
      <c r="M237" s="337" t="s">
        <v>1900</v>
      </c>
      <c r="N237" s="337" t="s">
        <v>1162</v>
      </c>
      <c r="O237" s="540" t="s">
        <v>1181</v>
      </c>
      <c r="P237" s="337" t="s">
        <v>1112</v>
      </c>
      <c r="Q237" s="306" t="s">
        <v>1687</v>
      </c>
      <c r="R237" s="306">
        <v>1</v>
      </c>
      <c r="S237" s="361">
        <v>38000</v>
      </c>
      <c r="T237" s="450">
        <f>+Tabla46[[#This Row],[Cantidad de Insumos]]*Tabla46[[#This Row],[Precio Unitario]]</f>
        <v>38000</v>
      </c>
      <c r="U237" s="483" t="s">
        <v>871</v>
      </c>
      <c r="V237" s="312" t="s">
        <v>928</v>
      </c>
    </row>
    <row r="238" spans="2:22" ht="25.5" customHeight="1" x14ac:dyDescent="0.2">
      <c r="B238" s="482" t="e">
        <f>IF(Tabla46[[#This Row],[Tipos de Acciones]]="","",CONCATENATE(Tabla46[[#This Row],[POA]],".",Tabla46[[#This Row],[SRS]],".",Tabla46[[#This Row],[AREA]],".",Tabla46[[#This Row],[TIPO]]))</f>
        <v>#REF!</v>
      </c>
      <c r="C238" s="482" t="e">
        <f>IF(Tabla46[[#This Row],[Tipos de Acciones]]="","",'Formulario PPGR1'!#REF!)</f>
        <v>#REF!</v>
      </c>
      <c r="D238" s="341" t="s">
        <v>2027</v>
      </c>
      <c r="E238" s="482" t="s">
        <v>2028</v>
      </c>
      <c r="F238" s="482" t="e">
        <f>IF(Tabla46[[#This Row],[Tipos de Acciones]]="","",'Formulario PPGR1'!#REF!)</f>
        <v>#REF!</v>
      </c>
      <c r="G238" s="524" t="s">
        <v>938</v>
      </c>
      <c r="H238" s="524" t="s">
        <v>869</v>
      </c>
      <c r="I238" s="525" t="s">
        <v>1663</v>
      </c>
      <c r="J238" s="524" t="s">
        <v>1897</v>
      </c>
      <c r="K238" s="524"/>
      <c r="L238" s="524" t="s">
        <v>473</v>
      </c>
      <c r="M238" s="337" t="s">
        <v>1893</v>
      </c>
      <c r="N238" s="337" t="s">
        <v>1162</v>
      </c>
      <c r="O238" s="540" t="s">
        <v>1181</v>
      </c>
      <c r="P238" s="337" t="s">
        <v>1111</v>
      </c>
      <c r="Q238" s="306" t="s">
        <v>1687</v>
      </c>
      <c r="R238" s="306">
        <v>1</v>
      </c>
      <c r="S238" s="361">
        <v>38000</v>
      </c>
      <c r="T238" s="450">
        <f>+Tabla46[[#This Row],[Cantidad de Insumos]]*Tabla46[[#This Row],[Precio Unitario]]</f>
        <v>38000</v>
      </c>
      <c r="U238" s="483" t="s">
        <v>871</v>
      </c>
      <c r="V238" s="312" t="s">
        <v>928</v>
      </c>
    </row>
    <row r="239" spans="2:22" ht="12.75" customHeight="1" x14ac:dyDescent="0.2">
      <c r="B239" s="482" t="e">
        <f>IF(Tabla46[[#This Row],[Tipos de Acciones]]="","",CONCATENATE(Tabla46[[#This Row],[POA]],".",Tabla46[[#This Row],[SRS]],".",Tabla46[[#This Row],[AREA]],".",Tabla46[[#This Row],[TIPO]]))</f>
        <v>#REF!</v>
      </c>
      <c r="C239" s="482" t="e">
        <f>IF(Tabla46[[#This Row],[Tipos de Acciones]]="","",'Formulario PPGR1'!#REF!)</f>
        <v>#REF!</v>
      </c>
      <c r="D239" s="341" t="s">
        <v>2027</v>
      </c>
      <c r="E239" s="482" t="s">
        <v>2028</v>
      </c>
      <c r="F239" s="482" t="e">
        <f>IF(Tabla46[[#This Row],[Tipos de Acciones]]="","",'Formulario PPGR1'!#REF!)</f>
        <v>#REF!</v>
      </c>
      <c r="G239" s="524" t="s">
        <v>938</v>
      </c>
      <c r="H239" s="524" t="s">
        <v>891</v>
      </c>
      <c r="I239" s="525" t="s">
        <v>892</v>
      </c>
      <c r="J239" s="524" t="s">
        <v>1728</v>
      </c>
      <c r="K239" s="524"/>
      <c r="L239" s="524" t="s">
        <v>469</v>
      </c>
      <c r="M239" s="337" t="s">
        <v>1851</v>
      </c>
      <c r="N239" s="337" t="s">
        <v>1162</v>
      </c>
      <c r="O239" s="540" t="s">
        <v>1181</v>
      </c>
      <c r="P239" s="337" t="s">
        <v>1113</v>
      </c>
      <c r="Q239" s="306" t="s">
        <v>1687</v>
      </c>
      <c r="R239" s="306">
        <v>4</v>
      </c>
      <c r="S239" s="361">
        <v>7000</v>
      </c>
      <c r="T239" s="450">
        <f>+Tabla46[[#This Row],[Cantidad de Insumos]]*Tabla46[[#This Row],[Precio Unitario]]</f>
        <v>28000</v>
      </c>
      <c r="U239" s="483" t="s">
        <v>2042</v>
      </c>
      <c r="V239" s="312" t="s">
        <v>928</v>
      </c>
    </row>
    <row r="240" spans="2:22" ht="12.75" customHeight="1" x14ac:dyDescent="0.2">
      <c r="B240" s="482" t="e">
        <f>IF(Tabla46[[#This Row],[Tipos de Acciones]]="","",CONCATENATE(Tabla46[[#This Row],[POA]],".",Tabla46[[#This Row],[SRS]],".",Tabla46[[#This Row],[AREA]],".",Tabla46[[#This Row],[TIPO]]))</f>
        <v>#REF!</v>
      </c>
      <c r="C240" s="482" t="e">
        <f>IF(Tabla46[[#This Row],[Tipos de Acciones]]="","",'Formulario PPGR1'!#REF!)</f>
        <v>#REF!</v>
      </c>
      <c r="D240" s="341" t="s">
        <v>2027</v>
      </c>
      <c r="E240" s="482" t="s">
        <v>2028</v>
      </c>
      <c r="F240" s="482" t="e">
        <f>IF(Tabla46[[#This Row],[Tipos de Acciones]]="","",'Formulario PPGR1'!#REF!)</f>
        <v>#REF!</v>
      </c>
      <c r="G240" s="524" t="s">
        <v>938</v>
      </c>
      <c r="H240" s="524" t="s">
        <v>891</v>
      </c>
      <c r="I240" s="525" t="s">
        <v>892</v>
      </c>
      <c r="J240" s="524" t="s">
        <v>1728</v>
      </c>
      <c r="K240" s="524"/>
      <c r="L240" s="524" t="s">
        <v>469</v>
      </c>
      <c r="M240" s="337" t="s">
        <v>1853</v>
      </c>
      <c r="N240" s="337" t="s">
        <v>1162</v>
      </c>
      <c r="O240" s="540" t="s">
        <v>1181</v>
      </c>
      <c r="P240" s="337" t="s">
        <v>1113</v>
      </c>
      <c r="Q240" s="306" t="s">
        <v>1687</v>
      </c>
      <c r="R240" s="306">
        <v>4</v>
      </c>
      <c r="S240" s="361">
        <v>7000</v>
      </c>
      <c r="T240" s="450">
        <f>+Tabla46[[#This Row],[Cantidad de Insumos]]*Tabla46[[#This Row],[Precio Unitario]]</f>
        <v>28000</v>
      </c>
      <c r="U240" s="483" t="s">
        <v>2042</v>
      </c>
      <c r="V240" s="312" t="s">
        <v>928</v>
      </c>
    </row>
    <row r="241" spans="2:22" ht="12.75" customHeight="1" x14ac:dyDescent="0.2">
      <c r="B241" s="482" t="e">
        <f>IF(Tabla46[[#This Row],[Tipos de Acciones]]="","",CONCATENATE(Tabla46[[#This Row],[POA]],".",Tabla46[[#This Row],[SRS]],".",Tabla46[[#This Row],[AREA]],".",Tabla46[[#This Row],[TIPO]]))</f>
        <v>#REF!</v>
      </c>
      <c r="C241" s="482" t="e">
        <f>IF(Tabla46[[#This Row],[Tipos de Acciones]]="","",'Formulario PPGR1'!#REF!)</f>
        <v>#REF!</v>
      </c>
      <c r="D241" s="341" t="s">
        <v>2027</v>
      </c>
      <c r="E241" s="482" t="s">
        <v>2028</v>
      </c>
      <c r="F241" s="482" t="e">
        <f>IF(Tabla46[[#This Row],[Tipos de Acciones]]="","",'Formulario PPGR1'!#REF!)</f>
        <v>#REF!</v>
      </c>
      <c r="G241" s="524" t="s">
        <v>938</v>
      </c>
      <c r="H241" s="524" t="s">
        <v>891</v>
      </c>
      <c r="I241" s="525" t="s">
        <v>892</v>
      </c>
      <c r="J241" s="524" t="s">
        <v>1728</v>
      </c>
      <c r="K241" s="524"/>
      <c r="L241" s="524" t="s">
        <v>469</v>
      </c>
      <c r="M241" s="337" t="s">
        <v>1858</v>
      </c>
      <c r="N241" s="337" t="s">
        <v>1162</v>
      </c>
      <c r="O241" s="540" t="s">
        <v>1181</v>
      </c>
      <c r="P241" s="337" t="s">
        <v>1113</v>
      </c>
      <c r="Q241" s="306" t="s">
        <v>1687</v>
      </c>
      <c r="R241" s="306">
        <v>4</v>
      </c>
      <c r="S241" s="361">
        <v>7000</v>
      </c>
      <c r="T241" s="450">
        <f>+Tabla46[[#This Row],[Cantidad de Insumos]]*Tabla46[[#This Row],[Precio Unitario]]</f>
        <v>28000</v>
      </c>
      <c r="U241" s="483" t="s">
        <v>2042</v>
      </c>
      <c r="V241" s="312" t="s">
        <v>928</v>
      </c>
    </row>
    <row r="242" spans="2:22" ht="25.5" customHeight="1" x14ac:dyDescent="0.2">
      <c r="B242" s="482" t="e">
        <f>IF(Tabla46[[#This Row],[Tipos de Acciones]]="","",CONCATENATE(Tabla46[[#This Row],[POA]],".",Tabla46[[#This Row],[SRS]],".",Tabla46[[#This Row],[AREA]],".",Tabla46[[#This Row],[TIPO]]))</f>
        <v>#REF!</v>
      </c>
      <c r="C242" s="482" t="e">
        <f>IF(Tabla46[[#This Row],[Tipos de Acciones]]="","",'Formulario PPGR1'!#REF!)</f>
        <v>#REF!</v>
      </c>
      <c r="D242" s="341" t="s">
        <v>2027</v>
      </c>
      <c r="E242" s="482" t="s">
        <v>2028</v>
      </c>
      <c r="F242" s="482" t="e">
        <f>IF(Tabla46[[#This Row],[Tipos de Acciones]]="","",'Formulario PPGR1'!#REF!)</f>
        <v>#REF!</v>
      </c>
      <c r="G242" s="524" t="s">
        <v>938</v>
      </c>
      <c r="H242" s="524" t="s">
        <v>891</v>
      </c>
      <c r="I242" s="525" t="s">
        <v>1663</v>
      </c>
      <c r="J242" s="524" t="s">
        <v>1728</v>
      </c>
      <c r="K242" s="524"/>
      <c r="L242" s="524" t="s">
        <v>469</v>
      </c>
      <c r="M242" s="337" t="s">
        <v>1846</v>
      </c>
      <c r="N242" s="337" t="s">
        <v>1162</v>
      </c>
      <c r="O242" s="540" t="s">
        <v>1181</v>
      </c>
      <c r="P242" s="337" t="s">
        <v>1111</v>
      </c>
      <c r="Q242" s="306" t="s">
        <v>1687</v>
      </c>
      <c r="R242" s="306">
        <v>3</v>
      </c>
      <c r="S242" s="361">
        <v>7000</v>
      </c>
      <c r="T242" s="450">
        <f>+Tabla46[[#This Row],[Cantidad de Insumos]]*Tabla46[[#This Row],[Precio Unitario]]</f>
        <v>21000</v>
      </c>
      <c r="U242" s="483" t="s">
        <v>2042</v>
      </c>
      <c r="V242" s="312" t="s">
        <v>928</v>
      </c>
    </row>
    <row r="243" spans="2:22" ht="25.5" customHeight="1" x14ac:dyDescent="0.2">
      <c r="B243" s="482" t="e">
        <f>IF(Tabla46[[#This Row],[Tipos de Acciones]]="","",CONCATENATE(Tabla46[[#This Row],[POA]],".",Tabla46[[#This Row],[SRS]],".",Tabla46[[#This Row],[AREA]],".",Tabla46[[#This Row],[TIPO]]))</f>
        <v>#REF!</v>
      </c>
      <c r="C243" s="482" t="e">
        <f>IF(Tabla46[[#This Row],[Tipos de Acciones]]="","",'Formulario PPGR1'!#REF!)</f>
        <v>#REF!</v>
      </c>
      <c r="D243" s="341" t="s">
        <v>2027</v>
      </c>
      <c r="E243" s="482" t="s">
        <v>2028</v>
      </c>
      <c r="F243" s="482" t="e">
        <f>IF(Tabla46[[#This Row],[Tipos de Acciones]]="","",'Formulario PPGR1'!#REF!)</f>
        <v>#REF!</v>
      </c>
      <c r="G243" s="524" t="s">
        <v>938</v>
      </c>
      <c r="H243" s="524" t="s">
        <v>891</v>
      </c>
      <c r="I243" s="525" t="s">
        <v>1663</v>
      </c>
      <c r="J243" s="524" t="s">
        <v>1728</v>
      </c>
      <c r="K243" s="524"/>
      <c r="L243" s="524" t="s">
        <v>469</v>
      </c>
      <c r="M243" s="337" t="s">
        <v>1845</v>
      </c>
      <c r="N243" s="337" t="s">
        <v>1162</v>
      </c>
      <c r="O243" s="540" t="s">
        <v>1181</v>
      </c>
      <c r="P243" s="337" t="s">
        <v>1111</v>
      </c>
      <c r="Q243" s="306" t="s">
        <v>1687</v>
      </c>
      <c r="R243" s="306">
        <v>3</v>
      </c>
      <c r="S243" s="361">
        <v>7000</v>
      </c>
      <c r="T243" s="450">
        <f>+Tabla46[[#This Row],[Cantidad de Insumos]]*Tabla46[[#This Row],[Precio Unitario]]</f>
        <v>21000</v>
      </c>
      <c r="U243" s="483" t="s">
        <v>2042</v>
      </c>
      <c r="V243" s="312" t="s">
        <v>928</v>
      </c>
    </row>
    <row r="244" spans="2:22" ht="25.5" customHeight="1" x14ac:dyDescent="0.2">
      <c r="B244" s="482" t="e">
        <f>IF(Tabla46[[#This Row],[Tipos de Acciones]]="","",CONCATENATE(Tabla46[[#This Row],[POA]],".",Tabla46[[#This Row],[SRS]],".",Tabla46[[#This Row],[AREA]],".",Tabla46[[#This Row],[TIPO]]))</f>
        <v>#REF!</v>
      </c>
      <c r="C244" s="482" t="e">
        <f>IF(Tabla46[[#This Row],[Tipos de Acciones]]="","",'Formulario PPGR1'!#REF!)</f>
        <v>#REF!</v>
      </c>
      <c r="D244" s="341" t="s">
        <v>2027</v>
      </c>
      <c r="E244" s="482" t="s">
        <v>2028</v>
      </c>
      <c r="F244" s="482" t="e">
        <f>IF(Tabla46[[#This Row],[Tipos de Acciones]]="","",'Formulario PPGR1'!#REF!)</f>
        <v>#REF!</v>
      </c>
      <c r="G244" s="524" t="s">
        <v>938</v>
      </c>
      <c r="H244" s="524" t="s">
        <v>891</v>
      </c>
      <c r="I244" s="525" t="s">
        <v>892</v>
      </c>
      <c r="J244" s="524" t="s">
        <v>1728</v>
      </c>
      <c r="K244" s="524"/>
      <c r="L244" s="524" t="s">
        <v>469</v>
      </c>
      <c r="M244" s="337" t="s">
        <v>1843</v>
      </c>
      <c r="N244" s="337" t="s">
        <v>1162</v>
      </c>
      <c r="O244" s="540" t="s">
        <v>1181</v>
      </c>
      <c r="P244" s="337" t="s">
        <v>1111</v>
      </c>
      <c r="Q244" s="306" t="s">
        <v>1687</v>
      </c>
      <c r="R244" s="306">
        <v>3</v>
      </c>
      <c r="S244" s="361">
        <v>7000</v>
      </c>
      <c r="T244" s="450">
        <f>+Tabla46[[#This Row],[Cantidad de Insumos]]*Tabla46[[#This Row],[Precio Unitario]]</f>
        <v>21000</v>
      </c>
      <c r="U244" s="483" t="s">
        <v>2042</v>
      </c>
      <c r="V244" s="312" t="s">
        <v>928</v>
      </c>
    </row>
    <row r="245" spans="2:22" ht="25.5" customHeight="1" x14ac:dyDescent="0.2">
      <c r="B245" s="482" t="e">
        <f>IF(Tabla46[[#This Row],[Tipos de Acciones]]="","",CONCATENATE(Tabla46[[#This Row],[POA]],".",Tabla46[[#This Row],[SRS]],".",Tabla46[[#This Row],[AREA]],".",Tabla46[[#This Row],[TIPO]]))</f>
        <v>#REF!</v>
      </c>
      <c r="C245" s="482" t="e">
        <f>IF(Tabla46[[#This Row],[Tipos de Acciones]]="","",'Formulario PPGR1'!#REF!)</f>
        <v>#REF!</v>
      </c>
      <c r="D245" s="341" t="s">
        <v>2027</v>
      </c>
      <c r="E245" s="482" t="s">
        <v>2028</v>
      </c>
      <c r="F245" s="482" t="e">
        <f>IF(Tabla46[[#This Row],[Tipos de Acciones]]="","",'Formulario PPGR1'!#REF!)</f>
        <v>#REF!</v>
      </c>
      <c r="G245" s="524" t="s">
        <v>938</v>
      </c>
      <c r="H245" s="524" t="s">
        <v>891</v>
      </c>
      <c r="I245" s="525" t="s">
        <v>892</v>
      </c>
      <c r="J245" s="524" t="s">
        <v>1728</v>
      </c>
      <c r="K245" s="524"/>
      <c r="L245" s="524" t="s">
        <v>469</v>
      </c>
      <c r="M245" s="337" t="s">
        <v>1847</v>
      </c>
      <c r="N245" s="337" t="s">
        <v>1162</v>
      </c>
      <c r="O245" s="540" t="s">
        <v>1181</v>
      </c>
      <c r="P245" s="337" t="s">
        <v>1111</v>
      </c>
      <c r="Q245" s="306" t="s">
        <v>1687</v>
      </c>
      <c r="R245" s="306">
        <v>3</v>
      </c>
      <c r="S245" s="361">
        <v>7000</v>
      </c>
      <c r="T245" s="450">
        <f>+Tabla46[[#This Row],[Cantidad de Insumos]]*Tabla46[[#This Row],[Precio Unitario]]</f>
        <v>21000</v>
      </c>
      <c r="U245" s="483" t="s">
        <v>2042</v>
      </c>
      <c r="V245" s="312" t="s">
        <v>928</v>
      </c>
    </row>
    <row r="246" spans="2:22" ht="25.5" customHeight="1" x14ac:dyDescent="0.2">
      <c r="B246" s="482" t="e">
        <f>IF(Tabla46[[#This Row],[Tipos de Acciones]]="","",CONCATENATE(Tabla46[[#This Row],[POA]],".",Tabla46[[#This Row],[SRS]],".",Tabla46[[#This Row],[AREA]],".",Tabla46[[#This Row],[TIPO]]))</f>
        <v>#REF!</v>
      </c>
      <c r="C246" s="482" t="e">
        <f>IF(Tabla46[[#This Row],[Tipos de Acciones]]="","",'Formulario PPGR1'!#REF!)</f>
        <v>#REF!</v>
      </c>
      <c r="D246" s="341" t="s">
        <v>2027</v>
      </c>
      <c r="E246" s="482" t="s">
        <v>2028</v>
      </c>
      <c r="F246" s="482" t="e">
        <f>IF(Tabla46[[#This Row],[Tipos de Acciones]]="","",'Formulario PPGR1'!#REF!)</f>
        <v>#REF!</v>
      </c>
      <c r="G246" s="524" t="s">
        <v>938</v>
      </c>
      <c r="H246" s="524" t="s">
        <v>891</v>
      </c>
      <c r="I246" s="525" t="s">
        <v>892</v>
      </c>
      <c r="J246" s="524" t="s">
        <v>1728</v>
      </c>
      <c r="K246" s="524"/>
      <c r="L246" s="524" t="s">
        <v>469</v>
      </c>
      <c r="M246" s="337" t="s">
        <v>1849</v>
      </c>
      <c r="N246" s="337" t="s">
        <v>1162</v>
      </c>
      <c r="O246" s="540" t="s">
        <v>1181</v>
      </c>
      <c r="P246" s="337" t="s">
        <v>1111</v>
      </c>
      <c r="Q246" s="306" t="s">
        <v>1687</v>
      </c>
      <c r="R246" s="306">
        <v>3</v>
      </c>
      <c r="S246" s="361">
        <v>7000</v>
      </c>
      <c r="T246" s="450">
        <f>+Tabla46[[#This Row],[Cantidad de Insumos]]*Tabla46[[#This Row],[Precio Unitario]]</f>
        <v>21000</v>
      </c>
      <c r="U246" s="483" t="s">
        <v>2042</v>
      </c>
      <c r="V246" s="312" t="s">
        <v>928</v>
      </c>
    </row>
    <row r="247" spans="2:22" ht="25.5" customHeight="1" x14ac:dyDescent="0.2">
      <c r="B247" s="482" t="e">
        <f>IF(Tabla46[[#This Row],[Tipos de Acciones]]="","",CONCATENATE(Tabla46[[#This Row],[POA]],".",Tabla46[[#This Row],[SRS]],".",Tabla46[[#This Row],[AREA]],".",Tabla46[[#This Row],[TIPO]]))</f>
        <v>#REF!</v>
      </c>
      <c r="C247" s="482" t="e">
        <f>IF(Tabla46[[#This Row],[Tipos de Acciones]]="","",'Formulario PPGR1'!#REF!)</f>
        <v>#REF!</v>
      </c>
      <c r="D247" s="341" t="s">
        <v>2027</v>
      </c>
      <c r="E247" s="482" t="s">
        <v>2028</v>
      </c>
      <c r="F247" s="482" t="e">
        <f>IF(Tabla46[[#This Row],[Tipos de Acciones]]="","",'Formulario PPGR1'!#REF!)</f>
        <v>#REF!</v>
      </c>
      <c r="G247" s="524" t="s">
        <v>938</v>
      </c>
      <c r="H247" s="524" t="s">
        <v>891</v>
      </c>
      <c r="I247" s="525" t="s">
        <v>892</v>
      </c>
      <c r="J247" s="524" t="s">
        <v>1728</v>
      </c>
      <c r="K247" s="524"/>
      <c r="L247" s="524" t="s">
        <v>469</v>
      </c>
      <c r="M247" s="337" t="s">
        <v>1850</v>
      </c>
      <c r="N247" s="337" t="s">
        <v>1162</v>
      </c>
      <c r="O247" s="540" t="s">
        <v>1181</v>
      </c>
      <c r="P247" s="337" t="s">
        <v>1111</v>
      </c>
      <c r="Q247" s="306" t="s">
        <v>1687</v>
      </c>
      <c r="R247" s="306">
        <v>3</v>
      </c>
      <c r="S247" s="361">
        <v>7000</v>
      </c>
      <c r="T247" s="450">
        <f>+Tabla46[[#This Row],[Cantidad de Insumos]]*Tabla46[[#This Row],[Precio Unitario]]</f>
        <v>21000</v>
      </c>
      <c r="U247" s="483" t="s">
        <v>2042</v>
      </c>
      <c r="V247" s="312" t="s">
        <v>928</v>
      </c>
    </row>
    <row r="248" spans="2:22" ht="12.75" customHeight="1" x14ac:dyDescent="0.2">
      <c r="B248" s="482" t="e">
        <f>IF(Tabla46[[#This Row],[Tipos de Acciones]]="","",CONCATENATE(Tabla46[[#This Row],[POA]],".",Tabla46[[#This Row],[SRS]],".",Tabla46[[#This Row],[AREA]],".",Tabla46[[#This Row],[TIPO]]))</f>
        <v>#REF!</v>
      </c>
      <c r="C248" s="482" t="e">
        <f>IF(Tabla46[[#This Row],[Tipos de Acciones]]="","",'Formulario PPGR1'!#REF!)</f>
        <v>#REF!</v>
      </c>
      <c r="D248" s="341" t="s">
        <v>2027</v>
      </c>
      <c r="E248" s="482" t="s">
        <v>2028</v>
      </c>
      <c r="F248" s="482" t="e">
        <f>IF(Tabla46[[#This Row],[Tipos de Acciones]]="","",'Formulario PPGR1'!#REF!)</f>
        <v>#REF!</v>
      </c>
      <c r="G248" s="524" t="s">
        <v>938</v>
      </c>
      <c r="H248" s="524" t="s">
        <v>891</v>
      </c>
      <c r="I248" s="525" t="s">
        <v>892</v>
      </c>
      <c r="J248" s="524" t="s">
        <v>1728</v>
      </c>
      <c r="K248" s="524"/>
      <c r="L248" s="524" t="s">
        <v>469</v>
      </c>
      <c r="M248" s="337" t="s">
        <v>1863</v>
      </c>
      <c r="N248" s="337" t="s">
        <v>1162</v>
      </c>
      <c r="O248" s="540" t="s">
        <v>1181</v>
      </c>
      <c r="P248" s="337" t="s">
        <v>1112</v>
      </c>
      <c r="Q248" s="306" t="s">
        <v>1687</v>
      </c>
      <c r="R248" s="306">
        <v>3</v>
      </c>
      <c r="S248" s="361">
        <v>7000</v>
      </c>
      <c r="T248" s="450">
        <f>+Tabla46[[#This Row],[Cantidad de Insumos]]*Tabla46[[#This Row],[Precio Unitario]]</f>
        <v>21000</v>
      </c>
      <c r="U248" s="483" t="s">
        <v>2042</v>
      </c>
      <c r="V248" s="312" t="s">
        <v>928</v>
      </c>
    </row>
    <row r="249" spans="2:22" ht="12.75" customHeight="1" x14ac:dyDescent="0.2">
      <c r="B249" s="482" t="e">
        <f>IF(Tabla46[[#This Row],[Tipos de Acciones]]="","",CONCATENATE(Tabla46[[#This Row],[POA]],".",Tabla46[[#This Row],[SRS]],".",Tabla46[[#This Row],[AREA]],".",Tabla46[[#This Row],[TIPO]]))</f>
        <v>#REF!</v>
      </c>
      <c r="C249" s="482" t="e">
        <f>IF(Tabla46[[#This Row],[Tipos de Acciones]]="","",'Formulario PPGR1'!#REF!)</f>
        <v>#REF!</v>
      </c>
      <c r="D249" s="341" t="s">
        <v>2027</v>
      </c>
      <c r="E249" s="482" t="s">
        <v>2028</v>
      </c>
      <c r="F249" s="482" t="e">
        <f>IF(Tabla46[[#This Row],[Tipos de Acciones]]="","",'Formulario PPGR1'!#REF!)</f>
        <v>#REF!</v>
      </c>
      <c r="G249" s="524" t="s">
        <v>938</v>
      </c>
      <c r="H249" s="524" t="s">
        <v>891</v>
      </c>
      <c r="I249" s="525" t="s">
        <v>892</v>
      </c>
      <c r="J249" s="524" t="s">
        <v>1728</v>
      </c>
      <c r="K249" s="524"/>
      <c r="L249" s="524" t="s">
        <v>469</v>
      </c>
      <c r="M249" s="337" t="s">
        <v>1855</v>
      </c>
      <c r="N249" s="337" t="s">
        <v>1162</v>
      </c>
      <c r="O249" s="540" t="s">
        <v>1181</v>
      </c>
      <c r="P249" s="337" t="s">
        <v>1113</v>
      </c>
      <c r="Q249" s="306" t="s">
        <v>1687</v>
      </c>
      <c r="R249" s="306">
        <v>3</v>
      </c>
      <c r="S249" s="361">
        <v>7000</v>
      </c>
      <c r="T249" s="450">
        <f>+Tabla46[[#This Row],[Cantidad de Insumos]]*Tabla46[[#This Row],[Precio Unitario]]</f>
        <v>21000</v>
      </c>
      <c r="U249" s="483" t="s">
        <v>2042</v>
      </c>
      <c r="V249" s="312" t="s">
        <v>928</v>
      </c>
    </row>
    <row r="250" spans="2:22" ht="12.75" customHeight="1" x14ac:dyDescent="0.2">
      <c r="B250" s="482" t="e">
        <f>IF(Tabla46[[#This Row],[Tipos de Acciones]]="","",CONCATENATE(Tabla46[[#This Row],[POA]],".",Tabla46[[#This Row],[SRS]],".",Tabla46[[#This Row],[AREA]],".",Tabla46[[#This Row],[TIPO]]))</f>
        <v>#REF!</v>
      </c>
      <c r="C250" s="482" t="e">
        <f>IF(Tabla46[[#This Row],[Tipos de Acciones]]="","",'Formulario PPGR1'!#REF!)</f>
        <v>#REF!</v>
      </c>
      <c r="D250" s="341" t="s">
        <v>2027</v>
      </c>
      <c r="E250" s="482" t="s">
        <v>2028</v>
      </c>
      <c r="F250" s="482" t="e">
        <f>IF(Tabla46[[#This Row],[Tipos de Acciones]]="","",'Formulario PPGR1'!#REF!)</f>
        <v>#REF!</v>
      </c>
      <c r="G250" s="524" t="s">
        <v>938</v>
      </c>
      <c r="H250" s="524" t="s">
        <v>891</v>
      </c>
      <c r="I250" s="525" t="s">
        <v>892</v>
      </c>
      <c r="J250" s="524" t="s">
        <v>1728</v>
      </c>
      <c r="K250" s="524"/>
      <c r="L250" s="524" t="s">
        <v>469</v>
      </c>
      <c r="M250" s="337" t="s">
        <v>1856</v>
      </c>
      <c r="N250" s="337" t="s">
        <v>1162</v>
      </c>
      <c r="O250" s="540" t="s">
        <v>1181</v>
      </c>
      <c r="P250" s="337" t="s">
        <v>1113</v>
      </c>
      <c r="Q250" s="306" t="s">
        <v>1687</v>
      </c>
      <c r="R250" s="306">
        <v>3</v>
      </c>
      <c r="S250" s="361">
        <v>7000</v>
      </c>
      <c r="T250" s="450">
        <f>+Tabla46[[#This Row],[Cantidad de Insumos]]*Tabla46[[#This Row],[Precio Unitario]]</f>
        <v>21000</v>
      </c>
      <c r="U250" s="483" t="s">
        <v>2042</v>
      </c>
      <c r="V250" s="312" t="s">
        <v>928</v>
      </c>
    </row>
    <row r="251" spans="2:22" ht="12.75" customHeight="1" x14ac:dyDescent="0.2">
      <c r="B251" s="482" t="e">
        <f>IF(Tabla46[[#This Row],[Tipos de Acciones]]="","",CONCATENATE(Tabla46[[#This Row],[POA]],".",Tabla46[[#This Row],[SRS]],".",Tabla46[[#This Row],[AREA]],".",Tabla46[[#This Row],[TIPO]]))</f>
        <v>#REF!</v>
      </c>
      <c r="C251" s="482" t="e">
        <f>IF(Tabla46[[#This Row],[Tipos de Acciones]]="","",'Formulario PPGR1'!#REF!)</f>
        <v>#REF!</v>
      </c>
      <c r="D251" s="341" t="s">
        <v>2027</v>
      </c>
      <c r="E251" s="482" t="s">
        <v>2028</v>
      </c>
      <c r="F251" s="482" t="e">
        <f>IF(Tabla46[[#This Row],[Tipos de Acciones]]="","",'Formulario PPGR1'!#REF!)</f>
        <v>#REF!</v>
      </c>
      <c r="G251" s="524" t="s">
        <v>938</v>
      </c>
      <c r="H251" s="524" t="s">
        <v>891</v>
      </c>
      <c r="I251" s="525" t="s">
        <v>892</v>
      </c>
      <c r="J251" s="524" t="s">
        <v>1728</v>
      </c>
      <c r="K251" s="524"/>
      <c r="L251" s="524" t="s">
        <v>469</v>
      </c>
      <c r="M251" s="337" t="s">
        <v>1890</v>
      </c>
      <c r="N251" s="337" t="s">
        <v>1162</v>
      </c>
      <c r="O251" s="540" t="s">
        <v>1181</v>
      </c>
      <c r="P251" s="337" t="s">
        <v>1113</v>
      </c>
      <c r="Q251" s="306" t="s">
        <v>1687</v>
      </c>
      <c r="R251" s="306">
        <v>3</v>
      </c>
      <c r="S251" s="361">
        <v>7000</v>
      </c>
      <c r="T251" s="450">
        <f>+Tabla46[[#This Row],[Cantidad de Insumos]]*Tabla46[[#This Row],[Precio Unitario]]</f>
        <v>21000</v>
      </c>
      <c r="U251" s="483" t="s">
        <v>2042</v>
      </c>
      <c r="V251" s="312" t="s">
        <v>928</v>
      </c>
    </row>
    <row r="252" spans="2:22" ht="12.75" customHeight="1" x14ac:dyDescent="0.2">
      <c r="B252" s="482" t="e">
        <f>IF(Tabla46[[#This Row],[Tipos de Acciones]]="","",CONCATENATE(Tabla46[[#This Row],[POA]],".",Tabla46[[#This Row],[SRS]],".",Tabla46[[#This Row],[AREA]],".",Tabla46[[#This Row],[TIPO]]))</f>
        <v>#REF!</v>
      </c>
      <c r="C252" s="482" t="e">
        <f>IF(Tabla46[[#This Row],[Tipos de Acciones]]="","",'Formulario PPGR1'!#REF!)</f>
        <v>#REF!</v>
      </c>
      <c r="D252" s="341" t="s">
        <v>2027</v>
      </c>
      <c r="E252" s="482" t="s">
        <v>2028</v>
      </c>
      <c r="F252" s="482" t="e">
        <f>IF(Tabla46[[#This Row],[Tipos de Acciones]]="","",'Formulario PPGR1'!#REF!)</f>
        <v>#REF!</v>
      </c>
      <c r="G252" s="524" t="s">
        <v>938</v>
      </c>
      <c r="H252" s="524" t="s">
        <v>891</v>
      </c>
      <c r="I252" s="525" t="s">
        <v>892</v>
      </c>
      <c r="J252" s="524" t="s">
        <v>1728</v>
      </c>
      <c r="K252" s="524"/>
      <c r="L252" s="524" t="s">
        <v>469</v>
      </c>
      <c r="M252" s="337" t="s">
        <v>1861</v>
      </c>
      <c r="N252" s="337" t="s">
        <v>1162</v>
      </c>
      <c r="O252" s="540" t="s">
        <v>1181</v>
      </c>
      <c r="P252" s="337" t="s">
        <v>1112</v>
      </c>
      <c r="Q252" s="306" t="s">
        <v>1687</v>
      </c>
      <c r="R252" s="306">
        <v>3</v>
      </c>
      <c r="S252" s="361">
        <v>7000</v>
      </c>
      <c r="T252" s="450">
        <f>+Tabla46[[#This Row],[Cantidad de Insumos]]*Tabla46[[#This Row],[Precio Unitario]]</f>
        <v>21000</v>
      </c>
      <c r="U252" s="483" t="s">
        <v>2042</v>
      </c>
      <c r="V252" s="312" t="s">
        <v>928</v>
      </c>
    </row>
    <row r="253" spans="2:22" ht="12.75" customHeight="1" x14ac:dyDescent="0.2">
      <c r="B253" s="482" t="e">
        <f>IF(Tabla46[[#This Row],[Tipos de Acciones]]="","",CONCATENATE(Tabla46[[#This Row],[POA]],".",Tabla46[[#This Row],[SRS]],".",Tabla46[[#This Row],[AREA]],".",Tabla46[[#This Row],[TIPO]]))</f>
        <v>#REF!</v>
      </c>
      <c r="C253" s="482" t="e">
        <f>IF(Tabla46[[#This Row],[Tipos de Acciones]]="","",'Formulario PPGR1'!#REF!)</f>
        <v>#REF!</v>
      </c>
      <c r="D253" s="341" t="s">
        <v>2027</v>
      </c>
      <c r="E253" s="482" t="s">
        <v>2028</v>
      </c>
      <c r="F253" s="482" t="e">
        <f>IF(Tabla46[[#This Row],[Tipos de Acciones]]="","",'Formulario PPGR1'!#REF!)</f>
        <v>#REF!</v>
      </c>
      <c r="G253" s="524" t="s">
        <v>938</v>
      </c>
      <c r="H253" s="524" t="s">
        <v>891</v>
      </c>
      <c r="I253" s="525" t="s">
        <v>892</v>
      </c>
      <c r="J253" s="524" t="s">
        <v>1728</v>
      </c>
      <c r="K253" s="524"/>
      <c r="L253" s="524" t="s">
        <v>469</v>
      </c>
      <c r="M253" s="337" t="s">
        <v>1864</v>
      </c>
      <c r="N253" s="337" t="s">
        <v>1162</v>
      </c>
      <c r="O253" s="540" t="s">
        <v>1181</v>
      </c>
      <c r="P253" s="337" t="s">
        <v>1112</v>
      </c>
      <c r="Q253" s="306" t="s">
        <v>1687</v>
      </c>
      <c r="R253" s="306">
        <v>3</v>
      </c>
      <c r="S253" s="361">
        <v>7000</v>
      </c>
      <c r="T253" s="450">
        <f>+Tabla46[[#This Row],[Cantidad de Insumos]]*Tabla46[[#This Row],[Precio Unitario]]</f>
        <v>21000</v>
      </c>
      <c r="U253" s="483" t="s">
        <v>2042</v>
      </c>
      <c r="V253" s="312" t="s">
        <v>928</v>
      </c>
    </row>
    <row r="254" spans="2:22" ht="12.75" customHeight="1" x14ac:dyDescent="0.2">
      <c r="B254" s="482" t="e">
        <f>IF(Tabla46[[#This Row],[Tipos de Acciones]]="","",CONCATENATE(Tabla46[[#This Row],[POA]],".",Tabla46[[#This Row],[SRS]],".",Tabla46[[#This Row],[AREA]],".",Tabla46[[#This Row],[TIPO]]))</f>
        <v>#REF!</v>
      </c>
      <c r="C254" s="482" t="e">
        <f>IF(Tabla46[[#This Row],[Tipos de Acciones]]="","",'Formulario PPGR1'!#REF!)</f>
        <v>#REF!</v>
      </c>
      <c r="D254" s="341" t="s">
        <v>2027</v>
      </c>
      <c r="E254" s="482" t="s">
        <v>2028</v>
      </c>
      <c r="F254" s="482" t="e">
        <f>IF(Tabla46[[#This Row],[Tipos de Acciones]]="","",'Formulario PPGR1'!#REF!)</f>
        <v>#REF!</v>
      </c>
      <c r="G254" s="524" t="s">
        <v>938</v>
      </c>
      <c r="H254" s="524" t="s">
        <v>891</v>
      </c>
      <c r="I254" s="525" t="s">
        <v>892</v>
      </c>
      <c r="J254" s="524" t="s">
        <v>1728</v>
      </c>
      <c r="K254" s="524"/>
      <c r="L254" s="524" t="s">
        <v>469</v>
      </c>
      <c r="M254" s="337" t="s">
        <v>1866</v>
      </c>
      <c r="N254" s="337" t="s">
        <v>1162</v>
      </c>
      <c r="O254" s="540" t="s">
        <v>1181</v>
      </c>
      <c r="P254" s="337" t="s">
        <v>1112</v>
      </c>
      <c r="Q254" s="306" t="s">
        <v>1687</v>
      </c>
      <c r="R254" s="306">
        <v>3</v>
      </c>
      <c r="S254" s="361">
        <v>7000</v>
      </c>
      <c r="T254" s="450">
        <f>+Tabla46[[#This Row],[Cantidad de Insumos]]*Tabla46[[#This Row],[Precio Unitario]]</f>
        <v>21000</v>
      </c>
      <c r="U254" s="483" t="s">
        <v>2042</v>
      </c>
      <c r="V254" s="312" t="s">
        <v>928</v>
      </c>
    </row>
    <row r="255" spans="2:22" ht="12.75" customHeight="1" x14ac:dyDescent="0.2">
      <c r="B255" s="482" t="e">
        <f>IF(Tabla46[[#This Row],[Tipos de Acciones]]="","",CONCATENATE(Tabla46[[#This Row],[POA]],".",Tabla46[[#This Row],[SRS]],".",Tabla46[[#This Row],[AREA]],".",Tabla46[[#This Row],[TIPO]]))</f>
        <v>#REF!</v>
      </c>
      <c r="C255" s="482" t="e">
        <f>IF(Tabla46[[#This Row],[Tipos de Acciones]]="","",'Formulario PPGR1'!#REF!)</f>
        <v>#REF!</v>
      </c>
      <c r="D255" s="341" t="s">
        <v>2027</v>
      </c>
      <c r="E255" s="482" t="s">
        <v>2028</v>
      </c>
      <c r="F255" s="482" t="e">
        <f>IF(Tabla46[[#This Row],[Tipos de Acciones]]="","",'Formulario PPGR1'!#REF!)</f>
        <v>#REF!</v>
      </c>
      <c r="G255" s="524" t="s">
        <v>938</v>
      </c>
      <c r="H255" s="524" t="s">
        <v>891</v>
      </c>
      <c r="I255" s="525" t="s">
        <v>892</v>
      </c>
      <c r="J255" s="524" t="s">
        <v>1728</v>
      </c>
      <c r="K255" s="524"/>
      <c r="L255" s="524" t="s">
        <v>469</v>
      </c>
      <c r="M255" s="337" t="s">
        <v>1873</v>
      </c>
      <c r="N255" s="337" t="s">
        <v>1162</v>
      </c>
      <c r="O255" s="540" t="s">
        <v>1181</v>
      </c>
      <c r="P255" s="337" t="s">
        <v>1112</v>
      </c>
      <c r="Q255" s="306" t="s">
        <v>1687</v>
      </c>
      <c r="R255" s="306">
        <v>3</v>
      </c>
      <c r="S255" s="361">
        <v>7000</v>
      </c>
      <c r="T255" s="450">
        <f>+Tabla46[[#This Row],[Cantidad de Insumos]]*Tabla46[[#This Row],[Precio Unitario]]</f>
        <v>21000</v>
      </c>
      <c r="U255" s="483" t="s">
        <v>2042</v>
      </c>
      <c r="V255" s="312" t="s">
        <v>928</v>
      </c>
    </row>
    <row r="256" spans="2:22" ht="12.75" customHeight="1" x14ac:dyDescent="0.2">
      <c r="B256" s="482" t="e">
        <f>IF(Tabla46[[#This Row],[Tipos de Acciones]]="","",CONCATENATE(Tabla46[[#This Row],[POA]],".",Tabla46[[#This Row],[SRS]],".",Tabla46[[#This Row],[AREA]],".",Tabla46[[#This Row],[TIPO]]))</f>
        <v>#REF!</v>
      </c>
      <c r="C256" s="482" t="e">
        <f>IF(Tabla46[[#This Row],[Tipos de Acciones]]="","",'Formulario PPGR1'!#REF!)</f>
        <v>#REF!</v>
      </c>
      <c r="D256" s="341" t="s">
        <v>2027</v>
      </c>
      <c r="E256" s="482" t="s">
        <v>2028</v>
      </c>
      <c r="F256" s="482" t="e">
        <f>IF(Tabla46[[#This Row],[Tipos de Acciones]]="","",'Formulario PPGR1'!#REF!)</f>
        <v>#REF!</v>
      </c>
      <c r="G256" s="524" t="s">
        <v>938</v>
      </c>
      <c r="H256" s="524" t="s">
        <v>891</v>
      </c>
      <c r="I256" s="525" t="s">
        <v>892</v>
      </c>
      <c r="J256" s="524" t="s">
        <v>1728</v>
      </c>
      <c r="K256" s="524"/>
      <c r="L256" s="524" t="s">
        <v>469</v>
      </c>
      <c r="M256" s="337" t="s">
        <v>1867</v>
      </c>
      <c r="N256" s="337" t="s">
        <v>1162</v>
      </c>
      <c r="O256" s="540" t="s">
        <v>1181</v>
      </c>
      <c r="P256" s="337" t="s">
        <v>1112</v>
      </c>
      <c r="Q256" s="306" t="s">
        <v>1687</v>
      </c>
      <c r="R256" s="306">
        <v>3</v>
      </c>
      <c r="S256" s="361">
        <v>7000</v>
      </c>
      <c r="T256" s="450">
        <f>+Tabla46[[#This Row],[Cantidad de Insumos]]*Tabla46[[#This Row],[Precio Unitario]]</f>
        <v>21000</v>
      </c>
      <c r="U256" s="483" t="s">
        <v>2042</v>
      </c>
      <c r="V256" s="312" t="s">
        <v>928</v>
      </c>
    </row>
    <row r="257" spans="2:22" ht="25.5" customHeight="1" x14ac:dyDescent="0.2">
      <c r="B257" s="482" t="e">
        <f>IF(Tabla46[[#This Row],[Tipos de Acciones]]="","",CONCATENATE(Tabla46[[#This Row],[POA]],".",Tabla46[[#This Row],[SRS]],".",Tabla46[[#This Row],[AREA]],".",Tabla46[[#This Row],[TIPO]]))</f>
        <v>#REF!</v>
      </c>
      <c r="C257" s="482" t="e">
        <f>IF(Tabla46[[#This Row],[Tipos de Acciones]]="","",'Formulario PPGR1'!#REF!)</f>
        <v>#REF!</v>
      </c>
      <c r="D257" s="341" t="s">
        <v>2027</v>
      </c>
      <c r="E257" s="482" t="s">
        <v>2028</v>
      </c>
      <c r="F257" s="482" t="e">
        <f>IF(Tabla46[[#This Row],[Tipos de Acciones]]="","",'Formulario PPGR1'!#REF!)</f>
        <v>#REF!</v>
      </c>
      <c r="G257" s="524" t="s">
        <v>938</v>
      </c>
      <c r="H257" s="524" t="s">
        <v>260</v>
      </c>
      <c r="I257" s="525" t="s">
        <v>894</v>
      </c>
      <c r="J257" s="524" t="s">
        <v>1823</v>
      </c>
      <c r="K257" s="524"/>
      <c r="L257" s="524" t="s">
        <v>473</v>
      </c>
      <c r="M257" s="337" t="s">
        <v>1901</v>
      </c>
      <c r="N257" s="337" t="s">
        <v>1162</v>
      </c>
      <c r="O257" s="540" t="s">
        <v>1181</v>
      </c>
      <c r="P257" s="337" t="s">
        <v>1111</v>
      </c>
      <c r="Q257" s="306" t="s">
        <v>1687</v>
      </c>
      <c r="R257" s="306">
        <v>2</v>
      </c>
      <c r="S257" s="361">
        <v>18000</v>
      </c>
      <c r="T257" s="450">
        <f>+Tabla46[[#This Row],[Cantidad de Insumos]]*Tabla46[[#This Row],[Precio Unitario]]</f>
        <v>36000</v>
      </c>
      <c r="U257" s="483" t="s">
        <v>895</v>
      </c>
      <c r="V257" s="312" t="s">
        <v>928</v>
      </c>
    </row>
    <row r="258" spans="2:22" ht="25.5" customHeight="1" x14ac:dyDescent="0.2">
      <c r="B258" s="482" t="e">
        <f>IF(Tabla46[[#This Row],[Tipos de Acciones]]="","",CONCATENATE(Tabla46[[#This Row],[POA]],".",Tabla46[[#This Row],[SRS]],".",Tabla46[[#This Row],[AREA]],".",Tabla46[[#This Row],[TIPO]]))</f>
        <v>#REF!</v>
      </c>
      <c r="C258" s="482" t="e">
        <f>IF(Tabla46[[#This Row],[Tipos de Acciones]]="","",'Formulario PPGR1'!#REF!)</f>
        <v>#REF!</v>
      </c>
      <c r="D258" s="341" t="s">
        <v>2027</v>
      </c>
      <c r="E258" s="482" t="s">
        <v>2028</v>
      </c>
      <c r="F258" s="482" t="e">
        <f>IF(Tabla46[[#This Row],[Tipos de Acciones]]="","",'Formulario PPGR1'!#REF!)</f>
        <v>#REF!</v>
      </c>
      <c r="G258" s="524" t="s">
        <v>938</v>
      </c>
      <c r="H258" s="524" t="s">
        <v>260</v>
      </c>
      <c r="I258" s="525" t="s">
        <v>894</v>
      </c>
      <c r="J258" s="524" t="s">
        <v>1750</v>
      </c>
      <c r="K258" s="524"/>
      <c r="L258" s="524" t="s">
        <v>470</v>
      </c>
      <c r="M258" s="337" t="s">
        <v>1881</v>
      </c>
      <c r="N258" s="337" t="s">
        <v>1162</v>
      </c>
      <c r="O258" s="540" t="s">
        <v>1181</v>
      </c>
      <c r="P258" s="337" t="s">
        <v>1111</v>
      </c>
      <c r="Q258" s="306" t="s">
        <v>1687</v>
      </c>
      <c r="R258" s="306">
        <v>4</v>
      </c>
      <c r="S258" s="361">
        <v>12000</v>
      </c>
      <c r="T258" s="450">
        <f>+Tabla46[[#This Row],[Cantidad de Insumos]]*Tabla46[[#This Row],[Precio Unitario]]</f>
        <v>48000</v>
      </c>
      <c r="U258" s="483" t="s">
        <v>895</v>
      </c>
      <c r="V258" s="312" t="s">
        <v>928</v>
      </c>
    </row>
    <row r="259" spans="2:22" ht="25.5" customHeight="1" x14ac:dyDescent="0.2">
      <c r="B259" s="482" t="e">
        <f>IF(Tabla46[[#This Row],[Tipos de Acciones]]="","",CONCATENATE(Tabla46[[#This Row],[POA]],".",Tabla46[[#This Row],[SRS]],".",Tabla46[[#This Row],[AREA]],".",Tabla46[[#This Row],[TIPO]]))</f>
        <v>#REF!</v>
      </c>
      <c r="C259" s="482" t="e">
        <f>IF(Tabla46[[#This Row],[Tipos de Acciones]]="","",'Formulario PPGR1'!#REF!)</f>
        <v>#REF!</v>
      </c>
      <c r="D259" s="341" t="s">
        <v>2027</v>
      </c>
      <c r="E259" s="482" t="s">
        <v>2028</v>
      </c>
      <c r="F259" s="482" t="e">
        <f>IF(Tabla46[[#This Row],[Tipos de Acciones]]="","",'Formulario PPGR1'!#REF!)</f>
        <v>#REF!</v>
      </c>
      <c r="G259" s="524" t="s">
        <v>938</v>
      </c>
      <c r="H259" s="524" t="s">
        <v>260</v>
      </c>
      <c r="I259" s="525" t="s">
        <v>894</v>
      </c>
      <c r="J259" s="524" t="s">
        <v>1750</v>
      </c>
      <c r="K259" s="524"/>
      <c r="L259" s="524" t="s">
        <v>469</v>
      </c>
      <c r="M259" s="337" t="s">
        <v>1852</v>
      </c>
      <c r="N259" s="337" t="s">
        <v>1162</v>
      </c>
      <c r="O259" s="540" t="s">
        <v>1181</v>
      </c>
      <c r="P259" s="337" t="s">
        <v>1113</v>
      </c>
      <c r="Q259" s="306" t="s">
        <v>1687</v>
      </c>
      <c r="R259" s="306">
        <v>1</v>
      </c>
      <c r="S259" s="361">
        <v>12000</v>
      </c>
      <c r="T259" s="450">
        <f>+Tabla46[[#This Row],[Cantidad de Insumos]]*Tabla46[[#This Row],[Precio Unitario]]</f>
        <v>12000</v>
      </c>
      <c r="U259" s="483" t="s">
        <v>895</v>
      </c>
      <c r="V259" s="312" t="s">
        <v>928</v>
      </c>
    </row>
    <row r="260" spans="2:22" ht="25.5" customHeight="1" x14ac:dyDescent="0.2">
      <c r="B260" s="482" t="e">
        <f>IF(Tabla46[[#This Row],[Tipos de Acciones]]="","",CONCATENATE(Tabla46[[#This Row],[POA]],".",Tabla46[[#This Row],[SRS]],".",Tabla46[[#This Row],[AREA]],".",Tabla46[[#This Row],[TIPO]]))</f>
        <v>#REF!</v>
      </c>
      <c r="C260" s="482" t="e">
        <f>IF(Tabla46[[#This Row],[Tipos de Acciones]]="","",'Formulario PPGR1'!#REF!)</f>
        <v>#REF!</v>
      </c>
      <c r="D260" s="341" t="s">
        <v>2027</v>
      </c>
      <c r="E260" s="482" t="s">
        <v>2028</v>
      </c>
      <c r="F260" s="482" t="e">
        <f>IF(Tabla46[[#This Row],[Tipos de Acciones]]="","",'Formulario PPGR1'!#REF!)</f>
        <v>#REF!</v>
      </c>
      <c r="G260" s="524" t="s">
        <v>938</v>
      </c>
      <c r="H260" s="524" t="s">
        <v>260</v>
      </c>
      <c r="I260" s="525" t="s">
        <v>894</v>
      </c>
      <c r="J260" s="524" t="s">
        <v>1750</v>
      </c>
      <c r="K260" s="524"/>
      <c r="L260" s="524" t="s">
        <v>469</v>
      </c>
      <c r="M260" s="337" t="s">
        <v>1851</v>
      </c>
      <c r="N260" s="337" t="s">
        <v>1162</v>
      </c>
      <c r="O260" s="540" t="s">
        <v>1181</v>
      </c>
      <c r="P260" s="337" t="s">
        <v>1113</v>
      </c>
      <c r="Q260" s="306" t="s">
        <v>1687</v>
      </c>
      <c r="R260" s="306">
        <v>1</v>
      </c>
      <c r="S260" s="361">
        <v>12000</v>
      </c>
      <c r="T260" s="450">
        <f>+Tabla46[[#This Row],[Cantidad de Insumos]]*Tabla46[[#This Row],[Precio Unitario]]</f>
        <v>12000</v>
      </c>
      <c r="U260" s="483" t="s">
        <v>895</v>
      </c>
      <c r="V260" s="312" t="s">
        <v>928</v>
      </c>
    </row>
    <row r="261" spans="2:22" ht="25.5" customHeight="1" x14ac:dyDescent="0.2">
      <c r="B261" s="482" t="e">
        <f>IF(Tabla46[[#This Row],[Tipos de Acciones]]="","",CONCATENATE(Tabla46[[#This Row],[POA]],".",Tabla46[[#This Row],[SRS]],".",Tabla46[[#This Row],[AREA]],".",Tabla46[[#This Row],[TIPO]]))</f>
        <v>#REF!</v>
      </c>
      <c r="C261" s="482" t="e">
        <f>IF(Tabla46[[#This Row],[Tipos de Acciones]]="","",'Formulario PPGR1'!#REF!)</f>
        <v>#REF!</v>
      </c>
      <c r="D261" s="341" t="s">
        <v>2027</v>
      </c>
      <c r="E261" s="482" t="s">
        <v>2028</v>
      </c>
      <c r="F261" s="482" t="e">
        <f>IF(Tabla46[[#This Row],[Tipos de Acciones]]="","",'Formulario PPGR1'!#REF!)</f>
        <v>#REF!</v>
      </c>
      <c r="G261" s="524" t="s">
        <v>938</v>
      </c>
      <c r="H261" s="524" t="s">
        <v>260</v>
      </c>
      <c r="I261" s="525" t="s">
        <v>894</v>
      </c>
      <c r="J261" s="524" t="s">
        <v>1750</v>
      </c>
      <c r="K261" s="524"/>
      <c r="L261" s="524" t="s">
        <v>469</v>
      </c>
      <c r="M261" s="337" t="s">
        <v>1853</v>
      </c>
      <c r="N261" s="337" t="s">
        <v>1162</v>
      </c>
      <c r="O261" s="540" t="s">
        <v>1181</v>
      </c>
      <c r="P261" s="337" t="s">
        <v>1113</v>
      </c>
      <c r="Q261" s="306" t="s">
        <v>1687</v>
      </c>
      <c r="R261" s="306">
        <v>1</v>
      </c>
      <c r="S261" s="361">
        <v>12000</v>
      </c>
      <c r="T261" s="450">
        <f>+Tabla46[[#This Row],[Cantidad de Insumos]]*Tabla46[[#This Row],[Precio Unitario]]</f>
        <v>12000</v>
      </c>
      <c r="U261" s="483" t="s">
        <v>895</v>
      </c>
      <c r="V261" s="312" t="s">
        <v>928</v>
      </c>
    </row>
    <row r="262" spans="2:22" ht="25.5" customHeight="1" x14ac:dyDescent="0.2">
      <c r="B262" s="482" t="e">
        <f>IF(Tabla46[[#This Row],[Tipos de Acciones]]="","",CONCATENATE(Tabla46[[#This Row],[POA]],".",Tabla46[[#This Row],[SRS]],".",Tabla46[[#This Row],[AREA]],".",Tabla46[[#This Row],[TIPO]]))</f>
        <v>#REF!</v>
      </c>
      <c r="C262" s="482" t="e">
        <f>IF(Tabla46[[#This Row],[Tipos de Acciones]]="","",'Formulario PPGR1'!#REF!)</f>
        <v>#REF!</v>
      </c>
      <c r="D262" s="341" t="s">
        <v>2027</v>
      </c>
      <c r="E262" s="482" t="s">
        <v>2028</v>
      </c>
      <c r="F262" s="482" t="e">
        <f>IF(Tabla46[[#This Row],[Tipos de Acciones]]="","",'Formulario PPGR1'!#REF!)</f>
        <v>#REF!</v>
      </c>
      <c r="G262" s="524" t="s">
        <v>938</v>
      </c>
      <c r="H262" s="524" t="s">
        <v>260</v>
      </c>
      <c r="I262" s="525" t="s">
        <v>894</v>
      </c>
      <c r="J262" s="524" t="s">
        <v>1750</v>
      </c>
      <c r="K262" s="524"/>
      <c r="L262" s="524" t="s">
        <v>469</v>
      </c>
      <c r="M262" s="337" t="s">
        <v>1876</v>
      </c>
      <c r="N262" s="337" t="s">
        <v>1162</v>
      </c>
      <c r="O262" s="540" t="s">
        <v>1181</v>
      </c>
      <c r="P262" s="337" t="s">
        <v>1113</v>
      </c>
      <c r="Q262" s="306" t="s">
        <v>1687</v>
      </c>
      <c r="R262" s="306">
        <v>1</v>
      </c>
      <c r="S262" s="361">
        <v>12000</v>
      </c>
      <c r="T262" s="450">
        <f>+Tabla46[[#This Row],[Cantidad de Insumos]]*Tabla46[[#This Row],[Precio Unitario]]</f>
        <v>12000</v>
      </c>
      <c r="U262" s="483" t="s">
        <v>895</v>
      </c>
      <c r="V262" s="312" t="s">
        <v>928</v>
      </c>
    </row>
    <row r="263" spans="2:22" ht="25.5" customHeight="1" x14ac:dyDescent="0.2">
      <c r="B263" s="482" t="e">
        <f>IF(Tabla46[[#This Row],[Tipos de Acciones]]="","",CONCATENATE(Tabla46[[#This Row],[POA]],".",Tabla46[[#This Row],[SRS]],".",Tabla46[[#This Row],[AREA]],".",Tabla46[[#This Row],[TIPO]]))</f>
        <v>#REF!</v>
      </c>
      <c r="C263" s="482" t="e">
        <f>IF(Tabla46[[#This Row],[Tipos de Acciones]]="","",'Formulario PPGR1'!#REF!)</f>
        <v>#REF!</v>
      </c>
      <c r="D263" s="341" t="s">
        <v>2027</v>
      </c>
      <c r="E263" s="482" t="s">
        <v>2028</v>
      </c>
      <c r="F263" s="482" t="e">
        <f>IF(Tabla46[[#This Row],[Tipos de Acciones]]="","",'Formulario PPGR1'!#REF!)</f>
        <v>#REF!</v>
      </c>
      <c r="G263" s="524" t="s">
        <v>938</v>
      </c>
      <c r="H263" s="524" t="s">
        <v>260</v>
      </c>
      <c r="I263" s="525" t="s">
        <v>894</v>
      </c>
      <c r="J263" s="524" t="s">
        <v>1750</v>
      </c>
      <c r="K263" s="524"/>
      <c r="L263" s="524" t="s">
        <v>469</v>
      </c>
      <c r="M263" s="337" t="s">
        <v>1858</v>
      </c>
      <c r="N263" s="337" t="s">
        <v>1162</v>
      </c>
      <c r="O263" s="540" t="s">
        <v>1181</v>
      </c>
      <c r="P263" s="337" t="s">
        <v>1113</v>
      </c>
      <c r="Q263" s="306" t="s">
        <v>1687</v>
      </c>
      <c r="R263" s="306">
        <v>1</v>
      </c>
      <c r="S263" s="361">
        <v>12000</v>
      </c>
      <c r="T263" s="450">
        <f>+Tabla46[[#This Row],[Cantidad de Insumos]]*Tabla46[[#This Row],[Precio Unitario]]</f>
        <v>12000</v>
      </c>
      <c r="U263" s="483" t="s">
        <v>895</v>
      </c>
      <c r="V263" s="312" t="s">
        <v>928</v>
      </c>
    </row>
    <row r="264" spans="2:22" ht="25.5" customHeight="1" x14ac:dyDescent="0.2">
      <c r="B264" s="482" t="e">
        <f>IF(Tabla46[[#This Row],[Tipos de Acciones]]="","",CONCATENATE(Tabla46[[#This Row],[POA]],".",Tabla46[[#This Row],[SRS]],".",Tabla46[[#This Row],[AREA]],".",Tabla46[[#This Row],[TIPO]]))</f>
        <v>#REF!</v>
      </c>
      <c r="C264" s="482" t="e">
        <f>IF(Tabla46[[#This Row],[Tipos de Acciones]]="","",'Formulario PPGR1'!#REF!)</f>
        <v>#REF!</v>
      </c>
      <c r="D264" s="341" t="s">
        <v>2027</v>
      </c>
      <c r="E264" s="482" t="s">
        <v>2028</v>
      </c>
      <c r="F264" s="482" t="e">
        <f>IF(Tabla46[[#This Row],[Tipos de Acciones]]="","",'Formulario PPGR1'!#REF!)</f>
        <v>#REF!</v>
      </c>
      <c r="G264" s="524" t="s">
        <v>938</v>
      </c>
      <c r="H264" s="524" t="s">
        <v>260</v>
      </c>
      <c r="I264" s="525" t="s">
        <v>1663</v>
      </c>
      <c r="J264" s="524" t="s">
        <v>1750</v>
      </c>
      <c r="K264" s="524"/>
      <c r="L264" s="524" t="s">
        <v>469</v>
      </c>
      <c r="M264" s="337" t="s">
        <v>1840</v>
      </c>
      <c r="N264" s="337" t="s">
        <v>1162</v>
      </c>
      <c r="O264" s="540" t="s">
        <v>1181</v>
      </c>
      <c r="P264" s="337" t="s">
        <v>1111</v>
      </c>
      <c r="Q264" s="306" t="s">
        <v>1687</v>
      </c>
      <c r="R264" s="306">
        <v>1</v>
      </c>
      <c r="S264" s="361">
        <v>12000</v>
      </c>
      <c r="T264" s="450">
        <f>+Tabla46[[#This Row],[Cantidad de Insumos]]*Tabla46[[#This Row],[Precio Unitario]]</f>
        <v>12000</v>
      </c>
      <c r="U264" s="483" t="s">
        <v>895</v>
      </c>
      <c r="V264" s="312" t="s">
        <v>928</v>
      </c>
    </row>
    <row r="265" spans="2:22" ht="25.5" customHeight="1" x14ac:dyDescent="0.2">
      <c r="B265" s="482" t="e">
        <f>IF(Tabla46[[#This Row],[Tipos de Acciones]]="","",CONCATENATE(Tabla46[[#This Row],[POA]],".",Tabla46[[#This Row],[SRS]],".",Tabla46[[#This Row],[AREA]],".",Tabla46[[#This Row],[TIPO]]))</f>
        <v>#REF!</v>
      </c>
      <c r="C265" s="482" t="e">
        <f>IF(Tabla46[[#This Row],[Tipos de Acciones]]="","",'Formulario PPGR1'!#REF!)</f>
        <v>#REF!</v>
      </c>
      <c r="D265" s="341" t="s">
        <v>2027</v>
      </c>
      <c r="E265" s="482" t="s">
        <v>2028</v>
      </c>
      <c r="F265" s="482" t="e">
        <f>IF(Tabla46[[#This Row],[Tipos de Acciones]]="","",'Formulario PPGR1'!#REF!)</f>
        <v>#REF!</v>
      </c>
      <c r="G265" s="524" t="s">
        <v>938</v>
      </c>
      <c r="H265" s="524" t="s">
        <v>260</v>
      </c>
      <c r="I265" s="525" t="s">
        <v>1663</v>
      </c>
      <c r="J265" s="524" t="s">
        <v>1750</v>
      </c>
      <c r="K265" s="524"/>
      <c r="L265" s="524" t="s">
        <v>469</v>
      </c>
      <c r="M265" s="337" t="s">
        <v>1842</v>
      </c>
      <c r="N265" s="337" t="s">
        <v>1162</v>
      </c>
      <c r="O265" s="540" t="s">
        <v>1181</v>
      </c>
      <c r="P265" s="337" t="s">
        <v>1111</v>
      </c>
      <c r="Q265" s="306" t="s">
        <v>1687</v>
      </c>
      <c r="R265" s="306">
        <v>1</v>
      </c>
      <c r="S265" s="361">
        <v>12000</v>
      </c>
      <c r="T265" s="450">
        <f>+Tabla46[[#This Row],[Cantidad de Insumos]]*Tabla46[[#This Row],[Precio Unitario]]</f>
        <v>12000</v>
      </c>
      <c r="U265" s="483" t="s">
        <v>895</v>
      </c>
      <c r="V265" s="312" t="s">
        <v>928</v>
      </c>
    </row>
    <row r="266" spans="2:22" ht="25.5" customHeight="1" x14ac:dyDescent="0.2">
      <c r="B266" s="482" t="e">
        <f>IF(Tabla46[[#This Row],[Tipos de Acciones]]="","",CONCATENATE(Tabla46[[#This Row],[POA]],".",Tabla46[[#This Row],[SRS]],".",Tabla46[[#This Row],[AREA]],".",Tabla46[[#This Row],[TIPO]]))</f>
        <v>#REF!</v>
      </c>
      <c r="C266" s="482" t="e">
        <f>IF(Tabla46[[#This Row],[Tipos de Acciones]]="","",'Formulario PPGR1'!#REF!)</f>
        <v>#REF!</v>
      </c>
      <c r="D266" s="341" t="s">
        <v>2027</v>
      </c>
      <c r="E266" s="482" t="s">
        <v>2028</v>
      </c>
      <c r="F266" s="482" t="e">
        <f>IF(Tabla46[[#This Row],[Tipos de Acciones]]="","",'Formulario PPGR1'!#REF!)</f>
        <v>#REF!</v>
      </c>
      <c r="G266" s="524" t="s">
        <v>938</v>
      </c>
      <c r="H266" s="524" t="s">
        <v>260</v>
      </c>
      <c r="I266" s="525" t="s">
        <v>1663</v>
      </c>
      <c r="J266" s="524" t="s">
        <v>1750</v>
      </c>
      <c r="K266" s="524"/>
      <c r="L266" s="524" t="s">
        <v>469</v>
      </c>
      <c r="M266" s="337" t="s">
        <v>1844</v>
      </c>
      <c r="N266" s="337" t="s">
        <v>1162</v>
      </c>
      <c r="O266" s="540" t="s">
        <v>1181</v>
      </c>
      <c r="P266" s="337" t="s">
        <v>1111</v>
      </c>
      <c r="Q266" s="306" t="s">
        <v>1687</v>
      </c>
      <c r="R266" s="306">
        <v>1</v>
      </c>
      <c r="S266" s="361">
        <v>12000</v>
      </c>
      <c r="T266" s="450">
        <f>+Tabla46[[#This Row],[Cantidad de Insumos]]*Tabla46[[#This Row],[Precio Unitario]]</f>
        <v>12000</v>
      </c>
      <c r="U266" s="483" t="s">
        <v>895</v>
      </c>
      <c r="V266" s="312" t="s">
        <v>928</v>
      </c>
    </row>
    <row r="267" spans="2:22" ht="25.5" customHeight="1" x14ac:dyDescent="0.2">
      <c r="B267" s="482" t="e">
        <f>IF(Tabla46[[#This Row],[Tipos de Acciones]]="","",CONCATENATE(Tabla46[[#This Row],[POA]],".",Tabla46[[#This Row],[SRS]],".",Tabla46[[#This Row],[AREA]],".",Tabla46[[#This Row],[TIPO]]))</f>
        <v>#REF!</v>
      </c>
      <c r="C267" s="482" t="e">
        <f>IF(Tabla46[[#This Row],[Tipos de Acciones]]="","",'Formulario PPGR1'!#REF!)</f>
        <v>#REF!</v>
      </c>
      <c r="D267" s="341" t="s">
        <v>2027</v>
      </c>
      <c r="E267" s="482" t="s">
        <v>2028</v>
      </c>
      <c r="F267" s="482" t="e">
        <f>IF(Tabla46[[#This Row],[Tipos de Acciones]]="","",'Formulario PPGR1'!#REF!)</f>
        <v>#REF!</v>
      </c>
      <c r="G267" s="524" t="s">
        <v>938</v>
      </c>
      <c r="H267" s="524" t="s">
        <v>260</v>
      </c>
      <c r="I267" s="525" t="s">
        <v>1663</v>
      </c>
      <c r="J267" s="524" t="s">
        <v>1750</v>
      </c>
      <c r="K267" s="524"/>
      <c r="L267" s="524" t="s">
        <v>469</v>
      </c>
      <c r="M267" s="337" t="s">
        <v>1846</v>
      </c>
      <c r="N267" s="337" t="s">
        <v>1162</v>
      </c>
      <c r="O267" s="540" t="s">
        <v>1181</v>
      </c>
      <c r="P267" s="337" t="s">
        <v>1111</v>
      </c>
      <c r="Q267" s="306" t="s">
        <v>1687</v>
      </c>
      <c r="R267" s="306">
        <v>1</v>
      </c>
      <c r="S267" s="361">
        <v>12000</v>
      </c>
      <c r="T267" s="450">
        <f>+Tabla46[[#This Row],[Cantidad de Insumos]]*Tabla46[[#This Row],[Precio Unitario]]</f>
        <v>12000</v>
      </c>
      <c r="U267" s="483" t="s">
        <v>895</v>
      </c>
      <c r="V267" s="312" t="s">
        <v>928</v>
      </c>
    </row>
    <row r="268" spans="2:22" ht="25.5" customHeight="1" x14ac:dyDescent="0.2">
      <c r="B268" s="482" t="e">
        <f>IF(Tabla46[[#This Row],[Tipos de Acciones]]="","",CONCATENATE(Tabla46[[#This Row],[POA]],".",Tabla46[[#This Row],[SRS]],".",Tabla46[[#This Row],[AREA]],".",Tabla46[[#This Row],[TIPO]]))</f>
        <v>#REF!</v>
      </c>
      <c r="C268" s="482" t="e">
        <f>IF(Tabla46[[#This Row],[Tipos de Acciones]]="","",'Formulario PPGR1'!#REF!)</f>
        <v>#REF!</v>
      </c>
      <c r="D268" s="341" t="s">
        <v>2027</v>
      </c>
      <c r="E268" s="482" t="s">
        <v>2028</v>
      </c>
      <c r="F268" s="482" t="e">
        <f>IF(Tabla46[[#This Row],[Tipos de Acciones]]="","",'Formulario PPGR1'!#REF!)</f>
        <v>#REF!</v>
      </c>
      <c r="G268" s="524" t="s">
        <v>938</v>
      </c>
      <c r="H268" s="524" t="s">
        <v>260</v>
      </c>
      <c r="I268" s="525" t="s">
        <v>1663</v>
      </c>
      <c r="J268" s="524" t="s">
        <v>1750</v>
      </c>
      <c r="K268" s="524"/>
      <c r="L268" s="524" t="s">
        <v>469</v>
      </c>
      <c r="M268" s="337" t="s">
        <v>1845</v>
      </c>
      <c r="N268" s="337" t="s">
        <v>1162</v>
      </c>
      <c r="O268" s="540" t="s">
        <v>1181</v>
      </c>
      <c r="P268" s="337" t="s">
        <v>1111</v>
      </c>
      <c r="Q268" s="306" t="s">
        <v>1687</v>
      </c>
      <c r="R268" s="306">
        <v>1</v>
      </c>
      <c r="S268" s="361">
        <v>12000</v>
      </c>
      <c r="T268" s="450">
        <f>+Tabla46[[#This Row],[Cantidad de Insumos]]*Tabla46[[#This Row],[Precio Unitario]]</f>
        <v>12000</v>
      </c>
      <c r="U268" s="483" t="s">
        <v>895</v>
      </c>
      <c r="V268" s="312" t="s">
        <v>928</v>
      </c>
    </row>
    <row r="269" spans="2:22" ht="25.5" customHeight="1" x14ac:dyDescent="0.2">
      <c r="B269" s="482" t="e">
        <f>IF(Tabla46[[#This Row],[Tipos de Acciones]]="","",CONCATENATE(Tabla46[[#This Row],[POA]],".",Tabla46[[#This Row],[SRS]],".",Tabla46[[#This Row],[AREA]],".",Tabla46[[#This Row],[TIPO]]))</f>
        <v>#REF!</v>
      </c>
      <c r="C269" s="482" t="e">
        <f>IF(Tabla46[[#This Row],[Tipos de Acciones]]="","",'Formulario PPGR1'!#REF!)</f>
        <v>#REF!</v>
      </c>
      <c r="D269" s="341" t="s">
        <v>2027</v>
      </c>
      <c r="E269" s="482" t="s">
        <v>2028</v>
      </c>
      <c r="F269" s="482" t="e">
        <f>IF(Tabla46[[#This Row],[Tipos de Acciones]]="","",'Formulario PPGR1'!#REF!)</f>
        <v>#REF!</v>
      </c>
      <c r="G269" s="524" t="s">
        <v>938</v>
      </c>
      <c r="H269" s="524" t="s">
        <v>260</v>
      </c>
      <c r="I269" s="525" t="s">
        <v>1663</v>
      </c>
      <c r="J269" s="524" t="s">
        <v>1750</v>
      </c>
      <c r="K269" s="524"/>
      <c r="L269" s="524" t="s">
        <v>469</v>
      </c>
      <c r="M269" s="337" t="s">
        <v>1843</v>
      </c>
      <c r="N269" s="337" t="s">
        <v>1162</v>
      </c>
      <c r="O269" s="540" t="s">
        <v>1181</v>
      </c>
      <c r="P269" s="337" t="s">
        <v>1111</v>
      </c>
      <c r="Q269" s="306" t="s">
        <v>1687</v>
      </c>
      <c r="R269" s="306">
        <v>1</v>
      </c>
      <c r="S269" s="361">
        <v>12000</v>
      </c>
      <c r="T269" s="450">
        <f>+Tabla46[[#This Row],[Cantidad de Insumos]]*Tabla46[[#This Row],[Precio Unitario]]</f>
        <v>12000</v>
      </c>
      <c r="U269" s="483" t="s">
        <v>895</v>
      </c>
      <c r="V269" s="312" t="s">
        <v>928</v>
      </c>
    </row>
    <row r="270" spans="2:22" ht="25.5" customHeight="1" x14ac:dyDescent="0.2">
      <c r="B270" s="482" t="e">
        <f>IF(Tabla46[[#This Row],[Tipos de Acciones]]="","",CONCATENATE(Tabla46[[#This Row],[POA]],".",Tabla46[[#This Row],[SRS]],".",Tabla46[[#This Row],[AREA]],".",Tabla46[[#This Row],[TIPO]]))</f>
        <v>#REF!</v>
      </c>
      <c r="C270" s="482" t="e">
        <f>IF(Tabla46[[#This Row],[Tipos de Acciones]]="","",'Formulario PPGR1'!#REF!)</f>
        <v>#REF!</v>
      </c>
      <c r="D270" s="341" t="s">
        <v>2027</v>
      </c>
      <c r="E270" s="482" t="s">
        <v>2028</v>
      </c>
      <c r="F270" s="482" t="e">
        <f>IF(Tabla46[[#This Row],[Tipos de Acciones]]="","",'Formulario PPGR1'!#REF!)</f>
        <v>#REF!</v>
      </c>
      <c r="G270" s="524" t="s">
        <v>938</v>
      </c>
      <c r="H270" s="524" t="s">
        <v>260</v>
      </c>
      <c r="I270" s="525" t="s">
        <v>1663</v>
      </c>
      <c r="J270" s="524" t="s">
        <v>1750</v>
      </c>
      <c r="K270" s="524"/>
      <c r="L270" s="524" t="s">
        <v>469</v>
      </c>
      <c r="M270" s="337" t="s">
        <v>1847</v>
      </c>
      <c r="N270" s="337" t="s">
        <v>1162</v>
      </c>
      <c r="O270" s="540" t="s">
        <v>1181</v>
      </c>
      <c r="P270" s="337" t="s">
        <v>1111</v>
      </c>
      <c r="Q270" s="306" t="s">
        <v>1687</v>
      </c>
      <c r="R270" s="306">
        <v>1</v>
      </c>
      <c r="S270" s="361">
        <v>12000</v>
      </c>
      <c r="T270" s="450">
        <f>+Tabla46[[#This Row],[Cantidad de Insumos]]*Tabla46[[#This Row],[Precio Unitario]]</f>
        <v>12000</v>
      </c>
      <c r="U270" s="483" t="s">
        <v>895</v>
      </c>
      <c r="V270" s="312" t="s">
        <v>928</v>
      </c>
    </row>
    <row r="271" spans="2:22" ht="25.5" customHeight="1" x14ac:dyDescent="0.2">
      <c r="B271" s="482" t="e">
        <f>IF(Tabla46[[#This Row],[Tipos de Acciones]]="","",CONCATENATE(Tabla46[[#This Row],[POA]],".",Tabla46[[#This Row],[SRS]],".",Tabla46[[#This Row],[AREA]],".",Tabla46[[#This Row],[TIPO]]))</f>
        <v>#REF!</v>
      </c>
      <c r="C271" s="482" t="e">
        <f>IF(Tabla46[[#This Row],[Tipos de Acciones]]="","",'Formulario PPGR1'!#REF!)</f>
        <v>#REF!</v>
      </c>
      <c r="D271" s="341" t="s">
        <v>2027</v>
      </c>
      <c r="E271" s="482" t="s">
        <v>2028</v>
      </c>
      <c r="F271" s="482" t="e">
        <f>IF(Tabla46[[#This Row],[Tipos de Acciones]]="","",'Formulario PPGR1'!#REF!)</f>
        <v>#REF!</v>
      </c>
      <c r="G271" s="524" t="s">
        <v>938</v>
      </c>
      <c r="H271" s="524" t="s">
        <v>260</v>
      </c>
      <c r="I271" s="525" t="s">
        <v>1663</v>
      </c>
      <c r="J271" s="524" t="s">
        <v>1750</v>
      </c>
      <c r="K271" s="524"/>
      <c r="L271" s="524" t="s">
        <v>469</v>
      </c>
      <c r="M271" s="337" t="s">
        <v>1848</v>
      </c>
      <c r="N271" s="337" t="s">
        <v>1162</v>
      </c>
      <c r="O271" s="540" t="s">
        <v>1181</v>
      </c>
      <c r="P271" s="337" t="s">
        <v>1111</v>
      </c>
      <c r="Q271" s="306" t="s">
        <v>1687</v>
      </c>
      <c r="R271" s="306">
        <v>1</v>
      </c>
      <c r="S271" s="361">
        <v>12000</v>
      </c>
      <c r="T271" s="450">
        <f>+Tabla46[[#This Row],[Cantidad de Insumos]]*Tabla46[[#This Row],[Precio Unitario]]</f>
        <v>12000</v>
      </c>
      <c r="U271" s="483" t="s">
        <v>895</v>
      </c>
      <c r="V271" s="312" t="s">
        <v>928</v>
      </c>
    </row>
    <row r="272" spans="2:22" ht="25.5" customHeight="1" x14ac:dyDescent="0.2">
      <c r="B272" s="482" t="e">
        <f>IF(Tabla46[[#This Row],[Tipos de Acciones]]="","",CONCATENATE(Tabla46[[#This Row],[POA]],".",Tabla46[[#This Row],[SRS]],".",Tabla46[[#This Row],[AREA]],".",Tabla46[[#This Row],[TIPO]]))</f>
        <v>#REF!</v>
      </c>
      <c r="C272" s="482" t="e">
        <f>IF(Tabla46[[#This Row],[Tipos de Acciones]]="","",'Formulario PPGR1'!#REF!)</f>
        <v>#REF!</v>
      </c>
      <c r="D272" s="341" t="s">
        <v>2027</v>
      </c>
      <c r="E272" s="482" t="s">
        <v>2028</v>
      </c>
      <c r="F272" s="482" t="e">
        <f>IF(Tabla46[[#This Row],[Tipos de Acciones]]="","",'Formulario PPGR1'!#REF!)</f>
        <v>#REF!</v>
      </c>
      <c r="G272" s="524" t="s">
        <v>938</v>
      </c>
      <c r="H272" s="524" t="s">
        <v>260</v>
      </c>
      <c r="I272" s="525" t="s">
        <v>894</v>
      </c>
      <c r="J272" s="524" t="s">
        <v>1750</v>
      </c>
      <c r="K272" s="524"/>
      <c r="L272" s="524" t="s">
        <v>469</v>
      </c>
      <c r="M272" s="337" t="s">
        <v>1849</v>
      </c>
      <c r="N272" s="337" t="s">
        <v>1162</v>
      </c>
      <c r="O272" s="540" t="s">
        <v>1181</v>
      </c>
      <c r="P272" s="337" t="s">
        <v>1111</v>
      </c>
      <c r="Q272" s="306" t="s">
        <v>1687</v>
      </c>
      <c r="R272" s="306">
        <v>1</v>
      </c>
      <c r="S272" s="361">
        <v>12000</v>
      </c>
      <c r="T272" s="450">
        <f>+Tabla46[[#This Row],[Cantidad de Insumos]]*Tabla46[[#This Row],[Precio Unitario]]</f>
        <v>12000</v>
      </c>
      <c r="U272" s="483" t="s">
        <v>895</v>
      </c>
      <c r="V272" s="312" t="s">
        <v>928</v>
      </c>
    </row>
    <row r="273" spans="2:22" ht="25.5" customHeight="1" x14ac:dyDescent="0.2">
      <c r="B273" s="482" t="e">
        <f>IF(Tabla46[[#This Row],[Tipos de Acciones]]="","",CONCATENATE(Tabla46[[#This Row],[POA]],".",Tabla46[[#This Row],[SRS]],".",Tabla46[[#This Row],[AREA]],".",Tabla46[[#This Row],[TIPO]]))</f>
        <v>#REF!</v>
      </c>
      <c r="C273" s="482" t="e">
        <f>IF(Tabla46[[#This Row],[Tipos de Acciones]]="","",'Formulario PPGR1'!#REF!)</f>
        <v>#REF!</v>
      </c>
      <c r="D273" s="341" t="s">
        <v>2027</v>
      </c>
      <c r="E273" s="482" t="s">
        <v>2028</v>
      </c>
      <c r="F273" s="482" t="e">
        <f>IF(Tabla46[[#This Row],[Tipos de Acciones]]="","",'Formulario PPGR1'!#REF!)</f>
        <v>#REF!</v>
      </c>
      <c r="G273" s="524" t="s">
        <v>938</v>
      </c>
      <c r="H273" s="524" t="s">
        <v>260</v>
      </c>
      <c r="I273" s="525" t="s">
        <v>894</v>
      </c>
      <c r="J273" s="524" t="s">
        <v>1750</v>
      </c>
      <c r="K273" s="524"/>
      <c r="L273" s="524" t="s">
        <v>469</v>
      </c>
      <c r="M273" s="337" t="s">
        <v>1850</v>
      </c>
      <c r="N273" s="337" t="s">
        <v>1162</v>
      </c>
      <c r="O273" s="540" t="s">
        <v>1181</v>
      </c>
      <c r="P273" s="337" t="s">
        <v>1111</v>
      </c>
      <c r="Q273" s="306" t="s">
        <v>1687</v>
      </c>
      <c r="R273" s="306">
        <v>1</v>
      </c>
      <c r="S273" s="361">
        <v>12000</v>
      </c>
      <c r="T273" s="450">
        <f>+Tabla46[[#This Row],[Cantidad de Insumos]]*Tabla46[[#This Row],[Precio Unitario]]</f>
        <v>12000</v>
      </c>
      <c r="U273" s="483" t="s">
        <v>895</v>
      </c>
      <c r="V273" s="312" t="s">
        <v>928</v>
      </c>
    </row>
    <row r="274" spans="2:22" ht="25.5" customHeight="1" x14ac:dyDescent="0.2">
      <c r="B274" s="482" t="e">
        <f>IF(Tabla46[[#This Row],[Tipos de Acciones]]="","",CONCATENATE(Tabla46[[#This Row],[POA]],".",Tabla46[[#This Row],[SRS]],".",Tabla46[[#This Row],[AREA]],".",Tabla46[[#This Row],[TIPO]]))</f>
        <v>#REF!</v>
      </c>
      <c r="C274" s="482" t="e">
        <f>IF(Tabla46[[#This Row],[Tipos de Acciones]]="","",'Formulario PPGR1'!#REF!)</f>
        <v>#REF!</v>
      </c>
      <c r="D274" s="341" t="s">
        <v>2027</v>
      </c>
      <c r="E274" s="482" t="s">
        <v>2028</v>
      </c>
      <c r="F274" s="482" t="e">
        <f>IF(Tabla46[[#This Row],[Tipos de Acciones]]="","",'Formulario PPGR1'!#REF!)</f>
        <v>#REF!</v>
      </c>
      <c r="G274" s="524" t="s">
        <v>938</v>
      </c>
      <c r="H274" s="524" t="s">
        <v>260</v>
      </c>
      <c r="I274" s="525" t="s">
        <v>894</v>
      </c>
      <c r="J274" s="524" t="s">
        <v>1750</v>
      </c>
      <c r="K274" s="524"/>
      <c r="L274" s="524" t="s">
        <v>469</v>
      </c>
      <c r="M274" s="337" t="s">
        <v>1863</v>
      </c>
      <c r="N274" s="337" t="s">
        <v>1162</v>
      </c>
      <c r="O274" s="540" t="s">
        <v>1181</v>
      </c>
      <c r="P274" s="337" t="s">
        <v>1112</v>
      </c>
      <c r="Q274" s="306" t="s">
        <v>1687</v>
      </c>
      <c r="R274" s="306">
        <v>1</v>
      </c>
      <c r="S274" s="361">
        <v>12000</v>
      </c>
      <c r="T274" s="450">
        <f>+Tabla46[[#This Row],[Cantidad de Insumos]]*Tabla46[[#This Row],[Precio Unitario]]</f>
        <v>12000</v>
      </c>
      <c r="U274" s="483" t="s">
        <v>895</v>
      </c>
      <c r="V274" s="312" t="s">
        <v>928</v>
      </c>
    </row>
    <row r="275" spans="2:22" ht="25.5" customHeight="1" x14ac:dyDescent="0.2">
      <c r="B275" s="482" t="e">
        <f>IF(Tabla46[[#This Row],[Tipos de Acciones]]="","",CONCATENATE(Tabla46[[#This Row],[POA]],".",Tabla46[[#This Row],[SRS]],".",Tabla46[[#This Row],[AREA]],".",Tabla46[[#This Row],[TIPO]]))</f>
        <v>#REF!</v>
      </c>
      <c r="C275" s="482" t="e">
        <f>IF(Tabla46[[#This Row],[Tipos de Acciones]]="","",'Formulario PPGR1'!#REF!)</f>
        <v>#REF!</v>
      </c>
      <c r="D275" s="341" t="s">
        <v>2027</v>
      </c>
      <c r="E275" s="482" t="s">
        <v>2028</v>
      </c>
      <c r="F275" s="482" t="e">
        <f>IF(Tabla46[[#This Row],[Tipos de Acciones]]="","",'Formulario PPGR1'!#REF!)</f>
        <v>#REF!</v>
      </c>
      <c r="G275" s="524" t="s">
        <v>938</v>
      </c>
      <c r="H275" s="524" t="s">
        <v>260</v>
      </c>
      <c r="I275" s="525" t="s">
        <v>894</v>
      </c>
      <c r="J275" s="524" t="s">
        <v>1750</v>
      </c>
      <c r="K275" s="524"/>
      <c r="L275" s="524" t="s">
        <v>469</v>
      </c>
      <c r="M275" s="337" t="s">
        <v>1855</v>
      </c>
      <c r="N275" s="337" t="s">
        <v>1162</v>
      </c>
      <c r="O275" s="540" t="s">
        <v>1181</v>
      </c>
      <c r="P275" s="337" t="s">
        <v>1113</v>
      </c>
      <c r="Q275" s="306" t="s">
        <v>1687</v>
      </c>
      <c r="R275" s="306">
        <v>1</v>
      </c>
      <c r="S275" s="361">
        <v>12000</v>
      </c>
      <c r="T275" s="450">
        <f>+Tabla46[[#This Row],[Cantidad de Insumos]]*Tabla46[[#This Row],[Precio Unitario]]</f>
        <v>12000</v>
      </c>
      <c r="U275" s="483" t="s">
        <v>895</v>
      </c>
      <c r="V275" s="312" t="s">
        <v>928</v>
      </c>
    </row>
    <row r="276" spans="2:22" ht="25.5" customHeight="1" x14ac:dyDescent="0.2">
      <c r="B276" s="482" t="e">
        <f>IF(Tabla46[[#This Row],[Tipos de Acciones]]="","",CONCATENATE(Tabla46[[#This Row],[POA]],".",Tabla46[[#This Row],[SRS]],".",Tabla46[[#This Row],[AREA]],".",Tabla46[[#This Row],[TIPO]]))</f>
        <v>#REF!</v>
      </c>
      <c r="C276" s="482" t="e">
        <f>IF(Tabla46[[#This Row],[Tipos de Acciones]]="","",'Formulario PPGR1'!#REF!)</f>
        <v>#REF!</v>
      </c>
      <c r="D276" s="341" t="s">
        <v>2027</v>
      </c>
      <c r="E276" s="482" t="s">
        <v>2028</v>
      </c>
      <c r="F276" s="482" t="e">
        <f>IF(Tabla46[[#This Row],[Tipos de Acciones]]="","",'Formulario PPGR1'!#REF!)</f>
        <v>#REF!</v>
      </c>
      <c r="G276" s="524" t="s">
        <v>938</v>
      </c>
      <c r="H276" s="524" t="s">
        <v>260</v>
      </c>
      <c r="I276" s="525" t="s">
        <v>894</v>
      </c>
      <c r="J276" s="524" t="s">
        <v>1750</v>
      </c>
      <c r="K276" s="524"/>
      <c r="L276" s="524" t="s">
        <v>469</v>
      </c>
      <c r="M276" s="337" t="s">
        <v>1856</v>
      </c>
      <c r="N276" s="337" t="s">
        <v>1162</v>
      </c>
      <c r="O276" s="540" t="s">
        <v>1181</v>
      </c>
      <c r="P276" s="337" t="s">
        <v>1113</v>
      </c>
      <c r="Q276" s="306" t="s">
        <v>1687</v>
      </c>
      <c r="R276" s="306">
        <v>1</v>
      </c>
      <c r="S276" s="361">
        <v>12000</v>
      </c>
      <c r="T276" s="450">
        <f>+Tabla46[[#This Row],[Cantidad de Insumos]]*Tabla46[[#This Row],[Precio Unitario]]</f>
        <v>12000</v>
      </c>
      <c r="U276" s="483" t="s">
        <v>895</v>
      </c>
      <c r="V276" s="312" t="s">
        <v>928</v>
      </c>
    </row>
    <row r="277" spans="2:22" ht="25.5" customHeight="1" x14ac:dyDescent="0.2">
      <c r="B277" s="482" t="e">
        <f>IF(Tabla46[[#This Row],[Tipos de Acciones]]="","",CONCATENATE(Tabla46[[#This Row],[POA]],".",Tabla46[[#This Row],[SRS]],".",Tabla46[[#This Row],[AREA]],".",Tabla46[[#This Row],[TIPO]]))</f>
        <v>#REF!</v>
      </c>
      <c r="C277" s="482" t="e">
        <f>IF(Tabla46[[#This Row],[Tipos de Acciones]]="","",'Formulario PPGR1'!#REF!)</f>
        <v>#REF!</v>
      </c>
      <c r="D277" s="341" t="s">
        <v>2027</v>
      </c>
      <c r="E277" s="482" t="s">
        <v>2028</v>
      </c>
      <c r="F277" s="482" t="e">
        <f>IF(Tabla46[[#This Row],[Tipos de Acciones]]="","",'Formulario PPGR1'!#REF!)</f>
        <v>#REF!</v>
      </c>
      <c r="G277" s="524" t="s">
        <v>938</v>
      </c>
      <c r="H277" s="524" t="s">
        <v>260</v>
      </c>
      <c r="I277" s="525" t="s">
        <v>894</v>
      </c>
      <c r="J277" s="524" t="s">
        <v>1750</v>
      </c>
      <c r="K277" s="524"/>
      <c r="L277" s="524" t="s">
        <v>469</v>
      </c>
      <c r="M277" s="337" t="s">
        <v>1890</v>
      </c>
      <c r="N277" s="337" t="s">
        <v>1162</v>
      </c>
      <c r="O277" s="540" t="s">
        <v>1181</v>
      </c>
      <c r="P277" s="337" t="s">
        <v>1113</v>
      </c>
      <c r="Q277" s="306" t="s">
        <v>1687</v>
      </c>
      <c r="R277" s="306">
        <v>1</v>
      </c>
      <c r="S277" s="361">
        <v>12000</v>
      </c>
      <c r="T277" s="450">
        <f>+Tabla46[[#This Row],[Cantidad de Insumos]]*Tabla46[[#This Row],[Precio Unitario]]</f>
        <v>12000</v>
      </c>
      <c r="U277" s="483" t="s">
        <v>895</v>
      </c>
      <c r="V277" s="312" t="s">
        <v>928</v>
      </c>
    </row>
    <row r="278" spans="2:22" ht="25.5" customHeight="1" x14ac:dyDescent="0.2">
      <c r="B278" s="482" t="e">
        <f>IF(Tabla46[[#This Row],[Tipos de Acciones]]="","",CONCATENATE(Tabla46[[#This Row],[POA]],".",Tabla46[[#This Row],[SRS]],".",Tabla46[[#This Row],[AREA]],".",Tabla46[[#This Row],[TIPO]]))</f>
        <v>#REF!</v>
      </c>
      <c r="C278" s="482" t="e">
        <f>IF(Tabla46[[#This Row],[Tipos de Acciones]]="","",'Formulario PPGR1'!#REF!)</f>
        <v>#REF!</v>
      </c>
      <c r="D278" s="341" t="s">
        <v>2027</v>
      </c>
      <c r="E278" s="482" t="s">
        <v>2028</v>
      </c>
      <c r="F278" s="482" t="e">
        <f>IF(Tabla46[[#This Row],[Tipos de Acciones]]="","",'Formulario PPGR1'!#REF!)</f>
        <v>#REF!</v>
      </c>
      <c r="G278" s="524" t="s">
        <v>938</v>
      </c>
      <c r="H278" s="524" t="s">
        <v>260</v>
      </c>
      <c r="I278" s="525" t="s">
        <v>1663</v>
      </c>
      <c r="J278" s="524" t="s">
        <v>1750</v>
      </c>
      <c r="K278" s="524"/>
      <c r="L278" s="524" t="s">
        <v>469</v>
      </c>
      <c r="M278" s="337" t="s">
        <v>1860</v>
      </c>
      <c r="N278" s="337" t="s">
        <v>1162</v>
      </c>
      <c r="O278" s="540" t="s">
        <v>1181</v>
      </c>
      <c r="P278" s="337" t="s">
        <v>1112</v>
      </c>
      <c r="Q278" s="306" t="s">
        <v>1687</v>
      </c>
      <c r="R278" s="306">
        <v>1</v>
      </c>
      <c r="S278" s="361">
        <v>12000</v>
      </c>
      <c r="T278" s="450">
        <f>+Tabla46[[#This Row],[Cantidad de Insumos]]*Tabla46[[#This Row],[Precio Unitario]]</f>
        <v>12000</v>
      </c>
      <c r="U278" s="483" t="s">
        <v>895</v>
      </c>
      <c r="V278" s="312" t="s">
        <v>928</v>
      </c>
    </row>
    <row r="279" spans="2:22" ht="25.5" customHeight="1" x14ac:dyDescent="0.2">
      <c r="B279" s="482" t="e">
        <f>IF(Tabla46[[#This Row],[Tipos de Acciones]]="","",CONCATENATE(Tabla46[[#This Row],[POA]],".",Tabla46[[#This Row],[SRS]],".",Tabla46[[#This Row],[AREA]],".",Tabla46[[#This Row],[TIPO]]))</f>
        <v>#REF!</v>
      </c>
      <c r="C279" s="482" t="e">
        <f>IF(Tabla46[[#This Row],[Tipos de Acciones]]="","",'Formulario PPGR1'!#REF!)</f>
        <v>#REF!</v>
      </c>
      <c r="D279" s="341" t="s">
        <v>2027</v>
      </c>
      <c r="E279" s="482" t="s">
        <v>2028</v>
      </c>
      <c r="F279" s="482" t="e">
        <f>IF(Tabla46[[#This Row],[Tipos de Acciones]]="","",'Formulario PPGR1'!#REF!)</f>
        <v>#REF!</v>
      </c>
      <c r="G279" s="524" t="s">
        <v>938</v>
      </c>
      <c r="H279" s="524" t="s">
        <v>260</v>
      </c>
      <c r="I279" s="525" t="s">
        <v>1663</v>
      </c>
      <c r="J279" s="524" t="s">
        <v>1750</v>
      </c>
      <c r="K279" s="524"/>
      <c r="L279" s="524" t="s">
        <v>469</v>
      </c>
      <c r="M279" s="337" t="s">
        <v>1862</v>
      </c>
      <c r="N279" s="337" t="s">
        <v>1162</v>
      </c>
      <c r="O279" s="540" t="s">
        <v>1181</v>
      </c>
      <c r="P279" s="337" t="s">
        <v>1112</v>
      </c>
      <c r="Q279" s="306" t="s">
        <v>1687</v>
      </c>
      <c r="R279" s="306">
        <v>1</v>
      </c>
      <c r="S279" s="361">
        <v>12000</v>
      </c>
      <c r="T279" s="450">
        <f>+Tabla46[[#This Row],[Cantidad de Insumos]]*Tabla46[[#This Row],[Precio Unitario]]</f>
        <v>12000</v>
      </c>
      <c r="U279" s="483" t="s">
        <v>895</v>
      </c>
      <c r="V279" s="312" t="s">
        <v>928</v>
      </c>
    </row>
    <row r="280" spans="2:22" ht="25.5" customHeight="1" x14ac:dyDescent="0.2">
      <c r="B280" s="482" t="e">
        <f>IF(Tabla46[[#This Row],[Tipos de Acciones]]="","",CONCATENATE(Tabla46[[#This Row],[POA]],".",Tabla46[[#This Row],[SRS]],".",Tabla46[[#This Row],[AREA]],".",Tabla46[[#This Row],[TIPO]]))</f>
        <v>#REF!</v>
      </c>
      <c r="C280" s="482" t="e">
        <f>IF(Tabla46[[#This Row],[Tipos de Acciones]]="","",'Formulario PPGR1'!#REF!)</f>
        <v>#REF!</v>
      </c>
      <c r="D280" s="341" t="s">
        <v>2027</v>
      </c>
      <c r="E280" s="482" t="s">
        <v>2028</v>
      </c>
      <c r="F280" s="482" t="e">
        <f>IF(Tabla46[[#This Row],[Tipos de Acciones]]="","",'Formulario PPGR1'!#REF!)</f>
        <v>#REF!</v>
      </c>
      <c r="G280" s="524" t="s">
        <v>938</v>
      </c>
      <c r="H280" s="524" t="s">
        <v>260</v>
      </c>
      <c r="I280" s="525" t="s">
        <v>894</v>
      </c>
      <c r="J280" s="524" t="s">
        <v>1750</v>
      </c>
      <c r="K280" s="524"/>
      <c r="L280" s="524" t="s">
        <v>469</v>
      </c>
      <c r="M280" s="337" t="s">
        <v>1861</v>
      </c>
      <c r="N280" s="337" t="s">
        <v>1162</v>
      </c>
      <c r="O280" s="540" t="s">
        <v>1181</v>
      </c>
      <c r="P280" s="337" t="s">
        <v>1112</v>
      </c>
      <c r="Q280" s="306" t="s">
        <v>1687</v>
      </c>
      <c r="R280" s="306">
        <v>1</v>
      </c>
      <c r="S280" s="361">
        <v>12000</v>
      </c>
      <c r="T280" s="450">
        <f>+Tabla46[[#This Row],[Cantidad de Insumos]]*Tabla46[[#This Row],[Precio Unitario]]</f>
        <v>12000</v>
      </c>
      <c r="U280" s="483" t="s">
        <v>895</v>
      </c>
      <c r="V280" s="312" t="s">
        <v>928</v>
      </c>
    </row>
    <row r="281" spans="2:22" ht="25.5" customHeight="1" x14ac:dyDescent="0.2">
      <c r="B281" s="482" t="e">
        <f>IF(Tabla46[[#This Row],[Tipos de Acciones]]="","",CONCATENATE(Tabla46[[#This Row],[POA]],".",Tabla46[[#This Row],[SRS]],".",Tabla46[[#This Row],[AREA]],".",Tabla46[[#This Row],[TIPO]]))</f>
        <v>#REF!</v>
      </c>
      <c r="C281" s="482" t="e">
        <f>IF(Tabla46[[#This Row],[Tipos de Acciones]]="","",'Formulario PPGR1'!#REF!)</f>
        <v>#REF!</v>
      </c>
      <c r="D281" s="341" t="s">
        <v>2027</v>
      </c>
      <c r="E281" s="482" t="s">
        <v>2028</v>
      </c>
      <c r="F281" s="482" t="e">
        <f>IF(Tabla46[[#This Row],[Tipos de Acciones]]="","",'Formulario PPGR1'!#REF!)</f>
        <v>#REF!</v>
      </c>
      <c r="G281" s="524" t="s">
        <v>938</v>
      </c>
      <c r="H281" s="524" t="s">
        <v>260</v>
      </c>
      <c r="I281" s="525" t="s">
        <v>894</v>
      </c>
      <c r="J281" s="524" t="s">
        <v>1750</v>
      </c>
      <c r="K281" s="524"/>
      <c r="L281" s="524" t="s">
        <v>469</v>
      </c>
      <c r="M281" s="337" t="s">
        <v>1864</v>
      </c>
      <c r="N281" s="337" t="s">
        <v>1162</v>
      </c>
      <c r="O281" s="540" t="s">
        <v>1181</v>
      </c>
      <c r="P281" s="337" t="s">
        <v>1112</v>
      </c>
      <c r="Q281" s="306" t="s">
        <v>1687</v>
      </c>
      <c r="R281" s="306">
        <v>1</v>
      </c>
      <c r="S281" s="361">
        <v>12000</v>
      </c>
      <c r="T281" s="450">
        <f>+Tabla46[[#This Row],[Cantidad de Insumos]]*Tabla46[[#This Row],[Precio Unitario]]</f>
        <v>12000</v>
      </c>
      <c r="U281" s="483" t="s">
        <v>895</v>
      </c>
      <c r="V281" s="312" t="s">
        <v>928</v>
      </c>
    </row>
    <row r="282" spans="2:22" ht="25.5" customHeight="1" x14ac:dyDescent="0.2">
      <c r="B282" s="482" t="e">
        <f>IF(Tabla46[[#This Row],[Tipos de Acciones]]="","",CONCATENATE(Tabla46[[#This Row],[POA]],".",Tabla46[[#This Row],[SRS]],".",Tabla46[[#This Row],[AREA]],".",Tabla46[[#This Row],[TIPO]]))</f>
        <v>#REF!</v>
      </c>
      <c r="C282" s="482" t="e">
        <f>IF(Tabla46[[#This Row],[Tipos de Acciones]]="","",'Formulario PPGR1'!#REF!)</f>
        <v>#REF!</v>
      </c>
      <c r="D282" s="341" t="s">
        <v>2027</v>
      </c>
      <c r="E282" s="482" t="s">
        <v>2028</v>
      </c>
      <c r="F282" s="482" t="e">
        <f>IF(Tabla46[[#This Row],[Tipos de Acciones]]="","",'Formulario PPGR1'!#REF!)</f>
        <v>#REF!</v>
      </c>
      <c r="G282" s="524" t="s">
        <v>938</v>
      </c>
      <c r="H282" s="524" t="s">
        <v>260</v>
      </c>
      <c r="I282" s="525" t="s">
        <v>894</v>
      </c>
      <c r="J282" s="524" t="s">
        <v>1750</v>
      </c>
      <c r="K282" s="524"/>
      <c r="L282" s="524" t="s">
        <v>469</v>
      </c>
      <c r="M282" s="337" t="s">
        <v>1866</v>
      </c>
      <c r="N282" s="337" t="s">
        <v>1162</v>
      </c>
      <c r="O282" s="540" t="s">
        <v>1181</v>
      </c>
      <c r="P282" s="337" t="s">
        <v>1112</v>
      </c>
      <c r="Q282" s="306" t="s">
        <v>1687</v>
      </c>
      <c r="R282" s="306">
        <v>1</v>
      </c>
      <c r="S282" s="361">
        <v>12000</v>
      </c>
      <c r="T282" s="450">
        <f>+Tabla46[[#This Row],[Cantidad de Insumos]]*Tabla46[[#This Row],[Precio Unitario]]</f>
        <v>12000</v>
      </c>
      <c r="U282" s="483" t="s">
        <v>895</v>
      </c>
      <c r="V282" s="312" t="s">
        <v>928</v>
      </c>
    </row>
    <row r="283" spans="2:22" ht="25.5" customHeight="1" x14ac:dyDescent="0.2">
      <c r="B283" s="482" t="e">
        <f>IF(Tabla46[[#This Row],[Tipos de Acciones]]="","",CONCATENATE(Tabla46[[#This Row],[POA]],".",Tabla46[[#This Row],[SRS]],".",Tabla46[[#This Row],[AREA]],".",Tabla46[[#This Row],[TIPO]]))</f>
        <v>#REF!</v>
      </c>
      <c r="C283" s="482" t="e">
        <f>IF(Tabla46[[#This Row],[Tipos de Acciones]]="","",'Formulario PPGR1'!#REF!)</f>
        <v>#REF!</v>
      </c>
      <c r="D283" s="341" t="s">
        <v>2027</v>
      </c>
      <c r="E283" s="482" t="s">
        <v>2028</v>
      </c>
      <c r="F283" s="482" t="e">
        <f>IF(Tabla46[[#This Row],[Tipos de Acciones]]="","",'Formulario PPGR1'!#REF!)</f>
        <v>#REF!</v>
      </c>
      <c r="G283" s="524" t="s">
        <v>938</v>
      </c>
      <c r="H283" s="524" t="s">
        <v>260</v>
      </c>
      <c r="I283" s="525" t="s">
        <v>894</v>
      </c>
      <c r="J283" s="524" t="s">
        <v>1750</v>
      </c>
      <c r="K283" s="524"/>
      <c r="L283" s="524" t="s">
        <v>469</v>
      </c>
      <c r="M283" s="337" t="s">
        <v>1873</v>
      </c>
      <c r="N283" s="337" t="s">
        <v>1162</v>
      </c>
      <c r="O283" s="540" t="s">
        <v>1181</v>
      </c>
      <c r="P283" s="337" t="s">
        <v>1112</v>
      </c>
      <c r="Q283" s="306" t="s">
        <v>1687</v>
      </c>
      <c r="R283" s="306">
        <v>1</v>
      </c>
      <c r="S283" s="361">
        <v>12000</v>
      </c>
      <c r="T283" s="450">
        <f>+Tabla46[[#This Row],[Cantidad de Insumos]]*Tabla46[[#This Row],[Precio Unitario]]</f>
        <v>12000</v>
      </c>
      <c r="U283" s="483" t="s">
        <v>895</v>
      </c>
      <c r="V283" s="312" t="s">
        <v>928</v>
      </c>
    </row>
    <row r="284" spans="2:22" ht="25.5" customHeight="1" x14ac:dyDescent="0.2">
      <c r="B284" s="482" t="e">
        <f>IF(Tabla46[[#This Row],[Tipos de Acciones]]="","",CONCATENATE(Tabla46[[#This Row],[POA]],".",Tabla46[[#This Row],[SRS]],".",Tabla46[[#This Row],[AREA]],".",Tabla46[[#This Row],[TIPO]]))</f>
        <v>#REF!</v>
      </c>
      <c r="C284" s="482" t="e">
        <f>IF(Tabla46[[#This Row],[Tipos de Acciones]]="","",'Formulario PPGR1'!#REF!)</f>
        <v>#REF!</v>
      </c>
      <c r="D284" s="341" t="s">
        <v>2027</v>
      </c>
      <c r="E284" s="482" t="s">
        <v>2028</v>
      </c>
      <c r="F284" s="482" t="e">
        <f>IF(Tabla46[[#This Row],[Tipos de Acciones]]="","",'Formulario PPGR1'!#REF!)</f>
        <v>#REF!</v>
      </c>
      <c r="G284" s="524" t="s">
        <v>938</v>
      </c>
      <c r="H284" s="524" t="s">
        <v>260</v>
      </c>
      <c r="I284" s="525" t="s">
        <v>894</v>
      </c>
      <c r="J284" s="524" t="s">
        <v>1750</v>
      </c>
      <c r="K284" s="524"/>
      <c r="L284" s="524" t="s">
        <v>469</v>
      </c>
      <c r="M284" s="337" t="s">
        <v>1867</v>
      </c>
      <c r="N284" s="337" t="s">
        <v>1162</v>
      </c>
      <c r="O284" s="540" t="s">
        <v>1181</v>
      </c>
      <c r="P284" s="337" t="s">
        <v>1112</v>
      </c>
      <c r="Q284" s="306" t="s">
        <v>1687</v>
      </c>
      <c r="R284" s="306">
        <v>1</v>
      </c>
      <c r="S284" s="361">
        <v>12000</v>
      </c>
      <c r="T284" s="450">
        <f>+Tabla46[[#This Row],[Cantidad de Insumos]]*Tabla46[[#This Row],[Precio Unitario]]</f>
        <v>12000</v>
      </c>
      <c r="U284" s="483" t="s">
        <v>895</v>
      </c>
      <c r="V284" s="312" t="s">
        <v>928</v>
      </c>
    </row>
    <row r="285" spans="2:22" ht="25.5" customHeight="1" x14ac:dyDescent="0.2">
      <c r="B285" s="482" t="e">
        <f>IF(Tabla46[[#This Row],[Tipos de Acciones]]="","",CONCATENATE(Tabla46[[#This Row],[POA]],".",Tabla46[[#This Row],[SRS]],".",Tabla46[[#This Row],[AREA]],".",Tabla46[[#This Row],[TIPO]]))</f>
        <v>#REF!</v>
      </c>
      <c r="C285" s="482" t="e">
        <f>IF(Tabla46[[#This Row],[Tipos de Acciones]]="","",'Formulario PPGR1'!#REF!)</f>
        <v>#REF!</v>
      </c>
      <c r="D285" s="341" t="s">
        <v>2027</v>
      </c>
      <c r="E285" s="482" t="s">
        <v>2028</v>
      </c>
      <c r="F285" s="482" t="e">
        <f>IF(Tabla46[[#This Row],[Tipos de Acciones]]="","",'Formulario PPGR1'!#REF!)</f>
        <v>#REF!</v>
      </c>
      <c r="G285" s="524" t="s">
        <v>938</v>
      </c>
      <c r="H285" s="524" t="s">
        <v>260</v>
      </c>
      <c r="I285" s="525" t="s">
        <v>894</v>
      </c>
      <c r="J285" s="524" t="s">
        <v>1750</v>
      </c>
      <c r="K285" s="524"/>
      <c r="L285" s="524" t="s">
        <v>469</v>
      </c>
      <c r="M285" s="337" t="s">
        <v>1859</v>
      </c>
      <c r="N285" s="337" t="s">
        <v>1137</v>
      </c>
      <c r="O285" s="540" t="s">
        <v>969</v>
      </c>
      <c r="P285" s="337" t="s">
        <v>1108</v>
      </c>
      <c r="Q285" s="306" t="s">
        <v>1687</v>
      </c>
      <c r="R285" s="306">
        <v>1</v>
      </c>
      <c r="S285" s="361">
        <v>12000</v>
      </c>
      <c r="T285" s="450">
        <f>+Tabla46[[#This Row],[Cantidad de Insumos]]*Tabla46[[#This Row],[Precio Unitario]]</f>
        <v>12000</v>
      </c>
      <c r="U285" s="483" t="s">
        <v>895</v>
      </c>
      <c r="V285" s="312" t="s">
        <v>928</v>
      </c>
    </row>
    <row r="286" spans="2:22" ht="38.25" customHeight="1" x14ac:dyDescent="0.2">
      <c r="B286" s="482" t="e">
        <f>IF(Tabla46[[#This Row],[Tipos de Acciones]]="","",CONCATENATE(Tabla46[[#This Row],[POA]],".",Tabla46[[#This Row],[SRS]],".",Tabla46[[#This Row],[AREA]],".",Tabla46[[#This Row],[TIPO]]))</f>
        <v>#REF!</v>
      </c>
      <c r="C286" s="482" t="e">
        <f>IF(Tabla46[[#This Row],[Tipos de Acciones]]="","",'Formulario PPGR1'!#REF!)</f>
        <v>#REF!</v>
      </c>
      <c r="D286" s="341" t="s">
        <v>2027</v>
      </c>
      <c r="E286" s="482" t="s">
        <v>2028</v>
      </c>
      <c r="F286" s="482" t="e">
        <f>IF(Tabla46[[#This Row],[Tipos de Acciones]]="","",'Formulario PPGR1'!#REF!)</f>
        <v>#REF!</v>
      </c>
      <c r="G286" s="524" t="s">
        <v>938</v>
      </c>
      <c r="H286" s="524" t="s">
        <v>260</v>
      </c>
      <c r="I286" s="525" t="s">
        <v>894</v>
      </c>
      <c r="J286" s="524" t="s">
        <v>1732</v>
      </c>
      <c r="K286" s="524"/>
      <c r="L286" s="524" t="s">
        <v>469</v>
      </c>
      <c r="M286" s="337" t="s">
        <v>1852</v>
      </c>
      <c r="N286" s="337" t="s">
        <v>1162</v>
      </c>
      <c r="O286" s="540" t="s">
        <v>1181</v>
      </c>
      <c r="P286" s="337" t="s">
        <v>1113</v>
      </c>
      <c r="Q286" s="306" t="s">
        <v>1687</v>
      </c>
      <c r="R286" s="306">
        <v>1</v>
      </c>
      <c r="S286" s="361">
        <v>14000</v>
      </c>
      <c r="T286" s="450">
        <f>+Tabla46[[#This Row],[Cantidad de Insumos]]*Tabla46[[#This Row],[Precio Unitario]]</f>
        <v>14000</v>
      </c>
      <c r="U286" s="483" t="s">
        <v>895</v>
      </c>
      <c r="V286" s="312" t="s">
        <v>928</v>
      </c>
    </row>
    <row r="287" spans="2:22" ht="38.25" customHeight="1" x14ac:dyDescent="0.2">
      <c r="B287" s="482" t="e">
        <f>IF(Tabla46[[#This Row],[Tipos de Acciones]]="","",CONCATENATE(Tabla46[[#This Row],[POA]],".",Tabla46[[#This Row],[SRS]],".",Tabla46[[#This Row],[AREA]],".",Tabla46[[#This Row],[TIPO]]))</f>
        <v>#REF!</v>
      </c>
      <c r="C287" s="482" t="e">
        <f>IF(Tabla46[[#This Row],[Tipos de Acciones]]="","",'Formulario PPGR1'!#REF!)</f>
        <v>#REF!</v>
      </c>
      <c r="D287" s="341" t="s">
        <v>2027</v>
      </c>
      <c r="E287" s="482" t="s">
        <v>2028</v>
      </c>
      <c r="F287" s="482" t="e">
        <f>IF(Tabla46[[#This Row],[Tipos de Acciones]]="","",'Formulario PPGR1'!#REF!)</f>
        <v>#REF!</v>
      </c>
      <c r="G287" s="524" t="s">
        <v>938</v>
      </c>
      <c r="H287" s="524" t="s">
        <v>260</v>
      </c>
      <c r="I287" s="525" t="s">
        <v>894</v>
      </c>
      <c r="J287" s="524" t="s">
        <v>1732</v>
      </c>
      <c r="K287" s="524"/>
      <c r="L287" s="524" t="s">
        <v>469</v>
      </c>
      <c r="M287" s="337" t="s">
        <v>1851</v>
      </c>
      <c r="N287" s="337" t="s">
        <v>1162</v>
      </c>
      <c r="O287" s="540" t="s">
        <v>1181</v>
      </c>
      <c r="P287" s="337" t="s">
        <v>1113</v>
      </c>
      <c r="Q287" s="306" t="s">
        <v>1687</v>
      </c>
      <c r="R287" s="306">
        <v>1</v>
      </c>
      <c r="S287" s="361">
        <v>14000</v>
      </c>
      <c r="T287" s="450">
        <f>+Tabla46[[#This Row],[Cantidad de Insumos]]*Tabla46[[#This Row],[Precio Unitario]]</f>
        <v>14000</v>
      </c>
      <c r="U287" s="483" t="s">
        <v>895</v>
      </c>
      <c r="V287" s="312" t="s">
        <v>928</v>
      </c>
    </row>
    <row r="288" spans="2:22" ht="38.25" customHeight="1" x14ac:dyDescent="0.2">
      <c r="B288" s="482" t="e">
        <f>IF(Tabla46[[#This Row],[Tipos de Acciones]]="","",CONCATENATE(Tabla46[[#This Row],[POA]],".",Tabla46[[#This Row],[SRS]],".",Tabla46[[#This Row],[AREA]],".",Tabla46[[#This Row],[TIPO]]))</f>
        <v>#REF!</v>
      </c>
      <c r="C288" s="482" t="e">
        <f>IF(Tabla46[[#This Row],[Tipos de Acciones]]="","",'Formulario PPGR1'!#REF!)</f>
        <v>#REF!</v>
      </c>
      <c r="D288" s="341" t="s">
        <v>2027</v>
      </c>
      <c r="E288" s="482" t="s">
        <v>2028</v>
      </c>
      <c r="F288" s="482" t="e">
        <f>IF(Tabla46[[#This Row],[Tipos de Acciones]]="","",'Formulario PPGR1'!#REF!)</f>
        <v>#REF!</v>
      </c>
      <c r="G288" s="524" t="s">
        <v>938</v>
      </c>
      <c r="H288" s="524" t="s">
        <v>260</v>
      </c>
      <c r="I288" s="525" t="s">
        <v>894</v>
      </c>
      <c r="J288" s="524" t="s">
        <v>1732</v>
      </c>
      <c r="K288" s="524"/>
      <c r="L288" s="524" t="s">
        <v>469</v>
      </c>
      <c r="M288" s="337" t="s">
        <v>1853</v>
      </c>
      <c r="N288" s="337" t="s">
        <v>1162</v>
      </c>
      <c r="O288" s="540" t="s">
        <v>1181</v>
      </c>
      <c r="P288" s="337" t="s">
        <v>1113</v>
      </c>
      <c r="Q288" s="306" t="s">
        <v>1687</v>
      </c>
      <c r="R288" s="306">
        <v>1</v>
      </c>
      <c r="S288" s="361">
        <v>14000</v>
      </c>
      <c r="T288" s="450">
        <f>+Tabla46[[#This Row],[Cantidad de Insumos]]*Tabla46[[#This Row],[Precio Unitario]]</f>
        <v>14000</v>
      </c>
      <c r="U288" s="483" t="s">
        <v>895</v>
      </c>
      <c r="V288" s="312" t="s">
        <v>928</v>
      </c>
    </row>
    <row r="289" spans="2:22" ht="38.25" customHeight="1" x14ac:dyDescent="0.2">
      <c r="B289" s="482" t="e">
        <f>IF(Tabla46[[#This Row],[Tipos de Acciones]]="","",CONCATENATE(Tabla46[[#This Row],[POA]],".",Tabla46[[#This Row],[SRS]],".",Tabla46[[#This Row],[AREA]],".",Tabla46[[#This Row],[TIPO]]))</f>
        <v>#REF!</v>
      </c>
      <c r="C289" s="482" t="e">
        <f>IF(Tabla46[[#This Row],[Tipos de Acciones]]="","",'Formulario PPGR1'!#REF!)</f>
        <v>#REF!</v>
      </c>
      <c r="D289" s="341" t="s">
        <v>2027</v>
      </c>
      <c r="E289" s="482" t="s">
        <v>2028</v>
      </c>
      <c r="F289" s="482" t="e">
        <f>IF(Tabla46[[#This Row],[Tipos de Acciones]]="","",'Formulario PPGR1'!#REF!)</f>
        <v>#REF!</v>
      </c>
      <c r="G289" s="524" t="s">
        <v>938</v>
      </c>
      <c r="H289" s="524" t="s">
        <v>260</v>
      </c>
      <c r="I289" s="525" t="s">
        <v>894</v>
      </c>
      <c r="J289" s="524" t="s">
        <v>1732</v>
      </c>
      <c r="K289" s="524"/>
      <c r="L289" s="524" t="s">
        <v>469</v>
      </c>
      <c r="M289" s="337" t="s">
        <v>1876</v>
      </c>
      <c r="N289" s="337" t="s">
        <v>1162</v>
      </c>
      <c r="O289" s="540" t="s">
        <v>1181</v>
      </c>
      <c r="P289" s="337" t="s">
        <v>1113</v>
      </c>
      <c r="Q289" s="306" t="s">
        <v>1687</v>
      </c>
      <c r="R289" s="306">
        <v>1</v>
      </c>
      <c r="S289" s="361">
        <v>14000</v>
      </c>
      <c r="T289" s="450">
        <f>+Tabla46[[#This Row],[Cantidad de Insumos]]*Tabla46[[#This Row],[Precio Unitario]]</f>
        <v>14000</v>
      </c>
      <c r="U289" s="483" t="s">
        <v>895</v>
      </c>
      <c r="V289" s="312" t="s">
        <v>928</v>
      </c>
    </row>
    <row r="290" spans="2:22" ht="38.25" customHeight="1" x14ac:dyDescent="0.2">
      <c r="B290" s="482" t="e">
        <f>IF(Tabla46[[#This Row],[Tipos de Acciones]]="","",CONCATENATE(Tabla46[[#This Row],[POA]],".",Tabla46[[#This Row],[SRS]],".",Tabla46[[#This Row],[AREA]],".",Tabla46[[#This Row],[TIPO]]))</f>
        <v>#REF!</v>
      </c>
      <c r="C290" s="482" t="e">
        <f>IF(Tabla46[[#This Row],[Tipos de Acciones]]="","",'Formulario PPGR1'!#REF!)</f>
        <v>#REF!</v>
      </c>
      <c r="D290" s="341" t="s">
        <v>2027</v>
      </c>
      <c r="E290" s="482" t="s">
        <v>2028</v>
      </c>
      <c r="F290" s="482" t="e">
        <f>IF(Tabla46[[#This Row],[Tipos de Acciones]]="","",'Formulario PPGR1'!#REF!)</f>
        <v>#REF!</v>
      </c>
      <c r="G290" s="524" t="s">
        <v>938</v>
      </c>
      <c r="H290" s="524" t="s">
        <v>260</v>
      </c>
      <c r="I290" s="525" t="s">
        <v>894</v>
      </c>
      <c r="J290" s="524" t="s">
        <v>1732</v>
      </c>
      <c r="K290" s="524"/>
      <c r="L290" s="524" t="s">
        <v>469</v>
      </c>
      <c r="M290" s="337" t="s">
        <v>1858</v>
      </c>
      <c r="N290" s="337" t="s">
        <v>1162</v>
      </c>
      <c r="O290" s="540" t="s">
        <v>1181</v>
      </c>
      <c r="P290" s="337" t="s">
        <v>1113</v>
      </c>
      <c r="Q290" s="306" t="s">
        <v>1687</v>
      </c>
      <c r="R290" s="306">
        <v>1</v>
      </c>
      <c r="S290" s="361">
        <v>14000</v>
      </c>
      <c r="T290" s="450">
        <f>+Tabla46[[#This Row],[Cantidad de Insumos]]*Tabla46[[#This Row],[Precio Unitario]]</f>
        <v>14000</v>
      </c>
      <c r="U290" s="483" t="s">
        <v>895</v>
      </c>
      <c r="V290" s="312" t="s">
        <v>928</v>
      </c>
    </row>
    <row r="291" spans="2:22" ht="38.25" customHeight="1" x14ac:dyDescent="0.2">
      <c r="B291" s="482" t="e">
        <f>IF(Tabla46[[#This Row],[Tipos de Acciones]]="","",CONCATENATE(Tabla46[[#This Row],[POA]],".",Tabla46[[#This Row],[SRS]],".",Tabla46[[#This Row],[AREA]],".",Tabla46[[#This Row],[TIPO]]))</f>
        <v>#REF!</v>
      </c>
      <c r="C291" s="482" t="e">
        <f>IF(Tabla46[[#This Row],[Tipos de Acciones]]="","",'Formulario PPGR1'!#REF!)</f>
        <v>#REF!</v>
      </c>
      <c r="D291" s="341" t="s">
        <v>2027</v>
      </c>
      <c r="E291" s="482" t="s">
        <v>2028</v>
      </c>
      <c r="F291" s="482" t="e">
        <f>IF(Tabla46[[#This Row],[Tipos de Acciones]]="","",'Formulario PPGR1'!#REF!)</f>
        <v>#REF!</v>
      </c>
      <c r="G291" s="524" t="s">
        <v>938</v>
      </c>
      <c r="H291" s="524" t="s">
        <v>260</v>
      </c>
      <c r="I291" s="525" t="s">
        <v>1663</v>
      </c>
      <c r="J291" s="524" t="s">
        <v>1732</v>
      </c>
      <c r="K291" s="524"/>
      <c r="L291" s="524" t="s">
        <v>469</v>
      </c>
      <c r="M291" s="337" t="s">
        <v>1840</v>
      </c>
      <c r="N291" s="337" t="s">
        <v>1162</v>
      </c>
      <c r="O291" s="540" t="s">
        <v>1181</v>
      </c>
      <c r="P291" s="337" t="s">
        <v>1111</v>
      </c>
      <c r="Q291" s="306" t="s">
        <v>1687</v>
      </c>
      <c r="R291" s="306">
        <v>1</v>
      </c>
      <c r="S291" s="361">
        <v>14000</v>
      </c>
      <c r="T291" s="450">
        <f>+Tabla46[[#This Row],[Cantidad de Insumos]]*Tabla46[[#This Row],[Precio Unitario]]</f>
        <v>14000</v>
      </c>
      <c r="U291" s="483" t="s">
        <v>895</v>
      </c>
      <c r="V291" s="312" t="s">
        <v>928</v>
      </c>
    </row>
    <row r="292" spans="2:22" ht="38.25" customHeight="1" x14ac:dyDescent="0.2">
      <c r="B292" s="482" t="e">
        <f>IF(Tabla46[[#This Row],[Tipos de Acciones]]="","",CONCATENATE(Tabla46[[#This Row],[POA]],".",Tabla46[[#This Row],[SRS]],".",Tabla46[[#This Row],[AREA]],".",Tabla46[[#This Row],[TIPO]]))</f>
        <v>#REF!</v>
      </c>
      <c r="C292" s="482" t="e">
        <f>IF(Tabla46[[#This Row],[Tipos de Acciones]]="","",'Formulario PPGR1'!#REF!)</f>
        <v>#REF!</v>
      </c>
      <c r="D292" s="341" t="s">
        <v>2027</v>
      </c>
      <c r="E292" s="482" t="s">
        <v>2028</v>
      </c>
      <c r="F292" s="482" t="e">
        <f>IF(Tabla46[[#This Row],[Tipos de Acciones]]="","",'Formulario PPGR1'!#REF!)</f>
        <v>#REF!</v>
      </c>
      <c r="G292" s="524" t="s">
        <v>938</v>
      </c>
      <c r="H292" s="524" t="s">
        <v>260</v>
      </c>
      <c r="I292" s="525" t="s">
        <v>1663</v>
      </c>
      <c r="J292" s="524" t="s">
        <v>1732</v>
      </c>
      <c r="K292" s="524"/>
      <c r="L292" s="524" t="s">
        <v>469</v>
      </c>
      <c r="M292" s="337" t="s">
        <v>1842</v>
      </c>
      <c r="N292" s="337" t="s">
        <v>1162</v>
      </c>
      <c r="O292" s="540" t="s">
        <v>1181</v>
      </c>
      <c r="P292" s="337" t="s">
        <v>1111</v>
      </c>
      <c r="Q292" s="306" t="s">
        <v>1687</v>
      </c>
      <c r="R292" s="306">
        <v>1</v>
      </c>
      <c r="S292" s="361">
        <v>14000</v>
      </c>
      <c r="T292" s="450">
        <f>+Tabla46[[#This Row],[Cantidad de Insumos]]*Tabla46[[#This Row],[Precio Unitario]]</f>
        <v>14000</v>
      </c>
      <c r="U292" s="483" t="s">
        <v>895</v>
      </c>
      <c r="V292" s="312" t="s">
        <v>928</v>
      </c>
    </row>
    <row r="293" spans="2:22" ht="38.25" customHeight="1" x14ac:dyDescent="0.2">
      <c r="B293" s="482" t="e">
        <f>IF(Tabla46[[#This Row],[Tipos de Acciones]]="","",CONCATENATE(Tabla46[[#This Row],[POA]],".",Tabla46[[#This Row],[SRS]],".",Tabla46[[#This Row],[AREA]],".",Tabla46[[#This Row],[TIPO]]))</f>
        <v>#REF!</v>
      </c>
      <c r="C293" s="482" t="e">
        <f>IF(Tabla46[[#This Row],[Tipos de Acciones]]="","",'Formulario PPGR1'!#REF!)</f>
        <v>#REF!</v>
      </c>
      <c r="D293" s="341" t="s">
        <v>2027</v>
      </c>
      <c r="E293" s="482" t="s">
        <v>2028</v>
      </c>
      <c r="F293" s="482" t="e">
        <f>IF(Tabla46[[#This Row],[Tipos de Acciones]]="","",'Formulario PPGR1'!#REF!)</f>
        <v>#REF!</v>
      </c>
      <c r="G293" s="524" t="s">
        <v>938</v>
      </c>
      <c r="H293" s="524" t="s">
        <v>260</v>
      </c>
      <c r="I293" s="525" t="s">
        <v>1663</v>
      </c>
      <c r="J293" s="524" t="s">
        <v>1732</v>
      </c>
      <c r="K293" s="524"/>
      <c r="L293" s="524" t="s">
        <v>469</v>
      </c>
      <c r="M293" s="337" t="s">
        <v>1844</v>
      </c>
      <c r="N293" s="337" t="s">
        <v>1162</v>
      </c>
      <c r="O293" s="540" t="s">
        <v>1181</v>
      </c>
      <c r="P293" s="337" t="s">
        <v>1111</v>
      </c>
      <c r="Q293" s="306" t="s">
        <v>1687</v>
      </c>
      <c r="R293" s="306">
        <v>1</v>
      </c>
      <c r="S293" s="361">
        <v>14000</v>
      </c>
      <c r="T293" s="450">
        <f>+Tabla46[[#This Row],[Cantidad de Insumos]]*Tabla46[[#This Row],[Precio Unitario]]</f>
        <v>14000</v>
      </c>
      <c r="U293" s="483" t="s">
        <v>895</v>
      </c>
      <c r="V293" s="312" t="s">
        <v>928</v>
      </c>
    </row>
    <row r="294" spans="2:22" ht="38.25" customHeight="1" x14ac:dyDescent="0.2">
      <c r="B294" s="482" t="e">
        <f>IF(Tabla46[[#This Row],[Tipos de Acciones]]="","",CONCATENATE(Tabla46[[#This Row],[POA]],".",Tabla46[[#This Row],[SRS]],".",Tabla46[[#This Row],[AREA]],".",Tabla46[[#This Row],[TIPO]]))</f>
        <v>#REF!</v>
      </c>
      <c r="C294" s="482" t="e">
        <f>IF(Tabla46[[#This Row],[Tipos de Acciones]]="","",'Formulario PPGR1'!#REF!)</f>
        <v>#REF!</v>
      </c>
      <c r="D294" s="341" t="s">
        <v>2027</v>
      </c>
      <c r="E294" s="482" t="s">
        <v>2028</v>
      </c>
      <c r="F294" s="482" t="e">
        <f>IF(Tabla46[[#This Row],[Tipos de Acciones]]="","",'Formulario PPGR1'!#REF!)</f>
        <v>#REF!</v>
      </c>
      <c r="G294" s="524" t="s">
        <v>938</v>
      </c>
      <c r="H294" s="524" t="s">
        <v>260</v>
      </c>
      <c r="I294" s="525" t="s">
        <v>1663</v>
      </c>
      <c r="J294" s="524" t="s">
        <v>1732</v>
      </c>
      <c r="K294" s="524"/>
      <c r="L294" s="524" t="s">
        <v>469</v>
      </c>
      <c r="M294" s="337" t="s">
        <v>1844</v>
      </c>
      <c r="N294" s="337" t="s">
        <v>1162</v>
      </c>
      <c r="O294" s="540" t="s">
        <v>1181</v>
      </c>
      <c r="P294" s="337" t="s">
        <v>1111</v>
      </c>
      <c r="Q294" s="306" t="s">
        <v>1687</v>
      </c>
      <c r="R294" s="306">
        <v>1</v>
      </c>
      <c r="S294" s="361">
        <v>14000</v>
      </c>
      <c r="T294" s="450">
        <f>+Tabla46[[#This Row],[Cantidad de Insumos]]*Tabla46[[#This Row],[Precio Unitario]]</f>
        <v>14000</v>
      </c>
      <c r="U294" s="483" t="s">
        <v>895</v>
      </c>
      <c r="V294" s="312" t="s">
        <v>928</v>
      </c>
    </row>
    <row r="295" spans="2:22" ht="38.25" customHeight="1" x14ac:dyDescent="0.2">
      <c r="B295" s="482" t="e">
        <f>IF(Tabla46[[#This Row],[Tipos de Acciones]]="","",CONCATENATE(Tabla46[[#This Row],[POA]],".",Tabla46[[#This Row],[SRS]],".",Tabla46[[#This Row],[AREA]],".",Tabla46[[#This Row],[TIPO]]))</f>
        <v>#REF!</v>
      </c>
      <c r="C295" s="482" t="e">
        <f>IF(Tabla46[[#This Row],[Tipos de Acciones]]="","",'Formulario PPGR1'!#REF!)</f>
        <v>#REF!</v>
      </c>
      <c r="D295" s="341" t="s">
        <v>2027</v>
      </c>
      <c r="E295" s="482" t="s">
        <v>2028</v>
      </c>
      <c r="F295" s="482" t="e">
        <f>IF(Tabla46[[#This Row],[Tipos de Acciones]]="","",'Formulario PPGR1'!#REF!)</f>
        <v>#REF!</v>
      </c>
      <c r="G295" s="524" t="s">
        <v>938</v>
      </c>
      <c r="H295" s="524" t="s">
        <v>260</v>
      </c>
      <c r="I295" s="525" t="s">
        <v>1663</v>
      </c>
      <c r="J295" s="524" t="s">
        <v>1732</v>
      </c>
      <c r="K295" s="524"/>
      <c r="L295" s="524" t="s">
        <v>469</v>
      </c>
      <c r="M295" s="337" t="s">
        <v>1846</v>
      </c>
      <c r="N295" s="337" t="s">
        <v>1162</v>
      </c>
      <c r="O295" s="540" t="s">
        <v>1181</v>
      </c>
      <c r="P295" s="337" t="s">
        <v>1111</v>
      </c>
      <c r="Q295" s="306" t="s">
        <v>1687</v>
      </c>
      <c r="R295" s="306">
        <v>1</v>
      </c>
      <c r="S295" s="361">
        <v>14000</v>
      </c>
      <c r="T295" s="450">
        <f>+Tabla46[[#This Row],[Cantidad de Insumos]]*Tabla46[[#This Row],[Precio Unitario]]</f>
        <v>14000</v>
      </c>
      <c r="U295" s="483" t="s">
        <v>895</v>
      </c>
      <c r="V295" s="312" t="s">
        <v>928</v>
      </c>
    </row>
    <row r="296" spans="2:22" ht="38.25" customHeight="1" x14ac:dyDescent="0.2">
      <c r="B296" s="482" t="e">
        <f>IF(Tabla46[[#This Row],[Tipos de Acciones]]="","",CONCATENATE(Tabla46[[#This Row],[POA]],".",Tabla46[[#This Row],[SRS]],".",Tabla46[[#This Row],[AREA]],".",Tabla46[[#This Row],[TIPO]]))</f>
        <v>#REF!</v>
      </c>
      <c r="C296" s="482" t="e">
        <f>IF(Tabla46[[#This Row],[Tipos de Acciones]]="","",'Formulario PPGR1'!#REF!)</f>
        <v>#REF!</v>
      </c>
      <c r="D296" s="341" t="s">
        <v>2027</v>
      </c>
      <c r="E296" s="482" t="s">
        <v>2028</v>
      </c>
      <c r="F296" s="482" t="e">
        <f>IF(Tabla46[[#This Row],[Tipos de Acciones]]="","",'Formulario PPGR1'!#REF!)</f>
        <v>#REF!</v>
      </c>
      <c r="G296" s="524" t="s">
        <v>938</v>
      </c>
      <c r="H296" s="524" t="s">
        <v>260</v>
      </c>
      <c r="I296" s="525" t="s">
        <v>1663</v>
      </c>
      <c r="J296" s="524" t="s">
        <v>1732</v>
      </c>
      <c r="K296" s="524"/>
      <c r="L296" s="524" t="s">
        <v>469</v>
      </c>
      <c r="M296" s="337" t="s">
        <v>1845</v>
      </c>
      <c r="N296" s="337" t="s">
        <v>1162</v>
      </c>
      <c r="O296" s="540" t="s">
        <v>1181</v>
      </c>
      <c r="P296" s="337" t="s">
        <v>1111</v>
      </c>
      <c r="Q296" s="306" t="s">
        <v>1687</v>
      </c>
      <c r="R296" s="306">
        <v>1</v>
      </c>
      <c r="S296" s="361">
        <v>14000</v>
      </c>
      <c r="T296" s="450">
        <f>+Tabla46[[#This Row],[Cantidad de Insumos]]*Tabla46[[#This Row],[Precio Unitario]]</f>
        <v>14000</v>
      </c>
      <c r="U296" s="483" t="s">
        <v>895</v>
      </c>
      <c r="V296" s="312" t="s">
        <v>928</v>
      </c>
    </row>
    <row r="297" spans="2:22" ht="38.25" customHeight="1" x14ac:dyDescent="0.2">
      <c r="B297" s="482" t="e">
        <f>IF(Tabla46[[#This Row],[Tipos de Acciones]]="","",CONCATENATE(Tabla46[[#This Row],[POA]],".",Tabla46[[#This Row],[SRS]],".",Tabla46[[#This Row],[AREA]],".",Tabla46[[#This Row],[TIPO]]))</f>
        <v>#REF!</v>
      </c>
      <c r="C297" s="482" t="e">
        <f>IF(Tabla46[[#This Row],[Tipos de Acciones]]="","",'Formulario PPGR1'!#REF!)</f>
        <v>#REF!</v>
      </c>
      <c r="D297" s="341" t="s">
        <v>2027</v>
      </c>
      <c r="E297" s="482" t="s">
        <v>2028</v>
      </c>
      <c r="F297" s="482" t="e">
        <f>IF(Tabla46[[#This Row],[Tipos de Acciones]]="","",'Formulario PPGR1'!#REF!)</f>
        <v>#REF!</v>
      </c>
      <c r="G297" s="524" t="s">
        <v>938</v>
      </c>
      <c r="H297" s="524" t="s">
        <v>260</v>
      </c>
      <c r="I297" s="525" t="s">
        <v>1663</v>
      </c>
      <c r="J297" s="524" t="s">
        <v>1732</v>
      </c>
      <c r="K297" s="524"/>
      <c r="L297" s="524" t="s">
        <v>469</v>
      </c>
      <c r="M297" s="337" t="s">
        <v>1843</v>
      </c>
      <c r="N297" s="337" t="s">
        <v>1162</v>
      </c>
      <c r="O297" s="540" t="s">
        <v>1181</v>
      </c>
      <c r="P297" s="337" t="s">
        <v>1111</v>
      </c>
      <c r="Q297" s="306" t="s">
        <v>1687</v>
      </c>
      <c r="R297" s="306">
        <v>1</v>
      </c>
      <c r="S297" s="361">
        <v>14000</v>
      </c>
      <c r="T297" s="450">
        <f>+Tabla46[[#This Row],[Cantidad de Insumos]]*Tabla46[[#This Row],[Precio Unitario]]</f>
        <v>14000</v>
      </c>
      <c r="U297" s="483" t="s">
        <v>895</v>
      </c>
      <c r="V297" s="312" t="s">
        <v>928</v>
      </c>
    </row>
    <row r="298" spans="2:22" ht="38.25" customHeight="1" x14ac:dyDescent="0.2">
      <c r="B298" s="482" t="e">
        <f>IF(Tabla46[[#This Row],[Tipos de Acciones]]="","",CONCATENATE(Tabla46[[#This Row],[POA]],".",Tabla46[[#This Row],[SRS]],".",Tabla46[[#This Row],[AREA]],".",Tabla46[[#This Row],[TIPO]]))</f>
        <v>#REF!</v>
      </c>
      <c r="C298" s="482" t="e">
        <f>IF(Tabla46[[#This Row],[Tipos de Acciones]]="","",'Formulario PPGR1'!#REF!)</f>
        <v>#REF!</v>
      </c>
      <c r="D298" s="341" t="s">
        <v>2027</v>
      </c>
      <c r="E298" s="482" t="s">
        <v>2028</v>
      </c>
      <c r="F298" s="482" t="e">
        <f>IF(Tabla46[[#This Row],[Tipos de Acciones]]="","",'Formulario PPGR1'!#REF!)</f>
        <v>#REF!</v>
      </c>
      <c r="G298" s="524" t="s">
        <v>938</v>
      </c>
      <c r="H298" s="524" t="s">
        <v>260</v>
      </c>
      <c r="I298" s="525" t="s">
        <v>1663</v>
      </c>
      <c r="J298" s="524" t="s">
        <v>1732</v>
      </c>
      <c r="K298" s="524"/>
      <c r="L298" s="524" t="s">
        <v>469</v>
      </c>
      <c r="M298" s="337" t="s">
        <v>1847</v>
      </c>
      <c r="N298" s="337" t="s">
        <v>1162</v>
      </c>
      <c r="O298" s="540" t="s">
        <v>1181</v>
      </c>
      <c r="P298" s="337" t="s">
        <v>1111</v>
      </c>
      <c r="Q298" s="306" t="s">
        <v>1687</v>
      </c>
      <c r="R298" s="306">
        <v>1</v>
      </c>
      <c r="S298" s="361">
        <v>14000</v>
      </c>
      <c r="T298" s="450">
        <f>+Tabla46[[#This Row],[Cantidad de Insumos]]*Tabla46[[#This Row],[Precio Unitario]]</f>
        <v>14000</v>
      </c>
      <c r="U298" s="483" t="s">
        <v>895</v>
      </c>
      <c r="V298" s="312" t="s">
        <v>928</v>
      </c>
    </row>
    <row r="299" spans="2:22" ht="38.25" customHeight="1" x14ac:dyDescent="0.2">
      <c r="B299" s="482" t="e">
        <f>IF(Tabla46[[#This Row],[Tipos de Acciones]]="","",CONCATENATE(Tabla46[[#This Row],[POA]],".",Tabla46[[#This Row],[SRS]],".",Tabla46[[#This Row],[AREA]],".",Tabla46[[#This Row],[TIPO]]))</f>
        <v>#REF!</v>
      </c>
      <c r="C299" s="482" t="e">
        <f>IF(Tabla46[[#This Row],[Tipos de Acciones]]="","",'Formulario PPGR1'!#REF!)</f>
        <v>#REF!</v>
      </c>
      <c r="D299" s="341" t="s">
        <v>2027</v>
      </c>
      <c r="E299" s="482" t="s">
        <v>2028</v>
      </c>
      <c r="F299" s="482" t="e">
        <f>IF(Tabla46[[#This Row],[Tipos de Acciones]]="","",'Formulario PPGR1'!#REF!)</f>
        <v>#REF!</v>
      </c>
      <c r="G299" s="524" t="s">
        <v>938</v>
      </c>
      <c r="H299" s="524" t="s">
        <v>260</v>
      </c>
      <c r="I299" s="525" t="s">
        <v>894</v>
      </c>
      <c r="J299" s="524" t="s">
        <v>1732</v>
      </c>
      <c r="K299" s="524"/>
      <c r="L299" s="524" t="s">
        <v>469</v>
      </c>
      <c r="M299" s="337" t="s">
        <v>1848</v>
      </c>
      <c r="N299" s="337" t="s">
        <v>1162</v>
      </c>
      <c r="O299" s="540" t="s">
        <v>1181</v>
      </c>
      <c r="P299" s="337" t="s">
        <v>1111</v>
      </c>
      <c r="Q299" s="306" t="s">
        <v>1687</v>
      </c>
      <c r="R299" s="306">
        <v>1</v>
      </c>
      <c r="S299" s="361">
        <v>14000</v>
      </c>
      <c r="T299" s="450">
        <f>+Tabla46[[#This Row],[Cantidad de Insumos]]*Tabla46[[#This Row],[Precio Unitario]]</f>
        <v>14000</v>
      </c>
      <c r="U299" s="483" t="s">
        <v>895</v>
      </c>
      <c r="V299" s="312" t="s">
        <v>928</v>
      </c>
    </row>
    <row r="300" spans="2:22" ht="38.25" customHeight="1" x14ac:dyDescent="0.2">
      <c r="B300" s="482" t="e">
        <f>IF(Tabla46[[#This Row],[Tipos de Acciones]]="","",CONCATENATE(Tabla46[[#This Row],[POA]],".",Tabla46[[#This Row],[SRS]],".",Tabla46[[#This Row],[AREA]],".",Tabla46[[#This Row],[TIPO]]))</f>
        <v>#REF!</v>
      </c>
      <c r="C300" s="482" t="e">
        <f>IF(Tabla46[[#This Row],[Tipos de Acciones]]="","",'Formulario PPGR1'!#REF!)</f>
        <v>#REF!</v>
      </c>
      <c r="D300" s="341" t="s">
        <v>2027</v>
      </c>
      <c r="E300" s="482" t="s">
        <v>2028</v>
      </c>
      <c r="F300" s="482" t="e">
        <f>IF(Tabla46[[#This Row],[Tipos de Acciones]]="","",'Formulario PPGR1'!#REF!)</f>
        <v>#REF!</v>
      </c>
      <c r="G300" s="524" t="s">
        <v>938</v>
      </c>
      <c r="H300" s="524" t="s">
        <v>260</v>
      </c>
      <c r="I300" s="525" t="s">
        <v>894</v>
      </c>
      <c r="J300" s="524" t="s">
        <v>1732</v>
      </c>
      <c r="K300" s="524"/>
      <c r="L300" s="524" t="s">
        <v>469</v>
      </c>
      <c r="M300" s="337" t="s">
        <v>1849</v>
      </c>
      <c r="N300" s="337" t="s">
        <v>1162</v>
      </c>
      <c r="O300" s="540" t="s">
        <v>1181</v>
      </c>
      <c r="P300" s="337" t="s">
        <v>1111</v>
      </c>
      <c r="Q300" s="306" t="s">
        <v>1687</v>
      </c>
      <c r="R300" s="306">
        <v>1</v>
      </c>
      <c r="S300" s="361">
        <v>14000</v>
      </c>
      <c r="T300" s="450">
        <f>+Tabla46[[#This Row],[Cantidad de Insumos]]*Tabla46[[#This Row],[Precio Unitario]]</f>
        <v>14000</v>
      </c>
      <c r="U300" s="483" t="s">
        <v>895</v>
      </c>
      <c r="V300" s="312" t="s">
        <v>928</v>
      </c>
    </row>
    <row r="301" spans="2:22" ht="38.25" customHeight="1" x14ac:dyDescent="0.2">
      <c r="B301" s="482" t="e">
        <f>IF(Tabla46[[#This Row],[Tipos de Acciones]]="","",CONCATENATE(Tabla46[[#This Row],[POA]],".",Tabla46[[#This Row],[SRS]],".",Tabla46[[#This Row],[AREA]],".",Tabla46[[#This Row],[TIPO]]))</f>
        <v>#REF!</v>
      </c>
      <c r="C301" s="482" t="e">
        <f>IF(Tabla46[[#This Row],[Tipos de Acciones]]="","",'Formulario PPGR1'!#REF!)</f>
        <v>#REF!</v>
      </c>
      <c r="D301" s="341" t="s">
        <v>2027</v>
      </c>
      <c r="E301" s="482" t="s">
        <v>2028</v>
      </c>
      <c r="F301" s="482" t="e">
        <f>IF(Tabla46[[#This Row],[Tipos de Acciones]]="","",'Formulario PPGR1'!#REF!)</f>
        <v>#REF!</v>
      </c>
      <c r="G301" s="524" t="s">
        <v>938</v>
      </c>
      <c r="H301" s="524" t="s">
        <v>260</v>
      </c>
      <c r="I301" s="525" t="s">
        <v>894</v>
      </c>
      <c r="J301" s="524" t="s">
        <v>1732</v>
      </c>
      <c r="K301" s="524"/>
      <c r="L301" s="524" t="s">
        <v>469</v>
      </c>
      <c r="M301" s="337" t="s">
        <v>1850</v>
      </c>
      <c r="N301" s="337" t="s">
        <v>1162</v>
      </c>
      <c r="O301" s="540" t="s">
        <v>1181</v>
      </c>
      <c r="P301" s="337" t="s">
        <v>1111</v>
      </c>
      <c r="Q301" s="306" t="s">
        <v>1687</v>
      </c>
      <c r="R301" s="306">
        <v>1</v>
      </c>
      <c r="S301" s="361">
        <v>14000</v>
      </c>
      <c r="T301" s="450">
        <f>+Tabla46[[#This Row],[Cantidad de Insumos]]*Tabla46[[#This Row],[Precio Unitario]]</f>
        <v>14000</v>
      </c>
      <c r="U301" s="483" t="s">
        <v>895</v>
      </c>
      <c r="V301" s="312" t="s">
        <v>928</v>
      </c>
    </row>
    <row r="302" spans="2:22" ht="38.25" customHeight="1" x14ac:dyDescent="0.2">
      <c r="B302" s="482" t="e">
        <f>IF(Tabla46[[#This Row],[Tipos de Acciones]]="","",CONCATENATE(Tabla46[[#This Row],[POA]],".",Tabla46[[#This Row],[SRS]],".",Tabla46[[#This Row],[AREA]],".",Tabla46[[#This Row],[TIPO]]))</f>
        <v>#REF!</v>
      </c>
      <c r="C302" s="482" t="e">
        <f>IF(Tabla46[[#This Row],[Tipos de Acciones]]="","",'Formulario PPGR1'!#REF!)</f>
        <v>#REF!</v>
      </c>
      <c r="D302" s="341" t="s">
        <v>2027</v>
      </c>
      <c r="E302" s="482" t="s">
        <v>2028</v>
      </c>
      <c r="F302" s="482" t="e">
        <f>IF(Tabla46[[#This Row],[Tipos de Acciones]]="","",'Formulario PPGR1'!#REF!)</f>
        <v>#REF!</v>
      </c>
      <c r="G302" s="524" t="s">
        <v>938</v>
      </c>
      <c r="H302" s="524" t="s">
        <v>260</v>
      </c>
      <c r="I302" s="525" t="s">
        <v>894</v>
      </c>
      <c r="J302" s="524" t="s">
        <v>1732</v>
      </c>
      <c r="K302" s="524"/>
      <c r="L302" s="524" t="s">
        <v>469</v>
      </c>
      <c r="M302" s="337" t="s">
        <v>1863</v>
      </c>
      <c r="N302" s="337" t="s">
        <v>1162</v>
      </c>
      <c r="O302" s="540" t="s">
        <v>1181</v>
      </c>
      <c r="P302" s="337" t="s">
        <v>1112</v>
      </c>
      <c r="Q302" s="306" t="s">
        <v>1687</v>
      </c>
      <c r="R302" s="306">
        <v>1</v>
      </c>
      <c r="S302" s="361">
        <v>14000</v>
      </c>
      <c r="T302" s="450">
        <f>+Tabla46[[#This Row],[Cantidad de Insumos]]*Tabla46[[#This Row],[Precio Unitario]]</f>
        <v>14000</v>
      </c>
      <c r="U302" s="483" t="s">
        <v>895</v>
      </c>
      <c r="V302" s="312" t="s">
        <v>928</v>
      </c>
    </row>
    <row r="303" spans="2:22" ht="38.25" customHeight="1" x14ac:dyDescent="0.2">
      <c r="B303" s="482" t="e">
        <f>IF(Tabla46[[#This Row],[Tipos de Acciones]]="","",CONCATENATE(Tabla46[[#This Row],[POA]],".",Tabla46[[#This Row],[SRS]],".",Tabla46[[#This Row],[AREA]],".",Tabla46[[#This Row],[TIPO]]))</f>
        <v>#REF!</v>
      </c>
      <c r="C303" s="482" t="e">
        <f>IF(Tabla46[[#This Row],[Tipos de Acciones]]="","",'Formulario PPGR1'!#REF!)</f>
        <v>#REF!</v>
      </c>
      <c r="D303" s="341" t="s">
        <v>2027</v>
      </c>
      <c r="E303" s="482" t="s">
        <v>2028</v>
      </c>
      <c r="F303" s="482" t="e">
        <f>IF(Tabla46[[#This Row],[Tipos de Acciones]]="","",'Formulario PPGR1'!#REF!)</f>
        <v>#REF!</v>
      </c>
      <c r="G303" s="524" t="s">
        <v>938</v>
      </c>
      <c r="H303" s="524" t="s">
        <v>260</v>
      </c>
      <c r="I303" s="525" t="s">
        <v>894</v>
      </c>
      <c r="J303" s="524" t="s">
        <v>1732</v>
      </c>
      <c r="K303" s="524"/>
      <c r="L303" s="524" t="s">
        <v>469</v>
      </c>
      <c r="M303" s="337" t="s">
        <v>1855</v>
      </c>
      <c r="N303" s="337" t="s">
        <v>1162</v>
      </c>
      <c r="O303" s="540" t="s">
        <v>1181</v>
      </c>
      <c r="P303" s="337" t="s">
        <v>1113</v>
      </c>
      <c r="Q303" s="306" t="s">
        <v>1687</v>
      </c>
      <c r="R303" s="306">
        <v>1</v>
      </c>
      <c r="S303" s="361">
        <v>14000</v>
      </c>
      <c r="T303" s="450">
        <f>+Tabla46[[#This Row],[Cantidad de Insumos]]*Tabla46[[#This Row],[Precio Unitario]]</f>
        <v>14000</v>
      </c>
      <c r="U303" s="483" t="s">
        <v>895</v>
      </c>
      <c r="V303" s="312" t="s">
        <v>928</v>
      </c>
    </row>
    <row r="304" spans="2:22" ht="38.25" customHeight="1" x14ac:dyDescent="0.2">
      <c r="B304" s="482" t="e">
        <f>IF(Tabla46[[#This Row],[Tipos de Acciones]]="","",CONCATENATE(Tabla46[[#This Row],[POA]],".",Tabla46[[#This Row],[SRS]],".",Tabla46[[#This Row],[AREA]],".",Tabla46[[#This Row],[TIPO]]))</f>
        <v>#REF!</v>
      </c>
      <c r="C304" s="482" t="e">
        <f>IF(Tabla46[[#This Row],[Tipos de Acciones]]="","",'Formulario PPGR1'!#REF!)</f>
        <v>#REF!</v>
      </c>
      <c r="D304" s="341" t="s">
        <v>2027</v>
      </c>
      <c r="E304" s="482" t="s">
        <v>2028</v>
      </c>
      <c r="F304" s="482" t="e">
        <f>IF(Tabla46[[#This Row],[Tipos de Acciones]]="","",'Formulario PPGR1'!#REF!)</f>
        <v>#REF!</v>
      </c>
      <c r="G304" s="524" t="s">
        <v>938</v>
      </c>
      <c r="H304" s="524" t="s">
        <v>260</v>
      </c>
      <c r="I304" s="525" t="s">
        <v>894</v>
      </c>
      <c r="J304" s="524" t="s">
        <v>1732</v>
      </c>
      <c r="K304" s="524"/>
      <c r="L304" s="524" t="s">
        <v>469</v>
      </c>
      <c r="M304" s="337" t="s">
        <v>1856</v>
      </c>
      <c r="N304" s="337" t="s">
        <v>1162</v>
      </c>
      <c r="O304" s="540" t="s">
        <v>1181</v>
      </c>
      <c r="P304" s="337" t="s">
        <v>1113</v>
      </c>
      <c r="Q304" s="306" t="s">
        <v>1687</v>
      </c>
      <c r="R304" s="306">
        <v>1</v>
      </c>
      <c r="S304" s="361">
        <v>14000</v>
      </c>
      <c r="T304" s="450">
        <f>+Tabla46[[#This Row],[Cantidad de Insumos]]*Tabla46[[#This Row],[Precio Unitario]]</f>
        <v>14000</v>
      </c>
      <c r="U304" s="483" t="s">
        <v>895</v>
      </c>
      <c r="V304" s="312" t="s">
        <v>928</v>
      </c>
    </row>
    <row r="305" spans="2:22" ht="38.25" customHeight="1" x14ac:dyDescent="0.2">
      <c r="B305" s="482" t="e">
        <f>IF(Tabla46[[#This Row],[Tipos de Acciones]]="","",CONCATENATE(Tabla46[[#This Row],[POA]],".",Tabla46[[#This Row],[SRS]],".",Tabla46[[#This Row],[AREA]],".",Tabla46[[#This Row],[TIPO]]))</f>
        <v>#REF!</v>
      </c>
      <c r="C305" s="482" t="e">
        <f>IF(Tabla46[[#This Row],[Tipos de Acciones]]="","",'Formulario PPGR1'!#REF!)</f>
        <v>#REF!</v>
      </c>
      <c r="D305" s="341" t="s">
        <v>2027</v>
      </c>
      <c r="E305" s="482" t="s">
        <v>2028</v>
      </c>
      <c r="F305" s="482" t="e">
        <f>IF(Tabla46[[#This Row],[Tipos de Acciones]]="","",'Formulario PPGR1'!#REF!)</f>
        <v>#REF!</v>
      </c>
      <c r="G305" s="524" t="s">
        <v>938</v>
      </c>
      <c r="H305" s="524" t="s">
        <v>260</v>
      </c>
      <c r="I305" s="525" t="s">
        <v>894</v>
      </c>
      <c r="J305" s="524" t="s">
        <v>1732</v>
      </c>
      <c r="K305" s="524"/>
      <c r="L305" s="524" t="s">
        <v>469</v>
      </c>
      <c r="M305" s="337" t="s">
        <v>1857</v>
      </c>
      <c r="N305" s="337" t="s">
        <v>1162</v>
      </c>
      <c r="O305" s="540" t="s">
        <v>1181</v>
      </c>
      <c r="P305" s="337" t="s">
        <v>1113</v>
      </c>
      <c r="Q305" s="306" t="s">
        <v>1687</v>
      </c>
      <c r="R305" s="306">
        <v>1</v>
      </c>
      <c r="S305" s="361">
        <v>14000</v>
      </c>
      <c r="T305" s="450">
        <f>+Tabla46[[#This Row],[Cantidad de Insumos]]*Tabla46[[#This Row],[Precio Unitario]]</f>
        <v>14000</v>
      </c>
      <c r="U305" s="483" t="s">
        <v>895</v>
      </c>
      <c r="V305" s="312" t="s">
        <v>928</v>
      </c>
    </row>
    <row r="306" spans="2:22" ht="38.25" customHeight="1" x14ac:dyDescent="0.2">
      <c r="B306" s="482" t="e">
        <f>IF(Tabla46[[#This Row],[Tipos de Acciones]]="","",CONCATENATE(Tabla46[[#This Row],[POA]],".",Tabla46[[#This Row],[SRS]],".",Tabla46[[#This Row],[AREA]],".",Tabla46[[#This Row],[TIPO]]))</f>
        <v>#REF!</v>
      </c>
      <c r="C306" s="482" t="e">
        <f>IF(Tabla46[[#This Row],[Tipos de Acciones]]="","",'Formulario PPGR1'!#REF!)</f>
        <v>#REF!</v>
      </c>
      <c r="D306" s="341" t="s">
        <v>2027</v>
      </c>
      <c r="E306" s="482" t="s">
        <v>2028</v>
      </c>
      <c r="F306" s="482" t="e">
        <f>IF(Tabla46[[#This Row],[Tipos de Acciones]]="","",'Formulario PPGR1'!#REF!)</f>
        <v>#REF!</v>
      </c>
      <c r="G306" s="524" t="s">
        <v>938</v>
      </c>
      <c r="H306" s="524" t="s">
        <v>260</v>
      </c>
      <c r="I306" s="525" t="s">
        <v>1663</v>
      </c>
      <c r="J306" s="524" t="s">
        <v>1732</v>
      </c>
      <c r="K306" s="524"/>
      <c r="L306" s="524" t="s">
        <v>469</v>
      </c>
      <c r="M306" s="337" t="s">
        <v>1886</v>
      </c>
      <c r="N306" s="337" t="s">
        <v>1162</v>
      </c>
      <c r="O306" s="540" t="s">
        <v>1181</v>
      </c>
      <c r="P306" s="337" t="s">
        <v>1112</v>
      </c>
      <c r="Q306" s="306" t="s">
        <v>1687</v>
      </c>
      <c r="R306" s="306">
        <v>1</v>
      </c>
      <c r="S306" s="361">
        <v>14000</v>
      </c>
      <c r="T306" s="450">
        <f>+Tabla46[[#This Row],[Cantidad de Insumos]]*Tabla46[[#This Row],[Precio Unitario]]</f>
        <v>14000</v>
      </c>
      <c r="U306" s="483" t="s">
        <v>895</v>
      </c>
      <c r="V306" s="312" t="s">
        <v>928</v>
      </c>
    </row>
    <row r="307" spans="2:22" ht="38.25" customHeight="1" x14ac:dyDescent="0.2">
      <c r="B307" s="482" t="e">
        <f>IF(Tabla46[[#This Row],[Tipos de Acciones]]="","",CONCATENATE(Tabla46[[#This Row],[POA]],".",Tabla46[[#This Row],[SRS]],".",Tabla46[[#This Row],[AREA]],".",Tabla46[[#This Row],[TIPO]]))</f>
        <v>#REF!</v>
      </c>
      <c r="C307" s="482" t="e">
        <f>IF(Tabla46[[#This Row],[Tipos de Acciones]]="","",'Formulario PPGR1'!#REF!)</f>
        <v>#REF!</v>
      </c>
      <c r="D307" s="341" t="s">
        <v>2027</v>
      </c>
      <c r="E307" s="482" t="s">
        <v>2028</v>
      </c>
      <c r="F307" s="482" t="e">
        <f>IF(Tabla46[[#This Row],[Tipos de Acciones]]="","",'Formulario PPGR1'!#REF!)</f>
        <v>#REF!</v>
      </c>
      <c r="G307" s="524" t="s">
        <v>938</v>
      </c>
      <c r="H307" s="524" t="s">
        <v>260</v>
      </c>
      <c r="I307" s="525" t="s">
        <v>1663</v>
      </c>
      <c r="J307" s="524" t="s">
        <v>1732</v>
      </c>
      <c r="K307" s="524"/>
      <c r="L307" s="524" t="s">
        <v>469</v>
      </c>
      <c r="M307" s="337" t="s">
        <v>1862</v>
      </c>
      <c r="N307" s="337" t="s">
        <v>1162</v>
      </c>
      <c r="O307" s="540" t="s">
        <v>1181</v>
      </c>
      <c r="P307" s="337" t="s">
        <v>1112</v>
      </c>
      <c r="Q307" s="306" t="s">
        <v>1687</v>
      </c>
      <c r="R307" s="306">
        <v>1</v>
      </c>
      <c r="S307" s="361">
        <v>14000</v>
      </c>
      <c r="T307" s="450">
        <f>+Tabla46[[#This Row],[Cantidad de Insumos]]*Tabla46[[#This Row],[Precio Unitario]]</f>
        <v>14000</v>
      </c>
      <c r="U307" s="483" t="s">
        <v>895</v>
      </c>
      <c r="V307" s="312" t="s">
        <v>928</v>
      </c>
    </row>
    <row r="308" spans="2:22" ht="38.25" customHeight="1" x14ac:dyDescent="0.2">
      <c r="B308" s="482" t="e">
        <f>IF(Tabla46[[#This Row],[Tipos de Acciones]]="","",CONCATENATE(Tabla46[[#This Row],[POA]],".",Tabla46[[#This Row],[SRS]],".",Tabla46[[#This Row],[AREA]],".",Tabla46[[#This Row],[TIPO]]))</f>
        <v>#REF!</v>
      </c>
      <c r="C308" s="482" t="e">
        <f>IF(Tabla46[[#This Row],[Tipos de Acciones]]="","",'Formulario PPGR1'!#REF!)</f>
        <v>#REF!</v>
      </c>
      <c r="D308" s="341" t="s">
        <v>2027</v>
      </c>
      <c r="E308" s="482" t="s">
        <v>2028</v>
      </c>
      <c r="F308" s="482" t="e">
        <f>IF(Tabla46[[#This Row],[Tipos de Acciones]]="","",'Formulario PPGR1'!#REF!)</f>
        <v>#REF!</v>
      </c>
      <c r="G308" s="524" t="s">
        <v>938</v>
      </c>
      <c r="H308" s="524" t="s">
        <v>260</v>
      </c>
      <c r="I308" s="525" t="s">
        <v>1663</v>
      </c>
      <c r="J308" s="524" t="s">
        <v>1732</v>
      </c>
      <c r="K308" s="524"/>
      <c r="L308" s="524" t="s">
        <v>469</v>
      </c>
      <c r="M308" s="337" t="s">
        <v>1861</v>
      </c>
      <c r="N308" s="337" t="s">
        <v>1162</v>
      </c>
      <c r="O308" s="540" t="s">
        <v>1181</v>
      </c>
      <c r="P308" s="337" t="s">
        <v>1112</v>
      </c>
      <c r="Q308" s="306" t="s">
        <v>1687</v>
      </c>
      <c r="R308" s="306">
        <v>1</v>
      </c>
      <c r="S308" s="361">
        <v>14000</v>
      </c>
      <c r="T308" s="450">
        <f>+Tabla46[[#This Row],[Cantidad de Insumos]]*Tabla46[[#This Row],[Precio Unitario]]</f>
        <v>14000</v>
      </c>
      <c r="U308" s="483" t="s">
        <v>895</v>
      </c>
      <c r="V308" s="312" t="s">
        <v>928</v>
      </c>
    </row>
    <row r="309" spans="2:22" ht="38.25" customHeight="1" x14ac:dyDescent="0.2">
      <c r="B309" s="482" t="e">
        <f>IF(Tabla46[[#This Row],[Tipos de Acciones]]="","",CONCATENATE(Tabla46[[#This Row],[POA]],".",Tabla46[[#This Row],[SRS]],".",Tabla46[[#This Row],[AREA]],".",Tabla46[[#This Row],[TIPO]]))</f>
        <v>#REF!</v>
      </c>
      <c r="C309" s="482" t="e">
        <f>IF(Tabla46[[#This Row],[Tipos de Acciones]]="","",'Formulario PPGR1'!#REF!)</f>
        <v>#REF!</v>
      </c>
      <c r="D309" s="341" t="s">
        <v>2027</v>
      </c>
      <c r="E309" s="482" t="s">
        <v>2028</v>
      </c>
      <c r="F309" s="482" t="e">
        <f>IF(Tabla46[[#This Row],[Tipos de Acciones]]="","",'Formulario PPGR1'!#REF!)</f>
        <v>#REF!</v>
      </c>
      <c r="G309" s="524" t="s">
        <v>938</v>
      </c>
      <c r="H309" s="524" t="s">
        <v>260</v>
      </c>
      <c r="I309" s="525" t="s">
        <v>1663</v>
      </c>
      <c r="J309" s="524" t="s">
        <v>1732</v>
      </c>
      <c r="K309" s="524"/>
      <c r="L309" s="524" t="s">
        <v>469</v>
      </c>
      <c r="M309" s="337" t="s">
        <v>1864</v>
      </c>
      <c r="N309" s="337" t="s">
        <v>1162</v>
      </c>
      <c r="O309" s="540" t="s">
        <v>1181</v>
      </c>
      <c r="P309" s="337" t="s">
        <v>1112</v>
      </c>
      <c r="Q309" s="306" t="s">
        <v>1687</v>
      </c>
      <c r="R309" s="306">
        <v>1</v>
      </c>
      <c r="S309" s="361">
        <v>14000</v>
      </c>
      <c r="T309" s="450">
        <f>+Tabla46[[#This Row],[Cantidad de Insumos]]*Tabla46[[#This Row],[Precio Unitario]]</f>
        <v>14000</v>
      </c>
      <c r="U309" s="483" t="s">
        <v>895</v>
      </c>
      <c r="V309" s="312" t="s">
        <v>928</v>
      </c>
    </row>
    <row r="310" spans="2:22" ht="38.25" customHeight="1" x14ac:dyDescent="0.2">
      <c r="B310" s="482" t="e">
        <f>IF(Tabla46[[#This Row],[Tipos de Acciones]]="","",CONCATENATE(Tabla46[[#This Row],[POA]],".",Tabla46[[#This Row],[SRS]],".",Tabla46[[#This Row],[AREA]],".",Tabla46[[#This Row],[TIPO]]))</f>
        <v>#REF!</v>
      </c>
      <c r="C310" s="482" t="e">
        <f>IF(Tabla46[[#This Row],[Tipos de Acciones]]="","",'Formulario PPGR1'!#REF!)</f>
        <v>#REF!</v>
      </c>
      <c r="D310" s="341" t="s">
        <v>2027</v>
      </c>
      <c r="E310" s="482" t="s">
        <v>2028</v>
      </c>
      <c r="F310" s="482" t="e">
        <f>IF(Tabla46[[#This Row],[Tipos de Acciones]]="","",'Formulario PPGR1'!#REF!)</f>
        <v>#REF!</v>
      </c>
      <c r="G310" s="524" t="s">
        <v>938</v>
      </c>
      <c r="H310" s="524" t="s">
        <v>260</v>
      </c>
      <c r="I310" s="525" t="s">
        <v>1663</v>
      </c>
      <c r="J310" s="524" t="s">
        <v>1732</v>
      </c>
      <c r="K310" s="524"/>
      <c r="L310" s="524" t="s">
        <v>469</v>
      </c>
      <c r="M310" s="337" t="s">
        <v>1866</v>
      </c>
      <c r="N310" s="337" t="s">
        <v>1162</v>
      </c>
      <c r="O310" s="540" t="s">
        <v>1181</v>
      </c>
      <c r="P310" s="337" t="s">
        <v>1112</v>
      </c>
      <c r="Q310" s="306" t="s">
        <v>1687</v>
      </c>
      <c r="R310" s="306">
        <v>1</v>
      </c>
      <c r="S310" s="361">
        <v>14000</v>
      </c>
      <c r="T310" s="450">
        <f>+Tabla46[[#This Row],[Cantidad de Insumos]]*Tabla46[[#This Row],[Precio Unitario]]</f>
        <v>14000</v>
      </c>
      <c r="U310" s="483" t="s">
        <v>895</v>
      </c>
      <c r="V310" s="312" t="s">
        <v>928</v>
      </c>
    </row>
    <row r="311" spans="2:22" ht="38.25" customHeight="1" x14ac:dyDescent="0.2">
      <c r="B311" s="482" t="e">
        <f>IF(Tabla46[[#This Row],[Tipos de Acciones]]="","",CONCATENATE(Tabla46[[#This Row],[POA]],".",Tabla46[[#This Row],[SRS]],".",Tabla46[[#This Row],[AREA]],".",Tabla46[[#This Row],[TIPO]]))</f>
        <v>#REF!</v>
      </c>
      <c r="C311" s="482" t="e">
        <f>IF(Tabla46[[#This Row],[Tipos de Acciones]]="","",'Formulario PPGR1'!#REF!)</f>
        <v>#REF!</v>
      </c>
      <c r="D311" s="341" t="s">
        <v>2027</v>
      </c>
      <c r="E311" s="482" t="s">
        <v>2028</v>
      </c>
      <c r="F311" s="482" t="e">
        <f>IF(Tabla46[[#This Row],[Tipos de Acciones]]="","",'Formulario PPGR1'!#REF!)</f>
        <v>#REF!</v>
      </c>
      <c r="G311" s="524" t="s">
        <v>938</v>
      </c>
      <c r="H311" s="524" t="s">
        <v>260</v>
      </c>
      <c r="I311" s="525" t="s">
        <v>1663</v>
      </c>
      <c r="J311" s="524" t="s">
        <v>1732</v>
      </c>
      <c r="K311" s="524"/>
      <c r="L311" s="524" t="s">
        <v>469</v>
      </c>
      <c r="M311" s="337" t="s">
        <v>1873</v>
      </c>
      <c r="N311" s="337" t="s">
        <v>1162</v>
      </c>
      <c r="O311" s="540" t="s">
        <v>1181</v>
      </c>
      <c r="P311" s="337" t="s">
        <v>1112</v>
      </c>
      <c r="Q311" s="306" t="s">
        <v>1687</v>
      </c>
      <c r="R311" s="306">
        <v>1</v>
      </c>
      <c r="S311" s="361">
        <v>14000</v>
      </c>
      <c r="T311" s="450">
        <f>+Tabla46[[#This Row],[Cantidad de Insumos]]*Tabla46[[#This Row],[Precio Unitario]]</f>
        <v>14000</v>
      </c>
      <c r="U311" s="483" t="s">
        <v>895</v>
      </c>
      <c r="V311" s="312" t="s">
        <v>928</v>
      </c>
    </row>
    <row r="312" spans="2:22" ht="38.25" customHeight="1" x14ac:dyDescent="0.2">
      <c r="B312" s="482" t="e">
        <f>IF(Tabla46[[#This Row],[Tipos de Acciones]]="","",CONCATENATE(Tabla46[[#This Row],[POA]],".",Tabla46[[#This Row],[SRS]],".",Tabla46[[#This Row],[AREA]],".",Tabla46[[#This Row],[TIPO]]))</f>
        <v>#REF!</v>
      </c>
      <c r="C312" s="482" t="e">
        <f>IF(Tabla46[[#This Row],[Tipos de Acciones]]="","",'Formulario PPGR1'!#REF!)</f>
        <v>#REF!</v>
      </c>
      <c r="D312" s="341" t="s">
        <v>2027</v>
      </c>
      <c r="E312" s="482" t="s">
        <v>2028</v>
      </c>
      <c r="F312" s="482" t="e">
        <f>IF(Tabla46[[#This Row],[Tipos de Acciones]]="","",'Formulario PPGR1'!#REF!)</f>
        <v>#REF!</v>
      </c>
      <c r="G312" s="524" t="s">
        <v>938</v>
      </c>
      <c r="H312" s="524" t="s">
        <v>260</v>
      </c>
      <c r="I312" s="525" t="s">
        <v>1663</v>
      </c>
      <c r="J312" s="524" t="s">
        <v>1732</v>
      </c>
      <c r="K312" s="524"/>
      <c r="L312" s="524" t="s">
        <v>469</v>
      </c>
      <c r="M312" s="337" t="s">
        <v>1867</v>
      </c>
      <c r="N312" s="337" t="s">
        <v>1162</v>
      </c>
      <c r="O312" s="540" t="s">
        <v>1181</v>
      </c>
      <c r="P312" s="337" t="s">
        <v>1112</v>
      </c>
      <c r="Q312" s="306" t="s">
        <v>1687</v>
      </c>
      <c r="R312" s="306">
        <v>1</v>
      </c>
      <c r="S312" s="361">
        <v>14000</v>
      </c>
      <c r="T312" s="450">
        <f>+Tabla46[[#This Row],[Cantidad de Insumos]]*Tabla46[[#This Row],[Precio Unitario]]</f>
        <v>14000</v>
      </c>
      <c r="U312" s="483" t="s">
        <v>895</v>
      </c>
      <c r="V312" s="312" t="s">
        <v>928</v>
      </c>
    </row>
    <row r="313" spans="2:22" ht="38.25" customHeight="1" x14ac:dyDescent="0.2">
      <c r="B313" s="482" t="e">
        <f>IF(Tabla46[[#This Row],[Tipos de Acciones]]="","",CONCATENATE(Tabla46[[#This Row],[POA]],".",Tabla46[[#This Row],[SRS]],".",Tabla46[[#This Row],[AREA]],".",Tabla46[[#This Row],[TIPO]]))</f>
        <v>#REF!</v>
      </c>
      <c r="C313" s="482" t="e">
        <f>IF(Tabla46[[#This Row],[Tipos de Acciones]]="","",'Formulario PPGR1'!#REF!)</f>
        <v>#REF!</v>
      </c>
      <c r="D313" s="341" t="s">
        <v>2027</v>
      </c>
      <c r="E313" s="482" t="s">
        <v>2028</v>
      </c>
      <c r="F313" s="482" t="e">
        <f>IF(Tabla46[[#This Row],[Tipos de Acciones]]="","",'Formulario PPGR1'!#REF!)</f>
        <v>#REF!</v>
      </c>
      <c r="G313" s="524" t="s">
        <v>938</v>
      </c>
      <c r="H313" s="524" t="s">
        <v>260</v>
      </c>
      <c r="I313" s="525" t="s">
        <v>894</v>
      </c>
      <c r="J313" s="524" t="s">
        <v>1732</v>
      </c>
      <c r="K313" s="524"/>
      <c r="L313" s="524" t="s">
        <v>469</v>
      </c>
      <c r="M313" s="337" t="s">
        <v>1859</v>
      </c>
      <c r="N313" s="337" t="s">
        <v>1137</v>
      </c>
      <c r="O313" s="540" t="s">
        <v>969</v>
      </c>
      <c r="P313" s="337" t="s">
        <v>1108</v>
      </c>
      <c r="Q313" s="306" t="s">
        <v>1687</v>
      </c>
      <c r="R313" s="306">
        <v>1</v>
      </c>
      <c r="S313" s="361">
        <v>14000</v>
      </c>
      <c r="T313" s="450">
        <f>+Tabla46[[#This Row],[Cantidad de Insumos]]*Tabla46[[#This Row],[Precio Unitario]]</f>
        <v>14000</v>
      </c>
      <c r="U313" s="483" t="s">
        <v>895</v>
      </c>
      <c r="V313" s="312" t="s">
        <v>928</v>
      </c>
    </row>
    <row r="314" spans="2:22" ht="38.25" customHeight="1" x14ac:dyDescent="0.2">
      <c r="B314" s="482" t="e">
        <f>IF(Tabla46[[#This Row],[Tipos de Acciones]]="","",CONCATENATE(Tabla46[[#This Row],[POA]],".",Tabla46[[#This Row],[SRS]],".",Tabla46[[#This Row],[AREA]],".",Tabla46[[#This Row],[TIPO]]))</f>
        <v>#REF!</v>
      </c>
      <c r="C314" s="482" t="e">
        <f>IF(Tabla46[[#This Row],[Tipos de Acciones]]="","",'Formulario PPGR1'!#REF!)</f>
        <v>#REF!</v>
      </c>
      <c r="D314" s="341" t="s">
        <v>2027</v>
      </c>
      <c r="E314" s="482" t="s">
        <v>2028</v>
      </c>
      <c r="F314" s="482" t="e">
        <f>IF(Tabla46[[#This Row],[Tipos de Acciones]]="","",'Formulario PPGR1'!#REF!)</f>
        <v>#REF!</v>
      </c>
      <c r="G314" s="524" t="s">
        <v>938</v>
      </c>
      <c r="H314" s="524" t="s">
        <v>260</v>
      </c>
      <c r="I314" s="525" t="s">
        <v>894</v>
      </c>
      <c r="J314" s="524" t="s">
        <v>1828</v>
      </c>
      <c r="K314" s="524"/>
      <c r="L314" s="524" t="s">
        <v>469</v>
      </c>
      <c r="M314" s="337" t="s">
        <v>1852</v>
      </c>
      <c r="N314" s="337" t="s">
        <v>1162</v>
      </c>
      <c r="O314" s="540" t="s">
        <v>1181</v>
      </c>
      <c r="P314" s="337" t="s">
        <v>1113</v>
      </c>
      <c r="Q314" s="306" t="s">
        <v>1687</v>
      </c>
      <c r="R314" s="306">
        <v>1</v>
      </c>
      <c r="S314" s="361">
        <v>1000</v>
      </c>
      <c r="T314" s="450">
        <f>+Tabla46[[#This Row],[Cantidad de Insumos]]*Tabla46[[#This Row],[Precio Unitario]]</f>
        <v>1000</v>
      </c>
      <c r="U314" s="483" t="s">
        <v>895</v>
      </c>
      <c r="V314" s="312" t="s">
        <v>928</v>
      </c>
    </row>
    <row r="315" spans="2:22" ht="38.25" customHeight="1" x14ac:dyDescent="0.2">
      <c r="B315" s="482" t="e">
        <f>IF(Tabla46[[#This Row],[Tipos de Acciones]]="","",CONCATENATE(Tabla46[[#This Row],[POA]],".",Tabla46[[#This Row],[SRS]],".",Tabla46[[#This Row],[AREA]],".",Tabla46[[#This Row],[TIPO]]))</f>
        <v>#REF!</v>
      </c>
      <c r="C315" s="482" t="e">
        <f>IF(Tabla46[[#This Row],[Tipos de Acciones]]="","",'Formulario PPGR1'!#REF!)</f>
        <v>#REF!</v>
      </c>
      <c r="D315" s="341" t="s">
        <v>2027</v>
      </c>
      <c r="E315" s="482" t="s">
        <v>2028</v>
      </c>
      <c r="F315" s="482" t="e">
        <f>IF(Tabla46[[#This Row],[Tipos de Acciones]]="","",'Formulario PPGR1'!#REF!)</f>
        <v>#REF!</v>
      </c>
      <c r="G315" s="524" t="s">
        <v>938</v>
      </c>
      <c r="H315" s="524" t="s">
        <v>260</v>
      </c>
      <c r="I315" s="525" t="s">
        <v>894</v>
      </c>
      <c r="J315" s="524" t="s">
        <v>1828</v>
      </c>
      <c r="K315" s="524"/>
      <c r="L315" s="524" t="s">
        <v>469</v>
      </c>
      <c r="M315" s="337" t="s">
        <v>1851</v>
      </c>
      <c r="N315" s="337" t="s">
        <v>1162</v>
      </c>
      <c r="O315" s="540" t="s">
        <v>1181</v>
      </c>
      <c r="P315" s="337" t="s">
        <v>1113</v>
      </c>
      <c r="Q315" s="306" t="s">
        <v>1687</v>
      </c>
      <c r="R315" s="306">
        <v>1</v>
      </c>
      <c r="S315" s="361">
        <v>1000</v>
      </c>
      <c r="T315" s="450">
        <f>+Tabla46[[#This Row],[Cantidad de Insumos]]*Tabla46[[#This Row],[Precio Unitario]]</f>
        <v>1000</v>
      </c>
      <c r="U315" s="483" t="s">
        <v>895</v>
      </c>
      <c r="V315" s="312" t="s">
        <v>928</v>
      </c>
    </row>
    <row r="316" spans="2:22" ht="38.25" customHeight="1" x14ac:dyDescent="0.2">
      <c r="B316" s="482" t="e">
        <f>IF(Tabla46[[#This Row],[Tipos de Acciones]]="","",CONCATENATE(Tabla46[[#This Row],[POA]],".",Tabla46[[#This Row],[SRS]],".",Tabla46[[#This Row],[AREA]],".",Tabla46[[#This Row],[TIPO]]))</f>
        <v>#REF!</v>
      </c>
      <c r="C316" s="482" t="e">
        <f>IF(Tabla46[[#This Row],[Tipos de Acciones]]="","",'Formulario PPGR1'!#REF!)</f>
        <v>#REF!</v>
      </c>
      <c r="D316" s="341" t="s">
        <v>2027</v>
      </c>
      <c r="E316" s="482" t="s">
        <v>2028</v>
      </c>
      <c r="F316" s="482" t="e">
        <f>IF(Tabla46[[#This Row],[Tipos de Acciones]]="","",'Formulario PPGR1'!#REF!)</f>
        <v>#REF!</v>
      </c>
      <c r="G316" s="524" t="s">
        <v>938</v>
      </c>
      <c r="H316" s="524" t="s">
        <v>260</v>
      </c>
      <c r="I316" s="525" t="s">
        <v>894</v>
      </c>
      <c r="J316" s="524" t="s">
        <v>1828</v>
      </c>
      <c r="K316" s="524"/>
      <c r="L316" s="524" t="s">
        <v>469</v>
      </c>
      <c r="M316" s="337" t="s">
        <v>1853</v>
      </c>
      <c r="N316" s="337" t="s">
        <v>1162</v>
      </c>
      <c r="O316" s="540" t="s">
        <v>1181</v>
      </c>
      <c r="P316" s="337" t="s">
        <v>1113</v>
      </c>
      <c r="Q316" s="306" t="s">
        <v>1687</v>
      </c>
      <c r="R316" s="306">
        <v>1</v>
      </c>
      <c r="S316" s="361">
        <v>1000</v>
      </c>
      <c r="T316" s="450">
        <f>+Tabla46[[#This Row],[Cantidad de Insumos]]*Tabla46[[#This Row],[Precio Unitario]]</f>
        <v>1000</v>
      </c>
      <c r="U316" s="483" t="s">
        <v>895</v>
      </c>
      <c r="V316" s="312" t="s">
        <v>928</v>
      </c>
    </row>
    <row r="317" spans="2:22" ht="38.25" customHeight="1" x14ac:dyDescent="0.2">
      <c r="B317" s="482" t="e">
        <f>IF(Tabla46[[#This Row],[Tipos de Acciones]]="","",CONCATENATE(Tabla46[[#This Row],[POA]],".",Tabla46[[#This Row],[SRS]],".",Tabla46[[#This Row],[AREA]],".",Tabla46[[#This Row],[TIPO]]))</f>
        <v>#REF!</v>
      </c>
      <c r="C317" s="482" t="e">
        <f>IF(Tabla46[[#This Row],[Tipos de Acciones]]="","",'Formulario PPGR1'!#REF!)</f>
        <v>#REF!</v>
      </c>
      <c r="D317" s="341" t="s">
        <v>2027</v>
      </c>
      <c r="E317" s="482" t="s">
        <v>2028</v>
      </c>
      <c r="F317" s="482" t="e">
        <f>IF(Tabla46[[#This Row],[Tipos de Acciones]]="","",'Formulario PPGR1'!#REF!)</f>
        <v>#REF!</v>
      </c>
      <c r="G317" s="524" t="s">
        <v>938</v>
      </c>
      <c r="H317" s="524" t="s">
        <v>260</v>
      </c>
      <c r="I317" s="525" t="s">
        <v>894</v>
      </c>
      <c r="J317" s="524" t="s">
        <v>1828</v>
      </c>
      <c r="K317" s="524"/>
      <c r="L317" s="524" t="s">
        <v>469</v>
      </c>
      <c r="M317" s="337" t="s">
        <v>1876</v>
      </c>
      <c r="N317" s="337" t="s">
        <v>1162</v>
      </c>
      <c r="O317" s="540" t="s">
        <v>1181</v>
      </c>
      <c r="P317" s="337" t="s">
        <v>1113</v>
      </c>
      <c r="Q317" s="306" t="s">
        <v>1687</v>
      </c>
      <c r="R317" s="306">
        <v>1</v>
      </c>
      <c r="S317" s="361">
        <v>1000</v>
      </c>
      <c r="T317" s="450">
        <f>+Tabla46[[#This Row],[Cantidad de Insumos]]*Tabla46[[#This Row],[Precio Unitario]]</f>
        <v>1000</v>
      </c>
      <c r="U317" s="483" t="s">
        <v>895</v>
      </c>
      <c r="V317" s="312" t="s">
        <v>928</v>
      </c>
    </row>
    <row r="318" spans="2:22" ht="38.25" customHeight="1" x14ac:dyDescent="0.2">
      <c r="B318" s="482" t="e">
        <f>IF(Tabla46[[#This Row],[Tipos de Acciones]]="","",CONCATENATE(Tabla46[[#This Row],[POA]],".",Tabla46[[#This Row],[SRS]],".",Tabla46[[#This Row],[AREA]],".",Tabla46[[#This Row],[TIPO]]))</f>
        <v>#REF!</v>
      </c>
      <c r="C318" s="482" t="e">
        <f>IF(Tabla46[[#This Row],[Tipos de Acciones]]="","",'Formulario PPGR1'!#REF!)</f>
        <v>#REF!</v>
      </c>
      <c r="D318" s="341" t="s">
        <v>2027</v>
      </c>
      <c r="E318" s="482" t="s">
        <v>2028</v>
      </c>
      <c r="F318" s="482" t="e">
        <f>IF(Tabla46[[#This Row],[Tipos de Acciones]]="","",'Formulario PPGR1'!#REF!)</f>
        <v>#REF!</v>
      </c>
      <c r="G318" s="524" t="s">
        <v>938</v>
      </c>
      <c r="H318" s="524" t="s">
        <v>260</v>
      </c>
      <c r="I318" s="525" t="s">
        <v>894</v>
      </c>
      <c r="J318" s="524" t="s">
        <v>1828</v>
      </c>
      <c r="K318" s="524"/>
      <c r="L318" s="524" t="s">
        <v>469</v>
      </c>
      <c r="M318" s="337" t="s">
        <v>1858</v>
      </c>
      <c r="N318" s="337" t="s">
        <v>1162</v>
      </c>
      <c r="O318" s="540" t="s">
        <v>1181</v>
      </c>
      <c r="P318" s="337" t="s">
        <v>1113</v>
      </c>
      <c r="Q318" s="306" t="s">
        <v>1687</v>
      </c>
      <c r="R318" s="306">
        <v>1</v>
      </c>
      <c r="S318" s="361">
        <v>1000</v>
      </c>
      <c r="T318" s="450">
        <f>+Tabla46[[#This Row],[Cantidad de Insumos]]*Tabla46[[#This Row],[Precio Unitario]]</f>
        <v>1000</v>
      </c>
      <c r="U318" s="483" t="s">
        <v>895</v>
      </c>
      <c r="V318" s="312" t="s">
        <v>928</v>
      </c>
    </row>
    <row r="319" spans="2:22" ht="38.25" customHeight="1" x14ac:dyDescent="0.2">
      <c r="B319" s="482" t="e">
        <f>IF(Tabla46[[#This Row],[Tipos de Acciones]]="","",CONCATENATE(Tabla46[[#This Row],[POA]],".",Tabla46[[#This Row],[SRS]],".",Tabla46[[#This Row],[AREA]],".",Tabla46[[#This Row],[TIPO]]))</f>
        <v>#REF!</v>
      </c>
      <c r="C319" s="482" t="e">
        <f>IF(Tabla46[[#This Row],[Tipos de Acciones]]="","",'Formulario PPGR1'!#REF!)</f>
        <v>#REF!</v>
      </c>
      <c r="D319" s="341" t="s">
        <v>2027</v>
      </c>
      <c r="E319" s="482" t="s">
        <v>2028</v>
      </c>
      <c r="F319" s="482" t="e">
        <f>IF(Tabla46[[#This Row],[Tipos de Acciones]]="","",'Formulario PPGR1'!#REF!)</f>
        <v>#REF!</v>
      </c>
      <c r="G319" s="524" t="s">
        <v>938</v>
      </c>
      <c r="H319" s="524" t="s">
        <v>260</v>
      </c>
      <c r="I319" s="525" t="s">
        <v>1663</v>
      </c>
      <c r="J319" s="524" t="s">
        <v>1828</v>
      </c>
      <c r="K319" s="524"/>
      <c r="L319" s="524" t="s">
        <v>469</v>
      </c>
      <c r="M319" s="337" t="s">
        <v>1840</v>
      </c>
      <c r="N319" s="337" t="s">
        <v>1162</v>
      </c>
      <c r="O319" s="540" t="s">
        <v>1181</v>
      </c>
      <c r="P319" s="337" t="s">
        <v>1111</v>
      </c>
      <c r="Q319" s="306" t="s">
        <v>1687</v>
      </c>
      <c r="R319" s="306">
        <v>1</v>
      </c>
      <c r="S319" s="361">
        <v>1000</v>
      </c>
      <c r="T319" s="450">
        <f>+Tabla46[[#This Row],[Cantidad de Insumos]]*Tabla46[[#This Row],[Precio Unitario]]</f>
        <v>1000</v>
      </c>
      <c r="U319" s="483" t="s">
        <v>895</v>
      </c>
      <c r="V319" s="312" t="s">
        <v>928</v>
      </c>
    </row>
    <row r="320" spans="2:22" ht="38.25" customHeight="1" x14ac:dyDescent="0.2">
      <c r="B320" s="482" t="e">
        <f>IF(Tabla46[[#This Row],[Tipos de Acciones]]="","",CONCATENATE(Tabla46[[#This Row],[POA]],".",Tabla46[[#This Row],[SRS]],".",Tabla46[[#This Row],[AREA]],".",Tabla46[[#This Row],[TIPO]]))</f>
        <v>#REF!</v>
      </c>
      <c r="C320" s="482" t="e">
        <f>IF(Tabla46[[#This Row],[Tipos de Acciones]]="","",'Formulario PPGR1'!#REF!)</f>
        <v>#REF!</v>
      </c>
      <c r="D320" s="341" t="s">
        <v>2027</v>
      </c>
      <c r="E320" s="482" t="s">
        <v>2028</v>
      </c>
      <c r="F320" s="482" t="e">
        <f>IF(Tabla46[[#This Row],[Tipos de Acciones]]="","",'Formulario PPGR1'!#REF!)</f>
        <v>#REF!</v>
      </c>
      <c r="G320" s="524" t="s">
        <v>938</v>
      </c>
      <c r="H320" s="524" t="s">
        <v>260</v>
      </c>
      <c r="I320" s="525" t="s">
        <v>1663</v>
      </c>
      <c r="J320" s="524" t="s">
        <v>1828</v>
      </c>
      <c r="K320" s="524"/>
      <c r="L320" s="524" t="s">
        <v>469</v>
      </c>
      <c r="M320" s="337" t="s">
        <v>1842</v>
      </c>
      <c r="N320" s="337" t="s">
        <v>1162</v>
      </c>
      <c r="O320" s="540" t="s">
        <v>1181</v>
      </c>
      <c r="P320" s="337" t="s">
        <v>1111</v>
      </c>
      <c r="Q320" s="306" t="s">
        <v>1687</v>
      </c>
      <c r="R320" s="306">
        <v>1</v>
      </c>
      <c r="S320" s="361">
        <v>1000</v>
      </c>
      <c r="T320" s="450">
        <f>+Tabla46[[#This Row],[Cantidad de Insumos]]*Tabla46[[#This Row],[Precio Unitario]]</f>
        <v>1000</v>
      </c>
      <c r="U320" s="483" t="s">
        <v>895</v>
      </c>
      <c r="V320" s="312" t="s">
        <v>928</v>
      </c>
    </row>
    <row r="321" spans="2:22" ht="38.25" customHeight="1" x14ac:dyDescent="0.2">
      <c r="B321" s="482" t="e">
        <f>IF(Tabla46[[#This Row],[Tipos de Acciones]]="","",CONCATENATE(Tabla46[[#This Row],[POA]],".",Tabla46[[#This Row],[SRS]],".",Tabla46[[#This Row],[AREA]],".",Tabla46[[#This Row],[TIPO]]))</f>
        <v>#REF!</v>
      </c>
      <c r="C321" s="482" t="e">
        <f>IF(Tabla46[[#This Row],[Tipos de Acciones]]="","",'Formulario PPGR1'!#REF!)</f>
        <v>#REF!</v>
      </c>
      <c r="D321" s="341" t="s">
        <v>2027</v>
      </c>
      <c r="E321" s="482" t="s">
        <v>2028</v>
      </c>
      <c r="F321" s="482" t="e">
        <f>IF(Tabla46[[#This Row],[Tipos de Acciones]]="","",'Formulario PPGR1'!#REF!)</f>
        <v>#REF!</v>
      </c>
      <c r="G321" s="524" t="s">
        <v>938</v>
      </c>
      <c r="H321" s="524" t="s">
        <v>260</v>
      </c>
      <c r="I321" s="525" t="s">
        <v>1663</v>
      </c>
      <c r="J321" s="524" t="s">
        <v>1828</v>
      </c>
      <c r="K321" s="524"/>
      <c r="L321" s="524" t="s">
        <v>469</v>
      </c>
      <c r="M321" s="337" t="s">
        <v>1844</v>
      </c>
      <c r="N321" s="337" t="s">
        <v>1162</v>
      </c>
      <c r="O321" s="540" t="s">
        <v>1181</v>
      </c>
      <c r="P321" s="337" t="s">
        <v>1111</v>
      </c>
      <c r="Q321" s="306" t="s">
        <v>1687</v>
      </c>
      <c r="R321" s="306">
        <v>1</v>
      </c>
      <c r="S321" s="361">
        <v>1000</v>
      </c>
      <c r="T321" s="450">
        <f>+Tabla46[[#This Row],[Cantidad de Insumos]]*Tabla46[[#This Row],[Precio Unitario]]</f>
        <v>1000</v>
      </c>
      <c r="U321" s="483" t="s">
        <v>895</v>
      </c>
      <c r="V321" s="312" t="s">
        <v>928</v>
      </c>
    </row>
    <row r="322" spans="2:22" ht="38.25" customHeight="1" x14ac:dyDescent="0.2">
      <c r="B322" s="482" t="e">
        <f>IF(Tabla46[[#This Row],[Tipos de Acciones]]="","",CONCATENATE(Tabla46[[#This Row],[POA]],".",Tabla46[[#This Row],[SRS]],".",Tabla46[[#This Row],[AREA]],".",Tabla46[[#This Row],[TIPO]]))</f>
        <v>#REF!</v>
      </c>
      <c r="C322" s="482" t="e">
        <f>IF(Tabla46[[#This Row],[Tipos de Acciones]]="","",'Formulario PPGR1'!#REF!)</f>
        <v>#REF!</v>
      </c>
      <c r="D322" s="341" t="s">
        <v>2027</v>
      </c>
      <c r="E322" s="482" t="s">
        <v>2028</v>
      </c>
      <c r="F322" s="482" t="e">
        <f>IF(Tabla46[[#This Row],[Tipos de Acciones]]="","",'Formulario PPGR1'!#REF!)</f>
        <v>#REF!</v>
      </c>
      <c r="G322" s="524" t="s">
        <v>938</v>
      </c>
      <c r="H322" s="524" t="s">
        <v>260</v>
      </c>
      <c r="I322" s="525" t="s">
        <v>1663</v>
      </c>
      <c r="J322" s="524" t="s">
        <v>1828</v>
      </c>
      <c r="K322" s="524"/>
      <c r="L322" s="524" t="s">
        <v>469</v>
      </c>
      <c r="M322" s="337" t="s">
        <v>1846</v>
      </c>
      <c r="N322" s="337" t="s">
        <v>1162</v>
      </c>
      <c r="O322" s="540" t="s">
        <v>1181</v>
      </c>
      <c r="P322" s="337" t="s">
        <v>1111</v>
      </c>
      <c r="Q322" s="306" t="s">
        <v>1687</v>
      </c>
      <c r="R322" s="306">
        <v>1</v>
      </c>
      <c r="S322" s="361">
        <v>1000</v>
      </c>
      <c r="T322" s="450">
        <f>+Tabla46[[#This Row],[Cantidad de Insumos]]*Tabla46[[#This Row],[Precio Unitario]]</f>
        <v>1000</v>
      </c>
      <c r="U322" s="483" t="s">
        <v>895</v>
      </c>
      <c r="V322" s="312" t="s">
        <v>928</v>
      </c>
    </row>
    <row r="323" spans="2:22" ht="38.25" customHeight="1" x14ac:dyDescent="0.2">
      <c r="B323" s="482" t="e">
        <f>IF(Tabla46[[#This Row],[Tipos de Acciones]]="","",CONCATENATE(Tabla46[[#This Row],[POA]],".",Tabla46[[#This Row],[SRS]],".",Tabla46[[#This Row],[AREA]],".",Tabla46[[#This Row],[TIPO]]))</f>
        <v>#REF!</v>
      </c>
      <c r="C323" s="482" t="e">
        <f>IF(Tabla46[[#This Row],[Tipos de Acciones]]="","",'Formulario PPGR1'!#REF!)</f>
        <v>#REF!</v>
      </c>
      <c r="D323" s="341" t="s">
        <v>2027</v>
      </c>
      <c r="E323" s="482" t="s">
        <v>2028</v>
      </c>
      <c r="F323" s="482" t="e">
        <f>IF(Tabla46[[#This Row],[Tipos de Acciones]]="","",'Formulario PPGR1'!#REF!)</f>
        <v>#REF!</v>
      </c>
      <c r="G323" s="524" t="s">
        <v>938</v>
      </c>
      <c r="H323" s="524" t="s">
        <v>260</v>
      </c>
      <c r="I323" s="525" t="s">
        <v>1663</v>
      </c>
      <c r="J323" s="524" t="s">
        <v>1828</v>
      </c>
      <c r="K323" s="524"/>
      <c r="L323" s="524" t="s">
        <v>469</v>
      </c>
      <c r="M323" s="337" t="s">
        <v>1845</v>
      </c>
      <c r="N323" s="337" t="s">
        <v>1162</v>
      </c>
      <c r="O323" s="540" t="s">
        <v>1181</v>
      </c>
      <c r="P323" s="337" t="s">
        <v>1111</v>
      </c>
      <c r="Q323" s="306" t="s">
        <v>1687</v>
      </c>
      <c r="R323" s="306">
        <v>1</v>
      </c>
      <c r="S323" s="361">
        <v>1000</v>
      </c>
      <c r="T323" s="450">
        <f>+Tabla46[[#This Row],[Cantidad de Insumos]]*Tabla46[[#This Row],[Precio Unitario]]</f>
        <v>1000</v>
      </c>
      <c r="U323" s="483" t="s">
        <v>895</v>
      </c>
      <c r="V323" s="312" t="s">
        <v>928</v>
      </c>
    </row>
    <row r="324" spans="2:22" ht="38.25" customHeight="1" x14ac:dyDescent="0.2">
      <c r="B324" s="482" t="e">
        <f>IF(Tabla46[[#This Row],[Tipos de Acciones]]="","",CONCATENATE(Tabla46[[#This Row],[POA]],".",Tabla46[[#This Row],[SRS]],".",Tabla46[[#This Row],[AREA]],".",Tabla46[[#This Row],[TIPO]]))</f>
        <v>#REF!</v>
      </c>
      <c r="C324" s="482" t="e">
        <f>IF(Tabla46[[#This Row],[Tipos de Acciones]]="","",'Formulario PPGR1'!#REF!)</f>
        <v>#REF!</v>
      </c>
      <c r="D324" s="341" t="s">
        <v>2027</v>
      </c>
      <c r="E324" s="482" t="s">
        <v>2028</v>
      </c>
      <c r="F324" s="482" t="e">
        <f>IF(Tabla46[[#This Row],[Tipos de Acciones]]="","",'Formulario PPGR1'!#REF!)</f>
        <v>#REF!</v>
      </c>
      <c r="G324" s="524" t="s">
        <v>938</v>
      </c>
      <c r="H324" s="524" t="s">
        <v>260</v>
      </c>
      <c r="I324" s="525" t="s">
        <v>1663</v>
      </c>
      <c r="J324" s="524" t="s">
        <v>1828</v>
      </c>
      <c r="K324" s="524"/>
      <c r="L324" s="524" t="s">
        <v>469</v>
      </c>
      <c r="M324" s="337" t="s">
        <v>1843</v>
      </c>
      <c r="N324" s="337" t="s">
        <v>1162</v>
      </c>
      <c r="O324" s="540" t="s">
        <v>1181</v>
      </c>
      <c r="P324" s="337" t="s">
        <v>1111</v>
      </c>
      <c r="Q324" s="306" t="s">
        <v>1687</v>
      </c>
      <c r="R324" s="306">
        <v>1</v>
      </c>
      <c r="S324" s="361">
        <v>1000</v>
      </c>
      <c r="T324" s="450">
        <f>+Tabla46[[#This Row],[Cantidad de Insumos]]*Tabla46[[#This Row],[Precio Unitario]]</f>
        <v>1000</v>
      </c>
      <c r="U324" s="483" t="s">
        <v>895</v>
      </c>
      <c r="V324" s="312" t="s">
        <v>928</v>
      </c>
    </row>
    <row r="325" spans="2:22" ht="38.25" customHeight="1" x14ac:dyDescent="0.2">
      <c r="B325" s="482" t="e">
        <f>IF(Tabla46[[#This Row],[Tipos de Acciones]]="","",CONCATENATE(Tabla46[[#This Row],[POA]],".",Tabla46[[#This Row],[SRS]],".",Tabla46[[#This Row],[AREA]],".",Tabla46[[#This Row],[TIPO]]))</f>
        <v>#REF!</v>
      </c>
      <c r="C325" s="482" t="e">
        <f>IF(Tabla46[[#This Row],[Tipos de Acciones]]="","",'Formulario PPGR1'!#REF!)</f>
        <v>#REF!</v>
      </c>
      <c r="D325" s="341" t="s">
        <v>2027</v>
      </c>
      <c r="E325" s="482" t="s">
        <v>2028</v>
      </c>
      <c r="F325" s="482" t="e">
        <f>IF(Tabla46[[#This Row],[Tipos de Acciones]]="","",'Formulario PPGR1'!#REF!)</f>
        <v>#REF!</v>
      </c>
      <c r="G325" s="524" t="s">
        <v>938</v>
      </c>
      <c r="H325" s="524" t="s">
        <v>260</v>
      </c>
      <c r="I325" s="525" t="s">
        <v>1663</v>
      </c>
      <c r="J325" s="524" t="s">
        <v>1828</v>
      </c>
      <c r="K325" s="524"/>
      <c r="L325" s="524" t="s">
        <v>469</v>
      </c>
      <c r="M325" s="337" t="s">
        <v>1847</v>
      </c>
      <c r="N325" s="337" t="s">
        <v>1162</v>
      </c>
      <c r="O325" s="540" t="s">
        <v>1181</v>
      </c>
      <c r="P325" s="337" t="s">
        <v>1111</v>
      </c>
      <c r="Q325" s="306" t="s">
        <v>1687</v>
      </c>
      <c r="R325" s="306">
        <v>1</v>
      </c>
      <c r="S325" s="361">
        <v>1000</v>
      </c>
      <c r="T325" s="450">
        <f>+Tabla46[[#This Row],[Cantidad de Insumos]]*Tabla46[[#This Row],[Precio Unitario]]</f>
        <v>1000</v>
      </c>
      <c r="U325" s="483" t="s">
        <v>895</v>
      </c>
      <c r="V325" s="312" t="s">
        <v>928</v>
      </c>
    </row>
    <row r="326" spans="2:22" ht="38.25" customHeight="1" x14ac:dyDescent="0.2">
      <c r="B326" s="482" t="e">
        <f>IF(Tabla46[[#This Row],[Tipos de Acciones]]="","",CONCATENATE(Tabla46[[#This Row],[POA]],".",Tabla46[[#This Row],[SRS]],".",Tabla46[[#This Row],[AREA]],".",Tabla46[[#This Row],[TIPO]]))</f>
        <v>#REF!</v>
      </c>
      <c r="C326" s="482" t="e">
        <f>IF(Tabla46[[#This Row],[Tipos de Acciones]]="","",'Formulario PPGR1'!#REF!)</f>
        <v>#REF!</v>
      </c>
      <c r="D326" s="341" t="s">
        <v>2027</v>
      </c>
      <c r="E326" s="482" t="s">
        <v>2028</v>
      </c>
      <c r="F326" s="482" t="e">
        <f>IF(Tabla46[[#This Row],[Tipos de Acciones]]="","",'Formulario PPGR1'!#REF!)</f>
        <v>#REF!</v>
      </c>
      <c r="G326" s="524" t="s">
        <v>938</v>
      </c>
      <c r="H326" s="524" t="s">
        <v>260</v>
      </c>
      <c r="I326" s="525" t="s">
        <v>1663</v>
      </c>
      <c r="J326" s="524" t="s">
        <v>1828</v>
      </c>
      <c r="K326" s="524"/>
      <c r="L326" s="524" t="s">
        <v>469</v>
      </c>
      <c r="M326" s="337" t="s">
        <v>1848</v>
      </c>
      <c r="N326" s="337" t="s">
        <v>1162</v>
      </c>
      <c r="O326" s="540" t="s">
        <v>1181</v>
      </c>
      <c r="P326" s="337" t="s">
        <v>1111</v>
      </c>
      <c r="Q326" s="306" t="s">
        <v>1687</v>
      </c>
      <c r="R326" s="306">
        <v>1</v>
      </c>
      <c r="S326" s="361">
        <v>1000</v>
      </c>
      <c r="T326" s="450">
        <f>+Tabla46[[#This Row],[Cantidad de Insumos]]*Tabla46[[#This Row],[Precio Unitario]]</f>
        <v>1000</v>
      </c>
      <c r="U326" s="483" t="s">
        <v>895</v>
      </c>
      <c r="V326" s="312" t="s">
        <v>928</v>
      </c>
    </row>
    <row r="327" spans="2:22" ht="38.25" customHeight="1" x14ac:dyDescent="0.2">
      <c r="B327" s="482" t="e">
        <f>IF(Tabla46[[#This Row],[Tipos de Acciones]]="","",CONCATENATE(Tabla46[[#This Row],[POA]],".",Tabla46[[#This Row],[SRS]],".",Tabla46[[#This Row],[AREA]],".",Tabla46[[#This Row],[TIPO]]))</f>
        <v>#REF!</v>
      </c>
      <c r="C327" s="482" t="e">
        <f>IF(Tabla46[[#This Row],[Tipos de Acciones]]="","",'Formulario PPGR1'!#REF!)</f>
        <v>#REF!</v>
      </c>
      <c r="D327" s="341" t="s">
        <v>2027</v>
      </c>
      <c r="E327" s="482" t="s">
        <v>2028</v>
      </c>
      <c r="F327" s="482" t="e">
        <f>IF(Tabla46[[#This Row],[Tipos de Acciones]]="","",'Formulario PPGR1'!#REF!)</f>
        <v>#REF!</v>
      </c>
      <c r="G327" s="524" t="s">
        <v>938</v>
      </c>
      <c r="H327" s="524" t="s">
        <v>260</v>
      </c>
      <c r="I327" s="525" t="s">
        <v>894</v>
      </c>
      <c r="J327" s="524" t="s">
        <v>1828</v>
      </c>
      <c r="K327" s="524"/>
      <c r="L327" s="524" t="s">
        <v>469</v>
      </c>
      <c r="M327" s="337" t="s">
        <v>1849</v>
      </c>
      <c r="N327" s="337" t="s">
        <v>1162</v>
      </c>
      <c r="O327" s="540" t="s">
        <v>1181</v>
      </c>
      <c r="P327" s="337" t="s">
        <v>1111</v>
      </c>
      <c r="Q327" s="306" t="s">
        <v>1687</v>
      </c>
      <c r="R327" s="306">
        <v>1</v>
      </c>
      <c r="S327" s="361">
        <v>1000</v>
      </c>
      <c r="T327" s="450">
        <f>+Tabla46[[#This Row],[Cantidad de Insumos]]*Tabla46[[#This Row],[Precio Unitario]]</f>
        <v>1000</v>
      </c>
      <c r="U327" s="483" t="s">
        <v>895</v>
      </c>
      <c r="V327" s="312" t="s">
        <v>928</v>
      </c>
    </row>
    <row r="328" spans="2:22" ht="38.25" customHeight="1" x14ac:dyDescent="0.2">
      <c r="B328" s="482" t="e">
        <f>IF(Tabla46[[#This Row],[Tipos de Acciones]]="","",CONCATENATE(Tabla46[[#This Row],[POA]],".",Tabla46[[#This Row],[SRS]],".",Tabla46[[#This Row],[AREA]],".",Tabla46[[#This Row],[TIPO]]))</f>
        <v>#REF!</v>
      </c>
      <c r="C328" s="482" t="e">
        <f>IF(Tabla46[[#This Row],[Tipos de Acciones]]="","",'Formulario PPGR1'!#REF!)</f>
        <v>#REF!</v>
      </c>
      <c r="D328" s="341" t="s">
        <v>2027</v>
      </c>
      <c r="E328" s="482" t="s">
        <v>2028</v>
      </c>
      <c r="F328" s="482" t="e">
        <f>IF(Tabla46[[#This Row],[Tipos de Acciones]]="","",'Formulario PPGR1'!#REF!)</f>
        <v>#REF!</v>
      </c>
      <c r="G328" s="524" t="s">
        <v>938</v>
      </c>
      <c r="H328" s="524" t="s">
        <v>260</v>
      </c>
      <c r="I328" s="525" t="s">
        <v>894</v>
      </c>
      <c r="J328" s="524" t="s">
        <v>1828</v>
      </c>
      <c r="K328" s="524"/>
      <c r="L328" s="524" t="s">
        <v>469</v>
      </c>
      <c r="M328" s="337" t="s">
        <v>1850</v>
      </c>
      <c r="N328" s="337" t="s">
        <v>1162</v>
      </c>
      <c r="O328" s="540" t="s">
        <v>1181</v>
      </c>
      <c r="P328" s="337" t="s">
        <v>1111</v>
      </c>
      <c r="Q328" s="306" t="s">
        <v>1687</v>
      </c>
      <c r="R328" s="306">
        <v>1</v>
      </c>
      <c r="S328" s="361">
        <v>1000</v>
      </c>
      <c r="T328" s="450">
        <f>+Tabla46[[#This Row],[Cantidad de Insumos]]*Tabla46[[#This Row],[Precio Unitario]]</f>
        <v>1000</v>
      </c>
      <c r="U328" s="483" t="s">
        <v>895</v>
      </c>
      <c r="V328" s="312" t="s">
        <v>928</v>
      </c>
    </row>
    <row r="329" spans="2:22" ht="38.25" customHeight="1" x14ac:dyDescent="0.2">
      <c r="B329" s="482" t="e">
        <f>IF(Tabla46[[#This Row],[Tipos de Acciones]]="","",CONCATENATE(Tabla46[[#This Row],[POA]],".",Tabla46[[#This Row],[SRS]],".",Tabla46[[#This Row],[AREA]],".",Tabla46[[#This Row],[TIPO]]))</f>
        <v>#REF!</v>
      </c>
      <c r="C329" s="482" t="e">
        <f>IF(Tabla46[[#This Row],[Tipos de Acciones]]="","",'Formulario PPGR1'!#REF!)</f>
        <v>#REF!</v>
      </c>
      <c r="D329" s="341" t="s">
        <v>2027</v>
      </c>
      <c r="E329" s="482" t="s">
        <v>2028</v>
      </c>
      <c r="F329" s="482" t="e">
        <f>IF(Tabla46[[#This Row],[Tipos de Acciones]]="","",'Formulario PPGR1'!#REF!)</f>
        <v>#REF!</v>
      </c>
      <c r="G329" s="524" t="s">
        <v>938</v>
      </c>
      <c r="H329" s="524" t="s">
        <v>260</v>
      </c>
      <c r="I329" s="525" t="s">
        <v>894</v>
      </c>
      <c r="J329" s="524" t="s">
        <v>1828</v>
      </c>
      <c r="K329" s="524"/>
      <c r="L329" s="524" t="s">
        <v>469</v>
      </c>
      <c r="M329" s="337" t="s">
        <v>1863</v>
      </c>
      <c r="N329" s="337" t="s">
        <v>1162</v>
      </c>
      <c r="O329" s="540" t="s">
        <v>1181</v>
      </c>
      <c r="P329" s="337" t="s">
        <v>1112</v>
      </c>
      <c r="Q329" s="306" t="s">
        <v>1687</v>
      </c>
      <c r="R329" s="306">
        <v>1</v>
      </c>
      <c r="S329" s="361">
        <v>1000</v>
      </c>
      <c r="T329" s="450">
        <f>+Tabla46[[#This Row],[Cantidad de Insumos]]*Tabla46[[#This Row],[Precio Unitario]]</f>
        <v>1000</v>
      </c>
      <c r="U329" s="483" t="s">
        <v>895</v>
      </c>
      <c r="V329" s="312" t="s">
        <v>928</v>
      </c>
    </row>
    <row r="330" spans="2:22" ht="38.25" customHeight="1" x14ac:dyDescent="0.2">
      <c r="B330" s="482" t="e">
        <f>IF(Tabla46[[#This Row],[Tipos de Acciones]]="","",CONCATENATE(Tabla46[[#This Row],[POA]],".",Tabla46[[#This Row],[SRS]],".",Tabla46[[#This Row],[AREA]],".",Tabla46[[#This Row],[TIPO]]))</f>
        <v>#REF!</v>
      </c>
      <c r="C330" s="482" t="e">
        <f>IF(Tabla46[[#This Row],[Tipos de Acciones]]="","",'Formulario PPGR1'!#REF!)</f>
        <v>#REF!</v>
      </c>
      <c r="D330" s="341" t="s">
        <v>2027</v>
      </c>
      <c r="E330" s="482" t="s">
        <v>2028</v>
      </c>
      <c r="F330" s="482" t="e">
        <f>IF(Tabla46[[#This Row],[Tipos de Acciones]]="","",'Formulario PPGR1'!#REF!)</f>
        <v>#REF!</v>
      </c>
      <c r="G330" s="524" t="s">
        <v>938</v>
      </c>
      <c r="H330" s="524" t="s">
        <v>260</v>
      </c>
      <c r="I330" s="525" t="s">
        <v>894</v>
      </c>
      <c r="J330" s="524" t="s">
        <v>1828</v>
      </c>
      <c r="K330" s="524"/>
      <c r="L330" s="524" t="s">
        <v>469</v>
      </c>
      <c r="M330" s="337" t="s">
        <v>1855</v>
      </c>
      <c r="N330" s="337" t="s">
        <v>1162</v>
      </c>
      <c r="O330" s="540" t="s">
        <v>1181</v>
      </c>
      <c r="P330" s="337" t="s">
        <v>1113</v>
      </c>
      <c r="Q330" s="306" t="s">
        <v>1687</v>
      </c>
      <c r="R330" s="306">
        <v>1</v>
      </c>
      <c r="S330" s="361">
        <v>1000</v>
      </c>
      <c r="T330" s="450">
        <f>+Tabla46[[#This Row],[Cantidad de Insumos]]*Tabla46[[#This Row],[Precio Unitario]]</f>
        <v>1000</v>
      </c>
      <c r="U330" s="483" t="s">
        <v>895</v>
      </c>
      <c r="V330" s="312" t="s">
        <v>928</v>
      </c>
    </row>
    <row r="331" spans="2:22" ht="38.25" customHeight="1" x14ac:dyDescent="0.2">
      <c r="B331" s="482" t="e">
        <f>IF(Tabla46[[#This Row],[Tipos de Acciones]]="","",CONCATENATE(Tabla46[[#This Row],[POA]],".",Tabla46[[#This Row],[SRS]],".",Tabla46[[#This Row],[AREA]],".",Tabla46[[#This Row],[TIPO]]))</f>
        <v>#REF!</v>
      </c>
      <c r="C331" s="482" t="e">
        <f>IF(Tabla46[[#This Row],[Tipos de Acciones]]="","",'Formulario PPGR1'!#REF!)</f>
        <v>#REF!</v>
      </c>
      <c r="D331" s="341" t="s">
        <v>2027</v>
      </c>
      <c r="E331" s="482" t="s">
        <v>2028</v>
      </c>
      <c r="F331" s="482" t="e">
        <f>IF(Tabla46[[#This Row],[Tipos de Acciones]]="","",'Formulario PPGR1'!#REF!)</f>
        <v>#REF!</v>
      </c>
      <c r="G331" s="524" t="s">
        <v>938</v>
      </c>
      <c r="H331" s="524" t="s">
        <v>260</v>
      </c>
      <c r="I331" s="525" t="s">
        <v>894</v>
      </c>
      <c r="J331" s="524" t="s">
        <v>1828</v>
      </c>
      <c r="K331" s="524"/>
      <c r="L331" s="524" t="s">
        <v>469</v>
      </c>
      <c r="M331" s="337" t="s">
        <v>1856</v>
      </c>
      <c r="N331" s="337" t="s">
        <v>1162</v>
      </c>
      <c r="O331" s="540" t="s">
        <v>1181</v>
      </c>
      <c r="P331" s="337" t="s">
        <v>1113</v>
      </c>
      <c r="Q331" s="306" t="s">
        <v>1687</v>
      </c>
      <c r="R331" s="306">
        <v>1</v>
      </c>
      <c r="S331" s="361">
        <v>1000</v>
      </c>
      <c r="T331" s="450">
        <f>+Tabla46[[#This Row],[Cantidad de Insumos]]*Tabla46[[#This Row],[Precio Unitario]]</f>
        <v>1000</v>
      </c>
      <c r="U331" s="483" t="s">
        <v>895</v>
      </c>
      <c r="V331" s="312" t="s">
        <v>928</v>
      </c>
    </row>
    <row r="332" spans="2:22" ht="38.25" customHeight="1" x14ac:dyDescent="0.2">
      <c r="B332" s="482" t="e">
        <f>IF(Tabla46[[#This Row],[Tipos de Acciones]]="","",CONCATENATE(Tabla46[[#This Row],[POA]],".",Tabla46[[#This Row],[SRS]],".",Tabla46[[#This Row],[AREA]],".",Tabla46[[#This Row],[TIPO]]))</f>
        <v>#REF!</v>
      </c>
      <c r="C332" s="482" t="e">
        <f>IF(Tabla46[[#This Row],[Tipos de Acciones]]="","",'Formulario PPGR1'!#REF!)</f>
        <v>#REF!</v>
      </c>
      <c r="D332" s="341" t="s">
        <v>2027</v>
      </c>
      <c r="E332" s="482" t="s">
        <v>2028</v>
      </c>
      <c r="F332" s="482" t="e">
        <f>IF(Tabla46[[#This Row],[Tipos de Acciones]]="","",'Formulario PPGR1'!#REF!)</f>
        <v>#REF!</v>
      </c>
      <c r="G332" s="524" t="s">
        <v>938</v>
      </c>
      <c r="H332" s="524" t="s">
        <v>260</v>
      </c>
      <c r="I332" s="525" t="s">
        <v>894</v>
      </c>
      <c r="J332" s="524" t="s">
        <v>1828</v>
      </c>
      <c r="K332" s="524"/>
      <c r="L332" s="524" t="s">
        <v>469</v>
      </c>
      <c r="M332" s="337" t="s">
        <v>1857</v>
      </c>
      <c r="N332" s="337" t="s">
        <v>1162</v>
      </c>
      <c r="O332" s="540" t="s">
        <v>1181</v>
      </c>
      <c r="P332" s="337" t="s">
        <v>1113</v>
      </c>
      <c r="Q332" s="306" t="s">
        <v>1687</v>
      </c>
      <c r="R332" s="306">
        <v>1</v>
      </c>
      <c r="S332" s="361">
        <v>1000</v>
      </c>
      <c r="T332" s="450">
        <f>+Tabla46[[#This Row],[Cantidad de Insumos]]*Tabla46[[#This Row],[Precio Unitario]]</f>
        <v>1000</v>
      </c>
      <c r="U332" s="483" t="s">
        <v>895</v>
      </c>
      <c r="V332" s="312" t="s">
        <v>928</v>
      </c>
    </row>
    <row r="333" spans="2:22" ht="38.25" customHeight="1" x14ac:dyDescent="0.2">
      <c r="B333" s="482" t="e">
        <f>IF(Tabla46[[#This Row],[Tipos de Acciones]]="","",CONCATENATE(Tabla46[[#This Row],[POA]],".",Tabla46[[#This Row],[SRS]],".",Tabla46[[#This Row],[AREA]],".",Tabla46[[#This Row],[TIPO]]))</f>
        <v>#REF!</v>
      </c>
      <c r="C333" s="482" t="e">
        <f>IF(Tabla46[[#This Row],[Tipos de Acciones]]="","",'Formulario PPGR1'!#REF!)</f>
        <v>#REF!</v>
      </c>
      <c r="D333" s="341" t="s">
        <v>2027</v>
      </c>
      <c r="E333" s="482" t="s">
        <v>2028</v>
      </c>
      <c r="F333" s="482" t="e">
        <f>IF(Tabla46[[#This Row],[Tipos de Acciones]]="","",'Formulario PPGR1'!#REF!)</f>
        <v>#REF!</v>
      </c>
      <c r="G333" s="524" t="s">
        <v>938</v>
      </c>
      <c r="H333" s="524" t="s">
        <v>260</v>
      </c>
      <c r="I333" s="525" t="s">
        <v>1663</v>
      </c>
      <c r="J333" s="524" t="s">
        <v>1828</v>
      </c>
      <c r="K333" s="524"/>
      <c r="L333" s="524" t="s">
        <v>469</v>
      </c>
      <c r="M333" s="337" t="s">
        <v>1860</v>
      </c>
      <c r="N333" s="337" t="s">
        <v>1162</v>
      </c>
      <c r="O333" s="540" t="s">
        <v>1181</v>
      </c>
      <c r="P333" s="337" t="s">
        <v>1112</v>
      </c>
      <c r="Q333" s="306" t="s">
        <v>1687</v>
      </c>
      <c r="R333" s="306">
        <v>1</v>
      </c>
      <c r="S333" s="361">
        <v>1000</v>
      </c>
      <c r="T333" s="450">
        <f>+Tabla46[[#This Row],[Cantidad de Insumos]]*Tabla46[[#This Row],[Precio Unitario]]</f>
        <v>1000</v>
      </c>
      <c r="U333" s="483" t="s">
        <v>895</v>
      </c>
      <c r="V333" s="312" t="s">
        <v>928</v>
      </c>
    </row>
    <row r="334" spans="2:22" ht="38.25" customHeight="1" x14ac:dyDescent="0.2">
      <c r="B334" s="482" t="e">
        <f>IF(Tabla46[[#This Row],[Tipos de Acciones]]="","",CONCATENATE(Tabla46[[#This Row],[POA]],".",Tabla46[[#This Row],[SRS]],".",Tabla46[[#This Row],[AREA]],".",Tabla46[[#This Row],[TIPO]]))</f>
        <v>#REF!</v>
      </c>
      <c r="C334" s="482" t="e">
        <f>IF(Tabla46[[#This Row],[Tipos de Acciones]]="","",'Formulario PPGR1'!#REF!)</f>
        <v>#REF!</v>
      </c>
      <c r="D334" s="341" t="s">
        <v>2027</v>
      </c>
      <c r="E334" s="482" t="s">
        <v>2028</v>
      </c>
      <c r="F334" s="482" t="e">
        <f>IF(Tabla46[[#This Row],[Tipos de Acciones]]="","",'Formulario PPGR1'!#REF!)</f>
        <v>#REF!</v>
      </c>
      <c r="G334" s="524" t="s">
        <v>938</v>
      </c>
      <c r="H334" s="524" t="s">
        <v>260</v>
      </c>
      <c r="I334" s="525" t="s">
        <v>894</v>
      </c>
      <c r="J334" s="524" t="s">
        <v>1828</v>
      </c>
      <c r="K334" s="524"/>
      <c r="L334" s="524" t="s">
        <v>469</v>
      </c>
      <c r="M334" s="337" t="s">
        <v>1862</v>
      </c>
      <c r="N334" s="337" t="s">
        <v>1162</v>
      </c>
      <c r="O334" s="540" t="s">
        <v>1181</v>
      </c>
      <c r="P334" s="337" t="s">
        <v>1112</v>
      </c>
      <c r="Q334" s="306" t="s">
        <v>1687</v>
      </c>
      <c r="R334" s="306">
        <v>1</v>
      </c>
      <c r="S334" s="361">
        <v>1000</v>
      </c>
      <c r="T334" s="450">
        <f>+Tabla46[[#This Row],[Cantidad de Insumos]]*Tabla46[[#This Row],[Precio Unitario]]</f>
        <v>1000</v>
      </c>
      <c r="U334" s="483" t="s">
        <v>895</v>
      </c>
      <c r="V334" s="312" t="s">
        <v>928</v>
      </c>
    </row>
    <row r="335" spans="2:22" ht="38.25" customHeight="1" x14ac:dyDescent="0.2">
      <c r="B335" s="482" t="e">
        <f>IF(Tabla46[[#This Row],[Tipos de Acciones]]="","",CONCATENATE(Tabla46[[#This Row],[POA]],".",Tabla46[[#This Row],[SRS]],".",Tabla46[[#This Row],[AREA]],".",Tabla46[[#This Row],[TIPO]]))</f>
        <v>#REF!</v>
      </c>
      <c r="C335" s="482" t="e">
        <f>IF(Tabla46[[#This Row],[Tipos de Acciones]]="","",'Formulario PPGR1'!#REF!)</f>
        <v>#REF!</v>
      </c>
      <c r="D335" s="341" t="s">
        <v>2027</v>
      </c>
      <c r="E335" s="482" t="s">
        <v>2028</v>
      </c>
      <c r="F335" s="482" t="e">
        <f>IF(Tabla46[[#This Row],[Tipos de Acciones]]="","",'Formulario PPGR1'!#REF!)</f>
        <v>#REF!</v>
      </c>
      <c r="G335" s="524" t="s">
        <v>938</v>
      </c>
      <c r="H335" s="524" t="s">
        <v>260</v>
      </c>
      <c r="I335" s="525" t="s">
        <v>894</v>
      </c>
      <c r="J335" s="524" t="s">
        <v>1828</v>
      </c>
      <c r="K335" s="524"/>
      <c r="L335" s="524" t="s">
        <v>469</v>
      </c>
      <c r="M335" s="337" t="s">
        <v>1861</v>
      </c>
      <c r="N335" s="337" t="s">
        <v>1162</v>
      </c>
      <c r="O335" s="540" t="s">
        <v>1181</v>
      </c>
      <c r="P335" s="337" t="s">
        <v>1112</v>
      </c>
      <c r="Q335" s="306" t="s">
        <v>1687</v>
      </c>
      <c r="R335" s="306">
        <v>1</v>
      </c>
      <c r="S335" s="361">
        <v>1000</v>
      </c>
      <c r="T335" s="450">
        <f>+Tabla46[[#This Row],[Cantidad de Insumos]]*Tabla46[[#This Row],[Precio Unitario]]</f>
        <v>1000</v>
      </c>
      <c r="U335" s="483" t="s">
        <v>895</v>
      </c>
      <c r="V335" s="312" t="s">
        <v>928</v>
      </c>
    </row>
    <row r="336" spans="2:22" ht="38.25" customHeight="1" x14ac:dyDescent="0.2">
      <c r="B336" s="482" t="e">
        <f>IF(Tabla46[[#This Row],[Tipos de Acciones]]="","",CONCATENATE(Tabla46[[#This Row],[POA]],".",Tabla46[[#This Row],[SRS]],".",Tabla46[[#This Row],[AREA]],".",Tabla46[[#This Row],[TIPO]]))</f>
        <v>#REF!</v>
      </c>
      <c r="C336" s="482" t="e">
        <f>IF(Tabla46[[#This Row],[Tipos de Acciones]]="","",'Formulario PPGR1'!#REF!)</f>
        <v>#REF!</v>
      </c>
      <c r="D336" s="341" t="s">
        <v>2027</v>
      </c>
      <c r="E336" s="482" t="s">
        <v>2028</v>
      </c>
      <c r="F336" s="482" t="e">
        <f>IF(Tabla46[[#This Row],[Tipos de Acciones]]="","",'Formulario PPGR1'!#REF!)</f>
        <v>#REF!</v>
      </c>
      <c r="G336" s="524" t="s">
        <v>938</v>
      </c>
      <c r="H336" s="524" t="s">
        <v>260</v>
      </c>
      <c r="I336" s="525" t="s">
        <v>894</v>
      </c>
      <c r="J336" s="524" t="s">
        <v>1828</v>
      </c>
      <c r="K336" s="524"/>
      <c r="L336" s="524" t="s">
        <v>469</v>
      </c>
      <c r="M336" s="337" t="s">
        <v>1864</v>
      </c>
      <c r="N336" s="337" t="s">
        <v>1162</v>
      </c>
      <c r="O336" s="540" t="s">
        <v>1181</v>
      </c>
      <c r="P336" s="337" t="s">
        <v>1112</v>
      </c>
      <c r="Q336" s="306" t="s">
        <v>1687</v>
      </c>
      <c r="R336" s="306">
        <v>1</v>
      </c>
      <c r="S336" s="361">
        <v>1000</v>
      </c>
      <c r="T336" s="450">
        <f>+Tabla46[[#This Row],[Cantidad de Insumos]]*Tabla46[[#This Row],[Precio Unitario]]</f>
        <v>1000</v>
      </c>
      <c r="U336" s="483" t="s">
        <v>895</v>
      </c>
      <c r="V336" s="312" t="s">
        <v>928</v>
      </c>
    </row>
    <row r="337" spans="2:22" ht="38.25" customHeight="1" x14ac:dyDescent="0.2">
      <c r="B337" s="482" t="e">
        <f>IF(Tabla46[[#This Row],[Tipos de Acciones]]="","",CONCATENATE(Tabla46[[#This Row],[POA]],".",Tabla46[[#This Row],[SRS]],".",Tabla46[[#This Row],[AREA]],".",Tabla46[[#This Row],[TIPO]]))</f>
        <v>#REF!</v>
      </c>
      <c r="C337" s="482" t="e">
        <f>IF(Tabla46[[#This Row],[Tipos de Acciones]]="","",'Formulario PPGR1'!#REF!)</f>
        <v>#REF!</v>
      </c>
      <c r="D337" s="341" t="s">
        <v>2027</v>
      </c>
      <c r="E337" s="482" t="s">
        <v>2028</v>
      </c>
      <c r="F337" s="482" t="e">
        <f>IF(Tabla46[[#This Row],[Tipos de Acciones]]="","",'Formulario PPGR1'!#REF!)</f>
        <v>#REF!</v>
      </c>
      <c r="G337" s="524" t="s">
        <v>938</v>
      </c>
      <c r="H337" s="524" t="s">
        <v>260</v>
      </c>
      <c r="I337" s="525" t="s">
        <v>894</v>
      </c>
      <c r="J337" s="524" t="s">
        <v>1828</v>
      </c>
      <c r="K337" s="524"/>
      <c r="L337" s="524" t="s">
        <v>469</v>
      </c>
      <c r="M337" s="337" t="s">
        <v>1866</v>
      </c>
      <c r="N337" s="337" t="s">
        <v>1162</v>
      </c>
      <c r="O337" s="540" t="s">
        <v>1181</v>
      </c>
      <c r="P337" s="337" t="s">
        <v>1112</v>
      </c>
      <c r="Q337" s="306" t="s">
        <v>1687</v>
      </c>
      <c r="R337" s="306">
        <v>1</v>
      </c>
      <c r="S337" s="361">
        <v>1000</v>
      </c>
      <c r="T337" s="450">
        <f>+Tabla46[[#This Row],[Cantidad de Insumos]]*Tabla46[[#This Row],[Precio Unitario]]</f>
        <v>1000</v>
      </c>
      <c r="U337" s="483" t="s">
        <v>895</v>
      </c>
      <c r="V337" s="312" t="s">
        <v>928</v>
      </c>
    </row>
    <row r="338" spans="2:22" ht="38.25" customHeight="1" x14ac:dyDescent="0.2">
      <c r="B338" s="482" t="e">
        <f>IF(Tabla46[[#This Row],[Tipos de Acciones]]="","",CONCATENATE(Tabla46[[#This Row],[POA]],".",Tabla46[[#This Row],[SRS]],".",Tabla46[[#This Row],[AREA]],".",Tabla46[[#This Row],[TIPO]]))</f>
        <v>#REF!</v>
      </c>
      <c r="C338" s="482" t="e">
        <f>IF(Tabla46[[#This Row],[Tipos de Acciones]]="","",'Formulario PPGR1'!#REF!)</f>
        <v>#REF!</v>
      </c>
      <c r="D338" s="341" t="s">
        <v>2027</v>
      </c>
      <c r="E338" s="482" t="s">
        <v>2028</v>
      </c>
      <c r="F338" s="482" t="e">
        <f>IF(Tabla46[[#This Row],[Tipos de Acciones]]="","",'Formulario PPGR1'!#REF!)</f>
        <v>#REF!</v>
      </c>
      <c r="G338" s="524" t="s">
        <v>938</v>
      </c>
      <c r="H338" s="524" t="s">
        <v>260</v>
      </c>
      <c r="I338" s="525" t="s">
        <v>894</v>
      </c>
      <c r="J338" s="524" t="s">
        <v>1828</v>
      </c>
      <c r="K338" s="524"/>
      <c r="L338" s="524" t="s">
        <v>469</v>
      </c>
      <c r="M338" s="337" t="s">
        <v>1873</v>
      </c>
      <c r="N338" s="337" t="s">
        <v>1162</v>
      </c>
      <c r="O338" s="540" t="s">
        <v>1181</v>
      </c>
      <c r="P338" s="337" t="s">
        <v>1112</v>
      </c>
      <c r="Q338" s="306" t="s">
        <v>1687</v>
      </c>
      <c r="R338" s="306">
        <v>1</v>
      </c>
      <c r="S338" s="361">
        <v>1000</v>
      </c>
      <c r="T338" s="450">
        <f>+Tabla46[[#This Row],[Cantidad de Insumos]]*Tabla46[[#This Row],[Precio Unitario]]</f>
        <v>1000</v>
      </c>
      <c r="U338" s="483" t="s">
        <v>895</v>
      </c>
      <c r="V338" s="312" t="s">
        <v>928</v>
      </c>
    </row>
    <row r="339" spans="2:22" ht="38.25" customHeight="1" x14ac:dyDescent="0.2">
      <c r="B339" s="482" t="e">
        <f>IF(Tabla46[[#This Row],[Tipos de Acciones]]="","",CONCATENATE(Tabla46[[#This Row],[POA]],".",Tabla46[[#This Row],[SRS]],".",Tabla46[[#This Row],[AREA]],".",Tabla46[[#This Row],[TIPO]]))</f>
        <v>#REF!</v>
      </c>
      <c r="C339" s="482" t="e">
        <f>IF(Tabla46[[#This Row],[Tipos de Acciones]]="","",'Formulario PPGR1'!#REF!)</f>
        <v>#REF!</v>
      </c>
      <c r="D339" s="341" t="s">
        <v>2027</v>
      </c>
      <c r="E339" s="482" t="s">
        <v>2028</v>
      </c>
      <c r="F339" s="482" t="e">
        <f>IF(Tabla46[[#This Row],[Tipos de Acciones]]="","",'Formulario PPGR1'!#REF!)</f>
        <v>#REF!</v>
      </c>
      <c r="G339" s="524" t="s">
        <v>938</v>
      </c>
      <c r="H339" s="524" t="s">
        <v>260</v>
      </c>
      <c r="I339" s="525" t="s">
        <v>894</v>
      </c>
      <c r="J339" s="524" t="s">
        <v>1828</v>
      </c>
      <c r="K339" s="524"/>
      <c r="L339" s="524" t="s">
        <v>469</v>
      </c>
      <c r="M339" s="337" t="s">
        <v>1867</v>
      </c>
      <c r="N339" s="337" t="s">
        <v>1162</v>
      </c>
      <c r="O339" s="540" t="s">
        <v>1181</v>
      </c>
      <c r="P339" s="337" t="s">
        <v>1112</v>
      </c>
      <c r="Q339" s="306" t="s">
        <v>1687</v>
      </c>
      <c r="R339" s="306">
        <v>1</v>
      </c>
      <c r="S339" s="361">
        <v>1000</v>
      </c>
      <c r="T339" s="450">
        <f>+Tabla46[[#This Row],[Cantidad de Insumos]]*Tabla46[[#This Row],[Precio Unitario]]</f>
        <v>1000</v>
      </c>
      <c r="U339" s="483" t="s">
        <v>895</v>
      </c>
      <c r="V339" s="312" t="s">
        <v>928</v>
      </c>
    </row>
    <row r="340" spans="2:22" ht="38.25" customHeight="1" x14ac:dyDescent="0.2">
      <c r="B340" s="482" t="e">
        <f>IF(Tabla46[[#This Row],[Tipos de Acciones]]="","",CONCATENATE(Tabla46[[#This Row],[POA]],".",Tabla46[[#This Row],[SRS]],".",Tabla46[[#This Row],[AREA]],".",Tabla46[[#This Row],[TIPO]]))</f>
        <v>#REF!</v>
      </c>
      <c r="C340" s="482" t="e">
        <f>IF(Tabla46[[#This Row],[Tipos de Acciones]]="","",'Formulario PPGR1'!#REF!)</f>
        <v>#REF!</v>
      </c>
      <c r="D340" s="341" t="s">
        <v>2027</v>
      </c>
      <c r="E340" s="482" t="s">
        <v>2028</v>
      </c>
      <c r="F340" s="482" t="e">
        <f>IF(Tabla46[[#This Row],[Tipos de Acciones]]="","",'Formulario PPGR1'!#REF!)</f>
        <v>#REF!</v>
      </c>
      <c r="G340" s="524" t="s">
        <v>938</v>
      </c>
      <c r="H340" s="524" t="s">
        <v>260</v>
      </c>
      <c r="I340" s="525" t="s">
        <v>894</v>
      </c>
      <c r="J340" s="524" t="s">
        <v>1828</v>
      </c>
      <c r="K340" s="524"/>
      <c r="L340" s="524" t="s">
        <v>469</v>
      </c>
      <c r="M340" s="337" t="s">
        <v>1859</v>
      </c>
      <c r="N340" s="337" t="s">
        <v>1137</v>
      </c>
      <c r="O340" s="540" t="s">
        <v>969</v>
      </c>
      <c r="P340" s="337" t="s">
        <v>1108</v>
      </c>
      <c r="Q340" s="306" t="s">
        <v>1687</v>
      </c>
      <c r="R340" s="306">
        <v>1</v>
      </c>
      <c r="S340" s="361">
        <v>1000</v>
      </c>
      <c r="T340" s="450">
        <f>+Tabla46[[#This Row],[Cantidad de Insumos]]*Tabla46[[#This Row],[Precio Unitario]]</f>
        <v>1000</v>
      </c>
      <c r="U340" s="483" t="s">
        <v>895</v>
      </c>
      <c r="V340" s="312" t="s">
        <v>928</v>
      </c>
    </row>
    <row r="341" spans="2:22" ht="25.5" customHeight="1" x14ac:dyDescent="0.2">
      <c r="B341" s="482" t="e">
        <f>IF(Tabla46[[#This Row],[Tipos de Acciones]]="","",CONCATENATE(Tabla46[[#This Row],[POA]],".",Tabla46[[#This Row],[SRS]],".",Tabla46[[#This Row],[AREA]],".",Tabla46[[#This Row],[TIPO]]))</f>
        <v>#REF!</v>
      </c>
      <c r="C341" s="482" t="e">
        <f>IF(Tabla46[[#This Row],[Tipos de Acciones]]="","",'Formulario PPGR1'!#REF!)</f>
        <v>#REF!</v>
      </c>
      <c r="D341" s="341" t="s">
        <v>2027</v>
      </c>
      <c r="E341" s="482" t="s">
        <v>2028</v>
      </c>
      <c r="F341" s="482" t="e">
        <f>IF(Tabla46[[#This Row],[Tipos de Acciones]]="","",'Formulario PPGR1'!#REF!)</f>
        <v>#REF!</v>
      </c>
      <c r="G341" s="524" t="s">
        <v>938</v>
      </c>
      <c r="H341" s="524" t="s">
        <v>260</v>
      </c>
      <c r="I341" s="525" t="s">
        <v>894</v>
      </c>
      <c r="J341" s="524" t="s">
        <v>1724</v>
      </c>
      <c r="K341" s="524"/>
      <c r="L341" s="524" t="s">
        <v>469</v>
      </c>
      <c r="M341" s="337" t="s">
        <v>1852</v>
      </c>
      <c r="N341" s="337" t="s">
        <v>1162</v>
      </c>
      <c r="O341" s="540" t="s">
        <v>1181</v>
      </c>
      <c r="P341" s="337" t="s">
        <v>1113</v>
      </c>
      <c r="Q341" s="306" t="s">
        <v>1687</v>
      </c>
      <c r="R341" s="306">
        <v>1</v>
      </c>
      <c r="S341" s="361">
        <v>12000</v>
      </c>
      <c r="T341" s="450">
        <f>+Tabla46[[#This Row],[Cantidad de Insumos]]*Tabla46[[#This Row],[Precio Unitario]]</f>
        <v>12000</v>
      </c>
      <c r="U341" s="483" t="s">
        <v>895</v>
      </c>
      <c r="V341" s="312" t="s">
        <v>928</v>
      </c>
    </row>
    <row r="342" spans="2:22" ht="25.5" customHeight="1" x14ac:dyDescent="0.2">
      <c r="B342" s="482" t="e">
        <f>IF(Tabla46[[#This Row],[Tipos de Acciones]]="","",CONCATENATE(Tabla46[[#This Row],[POA]],".",Tabla46[[#This Row],[SRS]],".",Tabla46[[#This Row],[AREA]],".",Tabla46[[#This Row],[TIPO]]))</f>
        <v>#REF!</v>
      </c>
      <c r="C342" s="482" t="e">
        <f>IF(Tabla46[[#This Row],[Tipos de Acciones]]="","",'Formulario PPGR1'!#REF!)</f>
        <v>#REF!</v>
      </c>
      <c r="D342" s="341" t="s">
        <v>2027</v>
      </c>
      <c r="E342" s="482" t="s">
        <v>2028</v>
      </c>
      <c r="F342" s="482" t="e">
        <f>IF(Tabla46[[#This Row],[Tipos de Acciones]]="","",'Formulario PPGR1'!#REF!)</f>
        <v>#REF!</v>
      </c>
      <c r="G342" s="524" t="s">
        <v>938</v>
      </c>
      <c r="H342" s="524" t="s">
        <v>260</v>
      </c>
      <c r="I342" s="525" t="s">
        <v>894</v>
      </c>
      <c r="J342" s="524" t="s">
        <v>1724</v>
      </c>
      <c r="K342" s="524"/>
      <c r="L342" s="524" t="s">
        <v>469</v>
      </c>
      <c r="M342" s="337" t="s">
        <v>1851</v>
      </c>
      <c r="N342" s="337" t="s">
        <v>1162</v>
      </c>
      <c r="O342" s="540" t="s">
        <v>1181</v>
      </c>
      <c r="P342" s="337" t="s">
        <v>1113</v>
      </c>
      <c r="Q342" s="306" t="s">
        <v>1687</v>
      </c>
      <c r="R342" s="306">
        <v>1</v>
      </c>
      <c r="S342" s="361">
        <v>12000</v>
      </c>
      <c r="T342" s="450">
        <f>+Tabla46[[#This Row],[Cantidad de Insumos]]*Tabla46[[#This Row],[Precio Unitario]]</f>
        <v>12000</v>
      </c>
      <c r="U342" s="483" t="s">
        <v>895</v>
      </c>
      <c r="V342" s="312" t="s">
        <v>928</v>
      </c>
    </row>
    <row r="343" spans="2:22" ht="25.5" customHeight="1" x14ac:dyDescent="0.2">
      <c r="B343" s="482" t="e">
        <f>IF(Tabla46[[#This Row],[Tipos de Acciones]]="","",CONCATENATE(Tabla46[[#This Row],[POA]],".",Tabla46[[#This Row],[SRS]],".",Tabla46[[#This Row],[AREA]],".",Tabla46[[#This Row],[TIPO]]))</f>
        <v>#REF!</v>
      </c>
      <c r="C343" s="482" t="e">
        <f>IF(Tabla46[[#This Row],[Tipos de Acciones]]="","",'Formulario PPGR1'!#REF!)</f>
        <v>#REF!</v>
      </c>
      <c r="D343" s="341" t="s">
        <v>2027</v>
      </c>
      <c r="E343" s="482" t="s">
        <v>2028</v>
      </c>
      <c r="F343" s="482" t="e">
        <f>IF(Tabla46[[#This Row],[Tipos de Acciones]]="","",'Formulario PPGR1'!#REF!)</f>
        <v>#REF!</v>
      </c>
      <c r="G343" s="524" t="s">
        <v>938</v>
      </c>
      <c r="H343" s="524" t="s">
        <v>260</v>
      </c>
      <c r="I343" s="525" t="s">
        <v>894</v>
      </c>
      <c r="J343" s="524" t="s">
        <v>1724</v>
      </c>
      <c r="K343" s="524"/>
      <c r="L343" s="524" t="s">
        <v>469</v>
      </c>
      <c r="M343" s="337" t="s">
        <v>1853</v>
      </c>
      <c r="N343" s="337" t="s">
        <v>1162</v>
      </c>
      <c r="O343" s="540" t="s">
        <v>1181</v>
      </c>
      <c r="P343" s="337" t="s">
        <v>1113</v>
      </c>
      <c r="Q343" s="306" t="s">
        <v>1687</v>
      </c>
      <c r="R343" s="306">
        <v>1</v>
      </c>
      <c r="S343" s="361">
        <v>12000</v>
      </c>
      <c r="T343" s="450">
        <f>+Tabla46[[#This Row],[Cantidad de Insumos]]*Tabla46[[#This Row],[Precio Unitario]]</f>
        <v>12000</v>
      </c>
      <c r="U343" s="483" t="s">
        <v>895</v>
      </c>
      <c r="V343" s="312" t="s">
        <v>928</v>
      </c>
    </row>
    <row r="344" spans="2:22" ht="25.5" customHeight="1" x14ac:dyDescent="0.2">
      <c r="B344" s="482" t="e">
        <f>IF(Tabla46[[#This Row],[Tipos de Acciones]]="","",CONCATENATE(Tabla46[[#This Row],[POA]],".",Tabla46[[#This Row],[SRS]],".",Tabla46[[#This Row],[AREA]],".",Tabla46[[#This Row],[TIPO]]))</f>
        <v>#REF!</v>
      </c>
      <c r="C344" s="482" t="e">
        <f>IF(Tabla46[[#This Row],[Tipos de Acciones]]="","",'Formulario PPGR1'!#REF!)</f>
        <v>#REF!</v>
      </c>
      <c r="D344" s="341" t="s">
        <v>2027</v>
      </c>
      <c r="E344" s="482" t="s">
        <v>2028</v>
      </c>
      <c r="F344" s="482" t="e">
        <f>IF(Tabla46[[#This Row],[Tipos de Acciones]]="","",'Formulario PPGR1'!#REF!)</f>
        <v>#REF!</v>
      </c>
      <c r="G344" s="524" t="s">
        <v>938</v>
      </c>
      <c r="H344" s="524" t="s">
        <v>260</v>
      </c>
      <c r="I344" s="525" t="s">
        <v>894</v>
      </c>
      <c r="J344" s="524" t="s">
        <v>1724</v>
      </c>
      <c r="K344" s="524"/>
      <c r="L344" s="524" t="s">
        <v>469</v>
      </c>
      <c r="M344" s="337" t="s">
        <v>1876</v>
      </c>
      <c r="N344" s="337" t="s">
        <v>1162</v>
      </c>
      <c r="O344" s="540" t="s">
        <v>1181</v>
      </c>
      <c r="P344" s="337" t="s">
        <v>1113</v>
      </c>
      <c r="Q344" s="306" t="s">
        <v>1687</v>
      </c>
      <c r="R344" s="306">
        <v>1</v>
      </c>
      <c r="S344" s="361">
        <v>12000</v>
      </c>
      <c r="T344" s="450">
        <f>+Tabla46[[#This Row],[Cantidad de Insumos]]*Tabla46[[#This Row],[Precio Unitario]]</f>
        <v>12000</v>
      </c>
      <c r="U344" s="483" t="s">
        <v>895</v>
      </c>
      <c r="V344" s="312" t="s">
        <v>928</v>
      </c>
    </row>
    <row r="345" spans="2:22" ht="25.5" customHeight="1" x14ac:dyDescent="0.2">
      <c r="B345" s="482" t="e">
        <f>IF(Tabla46[[#This Row],[Tipos de Acciones]]="","",CONCATENATE(Tabla46[[#This Row],[POA]],".",Tabla46[[#This Row],[SRS]],".",Tabla46[[#This Row],[AREA]],".",Tabla46[[#This Row],[TIPO]]))</f>
        <v>#REF!</v>
      </c>
      <c r="C345" s="482" t="e">
        <f>IF(Tabla46[[#This Row],[Tipos de Acciones]]="","",'Formulario PPGR1'!#REF!)</f>
        <v>#REF!</v>
      </c>
      <c r="D345" s="341" t="s">
        <v>2027</v>
      </c>
      <c r="E345" s="482" t="s">
        <v>2028</v>
      </c>
      <c r="F345" s="482" t="e">
        <f>IF(Tabla46[[#This Row],[Tipos de Acciones]]="","",'Formulario PPGR1'!#REF!)</f>
        <v>#REF!</v>
      </c>
      <c r="G345" s="524" t="s">
        <v>938</v>
      </c>
      <c r="H345" s="524" t="s">
        <v>260</v>
      </c>
      <c r="I345" s="525" t="s">
        <v>894</v>
      </c>
      <c r="J345" s="524" t="s">
        <v>1724</v>
      </c>
      <c r="K345" s="524"/>
      <c r="L345" s="524" t="s">
        <v>469</v>
      </c>
      <c r="M345" s="337" t="s">
        <v>1858</v>
      </c>
      <c r="N345" s="337" t="s">
        <v>1162</v>
      </c>
      <c r="O345" s="540" t="s">
        <v>1181</v>
      </c>
      <c r="P345" s="337" t="s">
        <v>1113</v>
      </c>
      <c r="Q345" s="306" t="s">
        <v>1687</v>
      </c>
      <c r="R345" s="306">
        <v>1</v>
      </c>
      <c r="S345" s="361">
        <v>12000</v>
      </c>
      <c r="T345" s="450">
        <f>+Tabla46[[#This Row],[Cantidad de Insumos]]*Tabla46[[#This Row],[Precio Unitario]]</f>
        <v>12000</v>
      </c>
      <c r="U345" s="483" t="s">
        <v>895</v>
      </c>
      <c r="V345" s="312" t="s">
        <v>928</v>
      </c>
    </row>
    <row r="346" spans="2:22" ht="25.5" customHeight="1" x14ac:dyDescent="0.2">
      <c r="B346" s="482" t="e">
        <f>IF(Tabla46[[#This Row],[Tipos de Acciones]]="","",CONCATENATE(Tabla46[[#This Row],[POA]],".",Tabla46[[#This Row],[SRS]],".",Tabla46[[#This Row],[AREA]],".",Tabla46[[#This Row],[TIPO]]))</f>
        <v>#REF!</v>
      </c>
      <c r="C346" s="482" t="e">
        <f>IF(Tabla46[[#This Row],[Tipos de Acciones]]="","",'Formulario PPGR1'!#REF!)</f>
        <v>#REF!</v>
      </c>
      <c r="D346" s="341" t="s">
        <v>2027</v>
      </c>
      <c r="E346" s="482" t="s">
        <v>2028</v>
      </c>
      <c r="F346" s="482" t="e">
        <f>IF(Tabla46[[#This Row],[Tipos de Acciones]]="","",'Formulario PPGR1'!#REF!)</f>
        <v>#REF!</v>
      </c>
      <c r="G346" s="524" t="s">
        <v>938</v>
      </c>
      <c r="H346" s="524" t="s">
        <v>260</v>
      </c>
      <c r="I346" s="525" t="s">
        <v>1663</v>
      </c>
      <c r="J346" s="524" t="s">
        <v>1724</v>
      </c>
      <c r="K346" s="524"/>
      <c r="L346" s="524" t="s">
        <v>469</v>
      </c>
      <c r="M346" s="337" t="s">
        <v>1840</v>
      </c>
      <c r="N346" s="337" t="s">
        <v>1162</v>
      </c>
      <c r="O346" s="540" t="s">
        <v>1181</v>
      </c>
      <c r="P346" s="337" t="s">
        <v>1111</v>
      </c>
      <c r="Q346" s="306" t="s">
        <v>1687</v>
      </c>
      <c r="R346" s="306">
        <v>1</v>
      </c>
      <c r="S346" s="361">
        <v>12000</v>
      </c>
      <c r="T346" s="450">
        <f>+Tabla46[[#This Row],[Cantidad de Insumos]]*Tabla46[[#This Row],[Precio Unitario]]</f>
        <v>12000</v>
      </c>
      <c r="U346" s="483" t="s">
        <v>895</v>
      </c>
      <c r="V346" s="312" t="s">
        <v>928</v>
      </c>
    </row>
    <row r="347" spans="2:22" ht="25.5" customHeight="1" x14ac:dyDescent="0.2">
      <c r="B347" s="482" t="e">
        <f>IF(Tabla46[[#This Row],[Tipos de Acciones]]="","",CONCATENATE(Tabla46[[#This Row],[POA]],".",Tabla46[[#This Row],[SRS]],".",Tabla46[[#This Row],[AREA]],".",Tabla46[[#This Row],[TIPO]]))</f>
        <v>#REF!</v>
      </c>
      <c r="C347" s="482" t="e">
        <f>IF(Tabla46[[#This Row],[Tipos de Acciones]]="","",'Formulario PPGR1'!#REF!)</f>
        <v>#REF!</v>
      </c>
      <c r="D347" s="341" t="s">
        <v>2027</v>
      </c>
      <c r="E347" s="482" t="s">
        <v>2028</v>
      </c>
      <c r="F347" s="482" t="e">
        <f>IF(Tabla46[[#This Row],[Tipos de Acciones]]="","",'Formulario PPGR1'!#REF!)</f>
        <v>#REF!</v>
      </c>
      <c r="G347" s="524" t="s">
        <v>938</v>
      </c>
      <c r="H347" s="524" t="s">
        <v>260</v>
      </c>
      <c r="I347" s="525" t="s">
        <v>1663</v>
      </c>
      <c r="J347" s="524" t="s">
        <v>1724</v>
      </c>
      <c r="K347" s="524"/>
      <c r="L347" s="524" t="s">
        <v>469</v>
      </c>
      <c r="M347" s="337" t="s">
        <v>1842</v>
      </c>
      <c r="N347" s="337" t="s">
        <v>1162</v>
      </c>
      <c r="O347" s="540" t="s">
        <v>1181</v>
      </c>
      <c r="P347" s="337" t="s">
        <v>1111</v>
      </c>
      <c r="Q347" s="306" t="s">
        <v>1687</v>
      </c>
      <c r="R347" s="306">
        <v>1</v>
      </c>
      <c r="S347" s="361">
        <v>12000</v>
      </c>
      <c r="T347" s="450">
        <f>+Tabla46[[#This Row],[Cantidad de Insumos]]*Tabla46[[#This Row],[Precio Unitario]]</f>
        <v>12000</v>
      </c>
      <c r="U347" s="483" t="s">
        <v>895</v>
      </c>
      <c r="V347" s="312" t="s">
        <v>928</v>
      </c>
    </row>
    <row r="348" spans="2:22" ht="25.5" customHeight="1" x14ac:dyDescent="0.2">
      <c r="B348" s="482" t="e">
        <f>IF(Tabla46[[#This Row],[Tipos de Acciones]]="","",CONCATENATE(Tabla46[[#This Row],[POA]],".",Tabla46[[#This Row],[SRS]],".",Tabla46[[#This Row],[AREA]],".",Tabla46[[#This Row],[TIPO]]))</f>
        <v>#REF!</v>
      </c>
      <c r="C348" s="482" t="e">
        <f>IF(Tabla46[[#This Row],[Tipos de Acciones]]="","",'Formulario PPGR1'!#REF!)</f>
        <v>#REF!</v>
      </c>
      <c r="D348" s="341" t="s">
        <v>2027</v>
      </c>
      <c r="E348" s="482" t="s">
        <v>2028</v>
      </c>
      <c r="F348" s="482" t="e">
        <f>IF(Tabla46[[#This Row],[Tipos de Acciones]]="","",'Formulario PPGR1'!#REF!)</f>
        <v>#REF!</v>
      </c>
      <c r="G348" s="524" t="s">
        <v>938</v>
      </c>
      <c r="H348" s="524" t="s">
        <v>260</v>
      </c>
      <c r="I348" s="525" t="s">
        <v>1663</v>
      </c>
      <c r="J348" s="524" t="s">
        <v>1724</v>
      </c>
      <c r="K348" s="524"/>
      <c r="L348" s="524" t="s">
        <v>469</v>
      </c>
      <c r="M348" s="337" t="s">
        <v>1844</v>
      </c>
      <c r="N348" s="337" t="s">
        <v>1162</v>
      </c>
      <c r="O348" s="540" t="s">
        <v>1181</v>
      </c>
      <c r="P348" s="337" t="s">
        <v>1111</v>
      </c>
      <c r="Q348" s="306" t="s">
        <v>1687</v>
      </c>
      <c r="R348" s="306">
        <v>1</v>
      </c>
      <c r="S348" s="361">
        <v>12000</v>
      </c>
      <c r="T348" s="450">
        <f>+Tabla46[[#This Row],[Cantidad de Insumos]]*Tabla46[[#This Row],[Precio Unitario]]</f>
        <v>12000</v>
      </c>
      <c r="U348" s="483" t="s">
        <v>895</v>
      </c>
      <c r="V348" s="312" t="s">
        <v>928</v>
      </c>
    </row>
    <row r="349" spans="2:22" ht="25.5" customHeight="1" x14ac:dyDescent="0.2">
      <c r="B349" s="482" t="e">
        <f>IF(Tabla46[[#This Row],[Tipos de Acciones]]="","",CONCATENATE(Tabla46[[#This Row],[POA]],".",Tabla46[[#This Row],[SRS]],".",Tabla46[[#This Row],[AREA]],".",Tabla46[[#This Row],[TIPO]]))</f>
        <v>#REF!</v>
      </c>
      <c r="C349" s="482" t="e">
        <f>IF(Tabla46[[#This Row],[Tipos de Acciones]]="","",'Formulario PPGR1'!#REF!)</f>
        <v>#REF!</v>
      </c>
      <c r="D349" s="341" t="s">
        <v>2027</v>
      </c>
      <c r="E349" s="482" t="s">
        <v>2028</v>
      </c>
      <c r="F349" s="482" t="e">
        <f>IF(Tabla46[[#This Row],[Tipos de Acciones]]="","",'Formulario PPGR1'!#REF!)</f>
        <v>#REF!</v>
      </c>
      <c r="G349" s="524" t="s">
        <v>938</v>
      </c>
      <c r="H349" s="524" t="s">
        <v>260</v>
      </c>
      <c r="I349" s="525" t="s">
        <v>1663</v>
      </c>
      <c r="J349" s="524" t="s">
        <v>1724</v>
      </c>
      <c r="K349" s="524"/>
      <c r="L349" s="524" t="s">
        <v>469</v>
      </c>
      <c r="M349" s="337" t="s">
        <v>1846</v>
      </c>
      <c r="N349" s="337" t="s">
        <v>1162</v>
      </c>
      <c r="O349" s="540" t="s">
        <v>1181</v>
      </c>
      <c r="P349" s="337" t="s">
        <v>1111</v>
      </c>
      <c r="Q349" s="306" t="s">
        <v>1687</v>
      </c>
      <c r="R349" s="306">
        <v>1</v>
      </c>
      <c r="S349" s="361">
        <v>12000</v>
      </c>
      <c r="T349" s="450">
        <f>+Tabla46[[#This Row],[Cantidad de Insumos]]*Tabla46[[#This Row],[Precio Unitario]]</f>
        <v>12000</v>
      </c>
      <c r="U349" s="483" t="s">
        <v>895</v>
      </c>
      <c r="V349" s="312" t="s">
        <v>928</v>
      </c>
    </row>
    <row r="350" spans="2:22" ht="25.5" customHeight="1" x14ac:dyDescent="0.2">
      <c r="B350" s="482" t="e">
        <f>IF(Tabla46[[#This Row],[Tipos de Acciones]]="","",CONCATENATE(Tabla46[[#This Row],[POA]],".",Tabla46[[#This Row],[SRS]],".",Tabla46[[#This Row],[AREA]],".",Tabla46[[#This Row],[TIPO]]))</f>
        <v>#REF!</v>
      </c>
      <c r="C350" s="482" t="e">
        <f>IF(Tabla46[[#This Row],[Tipos de Acciones]]="","",'Formulario PPGR1'!#REF!)</f>
        <v>#REF!</v>
      </c>
      <c r="D350" s="341" t="s">
        <v>2027</v>
      </c>
      <c r="E350" s="482" t="s">
        <v>2028</v>
      </c>
      <c r="F350" s="482" t="e">
        <f>IF(Tabla46[[#This Row],[Tipos de Acciones]]="","",'Formulario PPGR1'!#REF!)</f>
        <v>#REF!</v>
      </c>
      <c r="G350" s="524" t="s">
        <v>938</v>
      </c>
      <c r="H350" s="524" t="s">
        <v>260</v>
      </c>
      <c r="I350" s="525" t="s">
        <v>1663</v>
      </c>
      <c r="J350" s="524" t="s">
        <v>1724</v>
      </c>
      <c r="K350" s="524"/>
      <c r="L350" s="524" t="s">
        <v>469</v>
      </c>
      <c r="M350" s="337" t="s">
        <v>1845</v>
      </c>
      <c r="N350" s="337" t="s">
        <v>1162</v>
      </c>
      <c r="O350" s="540" t="s">
        <v>1181</v>
      </c>
      <c r="P350" s="337" t="s">
        <v>1111</v>
      </c>
      <c r="Q350" s="306" t="s">
        <v>1687</v>
      </c>
      <c r="R350" s="306">
        <v>1</v>
      </c>
      <c r="S350" s="361">
        <v>12000</v>
      </c>
      <c r="T350" s="450">
        <f>+Tabla46[[#This Row],[Cantidad de Insumos]]*Tabla46[[#This Row],[Precio Unitario]]</f>
        <v>12000</v>
      </c>
      <c r="U350" s="483" t="s">
        <v>895</v>
      </c>
      <c r="V350" s="312" t="s">
        <v>928</v>
      </c>
    </row>
    <row r="351" spans="2:22" ht="25.5" customHeight="1" x14ac:dyDescent="0.2">
      <c r="B351" s="482" t="e">
        <f>IF(Tabla46[[#This Row],[Tipos de Acciones]]="","",CONCATENATE(Tabla46[[#This Row],[POA]],".",Tabla46[[#This Row],[SRS]],".",Tabla46[[#This Row],[AREA]],".",Tabla46[[#This Row],[TIPO]]))</f>
        <v>#REF!</v>
      </c>
      <c r="C351" s="482" t="e">
        <f>IF(Tabla46[[#This Row],[Tipos de Acciones]]="","",'Formulario PPGR1'!#REF!)</f>
        <v>#REF!</v>
      </c>
      <c r="D351" s="341" t="s">
        <v>2027</v>
      </c>
      <c r="E351" s="482" t="s">
        <v>2028</v>
      </c>
      <c r="F351" s="482" t="e">
        <f>IF(Tabla46[[#This Row],[Tipos de Acciones]]="","",'Formulario PPGR1'!#REF!)</f>
        <v>#REF!</v>
      </c>
      <c r="G351" s="524" t="s">
        <v>938</v>
      </c>
      <c r="H351" s="524" t="s">
        <v>260</v>
      </c>
      <c r="I351" s="525" t="s">
        <v>1663</v>
      </c>
      <c r="J351" s="524" t="s">
        <v>1724</v>
      </c>
      <c r="K351" s="524"/>
      <c r="L351" s="524" t="s">
        <v>469</v>
      </c>
      <c r="M351" s="337" t="s">
        <v>1843</v>
      </c>
      <c r="N351" s="337" t="s">
        <v>1162</v>
      </c>
      <c r="O351" s="540" t="s">
        <v>1181</v>
      </c>
      <c r="P351" s="337" t="s">
        <v>1111</v>
      </c>
      <c r="Q351" s="306" t="s">
        <v>1687</v>
      </c>
      <c r="R351" s="306">
        <v>1</v>
      </c>
      <c r="S351" s="361">
        <v>12000</v>
      </c>
      <c r="T351" s="450">
        <f>+Tabla46[[#This Row],[Cantidad de Insumos]]*Tabla46[[#This Row],[Precio Unitario]]</f>
        <v>12000</v>
      </c>
      <c r="U351" s="483" t="s">
        <v>895</v>
      </c>
      <c r="V351" s="312" t="s">
        <v>928</v>
      </c>
    </row>
    <row r="352" spans="2:22" ht="25.5" customHeight="1" x14ac:dyDescent="0.2">
      <c r="B352" s="482" t="e">
        <f>IF(Tabla46[[#This Row],[Tipos de Acciones]]="","",CONCATENATE(Tabla46[[#This Row],[POA]],".",Tabla46[[#This Row],[SRS]],".",Tabla46[[#This Row],[AREA]],".",Tabla46[[#This Row],[TIPO]]))</f>
        <v>#REF!</v>
      </c>
      <c r="C352" s="482" t="e">
        <f>IF(Tabla46[[#This Row],[Tipos de Acciones]]="","",'Formulario PPGR1'!#REF!)</f>
        <v>#REF!</v>
      </c>
      <c r="D352" s="341" t="s">
        <v>2027</v>
      </c>
      <c r="E352" s="482" t="s">
        <v>2028</v>
      </c>
      <c r="F352" s="482" t="e">
        <f>IF(Tabla46[[#This Row],[Tipos de Acciones]]="","",'Formulario PPGR1'!#REF!)</f>
        <v>#REF!</v>
      </c>
      <c r="G352" s="524" t="s">
        <v>938</v>
      </c>
      <c r="H352" s="524" t="s">
        <v>260</v>
      </c>
      <c r="I352" s="525" t="s">
        <v>1663</v>
      </c>
      <c r="J352" s="524" t="s">
        <v>1724</v>
      </c>
      <c r="K352" s="524"/>
      <c r="L352" s="524" t="s">
        <v>469</v>
      </c>
      <c r="M352" s="337" t="s">
        <v>1847</v>
      </c>
      <c r="N352" s="337" t="s">
        <v>1162</v>
      </c>
      <c r="O352" s="540" t="s">
        <v>1181</v>
      </c>
      <c r="P352" s="337" t="s">
        <v>1111</v>
      </c>
      <c r="Q352" s="306" t="s">
        <v>1687</v>
      </c>
      <c r="R352" s="306">
        <v>1</v>
      </c>
      <c r="S352" s="361">
        <v>12000</v>
      </c>
      <c r="T352" s="450">
        <f>+Tabla46[[#This Row],[Cantidad de Insumos]]*Tabla46[[#This Row],[Precio Unitario]]</f>
        <v>12000</v>
      </c>
      <c r="U352" s="483" t="s">
        <v>895</v>
      </c>
      <c r="V352" s="312" t="s">
        <v>928</v>
      </c>
    </row>
    <row r="353" spans="2:22" ht="25.5" customHeight="1" x14ac:dyDescent="0.2">
      <c r="B353" s="482" t="e">
        <f>IF(Tabla46[[#This Row],[Tipos de Acciones]]="","",CONCATENATE(Tabla46[[#This Row],[POA]],".",Tabla46[[#This Row],[SRS]],".",Tabla46[[#This Row],[AREA]],".",Tabla46[[#This Row],[TIPO]]))</f>
        <v>#REF!</v>
      </c>
      <c r="C353" s="482" t="e">
        <f>IF(Tabla46[[#This Row],[Tipos de Acciones]]="","",'Formulario PPGR1'!#REF!)</f>
        <v>#REF!</v>
      </c>
      <c r="D353" s="341" t="s">
        <v>2027</v>
      </c>
      <c r="E353" s="482" t="s">
        <v>2028</v>
      </c>
      <c r="F353" s="482" t="e">
        <f>IF(Tabla46[[#This Row],[Tipos de Acciones]]="","",'Formulario PPGR1'!#REF!)</f>
        <v>#REF!</v>
      </c>
      <c r="G353" s="524" t="s">
        <v>938</v>
      </c>
      <c r="H353" s="524" t="s">
        <v>260</v>
      </c>
      <c r="I353" s="525" t="s">
        <v>1663</v>
      </c>
      <c r="J353" s="524" t="s">
        <v>1724</v>
      </c>
      <c r="K353" s="524"/>
      <c r="L353" s="524" t="s">
        <v>469</v>
      </c>
      <c r="M353" s="337" t="s">
        <v>1848</v>
      </c>
      <c r="N353" s="337" t="s">
        <v>1162</v>
      </c>
      <c r="O353" s="540" t="s">
        <v>1181</v>
      </c>
      <c r="P353" s="337" t="s">
        <v>1111</v>
      </c>
      <c r="Q353" s="306" t="s">
        <v>1687</v>
      </c>
      <c r="R353" s="306">
        <v>1</v>
      </c>
      <c r="S353" s="361">
        <v>12000</v>
      </c>
      <c r="T353" s="450">
        <f>+Tabla46[[#This Row],[Cantidad de Insumos]]*Tabla46[[#This Row],[Precio Unitario]]</f>
        <v>12000</v>
      </c>
      <c r="U353" s="483" t="s">
        <v>895</v>
      </c>
      <c r="V353" s="312" t="s">
        <v>928</v>
      </c>
    </row>
    <row r="354" spans="2:22" ht="25.5" customHeight="1" x14ac:dyDescent="0.2">
      <c r="B354" s="482" t="e">
        <f>IF(Tabla46[[#This Row],[Tipos de Acciones]]="","",CONCATENATE(Tabla46[[#This Row],[POA]],".",Tabla46[[#This Row],[SRS]],".",Tabla46[[#This Row],[AREA]],".",Tabla46[[#This Row],[TIPO]]))</f>
        <v>#REF!</v>
      </c>
      <c r="C354" s="482" t="e">
        <f>IF(Tabla46[[#This Row],[Tipos de Acciones]]="","",'Formulario PPGR1'!#REF!)</f>
        <v>#REF!</v>
      </c>
      <c r="D354" s="341" t="s">
        <v>2027</v>
      </c>
      <c r="E354" s="482" t="s">
        <v>2028</v>
      </c>
      <c r="F354" s="482" t="e">
        <f>IF(Tabla46[[#This Row],[Tipos de Acciones]]="","",'Formulario PPGR1'!#REF!)</f>
        <v>#REF!</v>
      </c>
      <c r="G354" s="524" t="s">
        <v>938</v>
      </c>
      <c r="H354" s="524" t="s">
        <v>260</v>
      </c>
      <c r="I354" s="525" t="s">
        <v>894</v>
      </c>
      <c r="J354" s="524" t="s">
        <v>1724</v>
      </c>
      <c r="K354" s="524"/>
      <c r="L354" s="524" t="s">
        <v>469</v>
      </c>
      <c r="M354" s="337" t="s">
        <v>1849</v>
      </c>
      <c r="N354" s="337" t="s">
        <v>1162</v>
      </c>
      <c r="O354" s="540" t="s">
        <v>1181</v>
      </c>
      <c r="P354" s="337" t="s">
        <v>1111</v>
      </c>
      <c r="Q354" s="306" t="s">
        <v>1687</v>
      </c>
      <c r="R354" s="306">
        <v>1</v>
      </c>
      <c r="S354" s="361">
        <v>12000</v>
      </c>
      <c r="T354" s="450">
        <f>+Tabla46[[#This Row],[Cantidad de Insumos]]*Tabla46[[#This Row],[Precio Unitario]]</f>
        <v>12000</v>
      </c>
      <c r="U354" s="483" t="s">
        <v>895</v>
      </c>
      <c r="V354" s="312" t="s">
        <v>928</v>
      </c>
    </row>
    <row r="355" spans="2:22" ht="25.5" customHeight="1" x14ac:dyDescent="0.2">
      <c r="B355" s="482" t="e">
        <f>IF(Tabla46[[#This Row],[Tipos de Acciones]]="","",CONCATENATE(Tabla46[[#This Row],[POA]],".",Tabla46[[#This Row],[SRS]],".",Tabla46[[#This Row],[AREA]],".",Tabla46[[#This Row],[TIPO]]))</f>
        <v>#REF!</v>
      </c>
      <c r="C355" s="482" t="e">
        <f>IF(Tabla46[[#This Row],[Tipos de Acciones]]="","",'Formulario PPGR1'!#REF!)</f>
        <v>#REF!</v>
      </c>
      <c r="D355" s="341" t="s">
        <v>2027</v>
      </c>
      <c r="E355" s="482" t="s">
        <v>2028</v>
      </c>
      <c r="F355" s="482" t="e">
        <f>IF(Tabla46[[#This Row],[Tipos de Acciones]]="","",'Formulario PPGR1'!#REF!)</f>
        <v>#REF!</v>
      </c>
      <c r="G355" s="524" t="s">
        <v>938</v>
      </c>
      <c r="H355" s="524" t="s">
        <v>260</v>
      </c>
      <c r="I355" s="525" t="s">
        <v>894</v>
      </c>
      <c r="J355" s="524" t="s">
        <v>1724</v>
      </c>
      <c r="K355" s="524"/>
      <c r="L355" s="524" t="s">
        <v>469</v>
      </c>
      <c r="M355" s="337" t="s">
        <v>1850</v>
      </c>
      <c r="N355" s="337" t="s">
        <v>1162</v>
      </c>
      <c r="O355" s="540" t="s">
        <v>1181</v>
      </c>
      <c r="P355" s="337" t="s">
        <v>1111</v>
      </c>
      <c r="Q355" s="306" t="s">
        <v>1687</v>
      </c>
      <c r="R355" s="306">
        <v>1</v>
      </c>
      <c r="S355" s="361">
        <v>12000</v>
      </c>
      <c r="T355" s="450">
        <f>+Tabla46[[#This Row],[Cantidad de Insumos]]*Tabla46[[#This Row],[Precio Unitario]]</f>
        <v>12000</v>
      </c>
      <c r="U355" s="483" t="s">
        <v>895</v>
      </c>
      <c r="V355" s="312" t="s">
        <v>928</v>
      </c>
    </row>
    <row r="356" spans="2:22" ht="25.5" customHeight="1" x14ac:dyDescent="0.2">
      <c r="B356" s="482" t="e">
        <f>IF(Tabla46[[#This Row],[Tipos de Acciones]]="","",CONCATENATE(Tabla46[[#This Row],[POA]],".",Tabla46[[#This Row],[SRS]],".",Tabla46[[#This Row],[AREA]],".",Tabla46[[#This Row],[TIPO]]))</f>
        <v>#REF!</v>
      </c>
      <c r="C356" s="482" t="e">
        <f>IF(Tabla46[[#This Row],[Tipos de Acciones]]="","",'Formulario PPGR1'!#REF!)</f>
        <v>#REF!</v>
      </c>
      <c r="D356" s="341" t="s">
        <v>2027</v>
      </c>
      <c r="E356" s="482" t="s">
        <v>2028</v>
      </c>
      <c r="F356" s="482" t="e">
        <f>IF(Tabla46[[#This Row],[Tipos de Acciones]]="","",'Formulario PPGR1'!#REF!)</f>
        <v>#REF!</v>
      </c>
      <c r="G356" s="524" t="s">
        <v>938</v>
      </c>
      <c r="H356" s="524" t="s">
        <v>260</v>
      </c>
      <c r="I356" s="525" t="s">
        <v>894</v>
      </c>
      <c r="J356" s="524" t="s">
        <v>1724</v>
      </c>
      <c r="K356" s="524"/>
      <c r="L356" s="524" t="s">
        <v>469</v>
      </c>
      <c r="M356" s="337" t="s">
        <v>1863</v>
      </c>
      <c r="N356" s="337" t="s">
        <v>1162</v>
      </c>
      <c r="O356" s="540" t="s">
        <v>1181</v>
      </c>
      <c r="P356" s="337" t="s">
        <v>1112</v>
      </c>
      <c r="Q356" s="306" t="s">
        <v>1687</v>
      </c>
      <c r="R356" s="306">
        <v>1</v>
      </c>
      <c r="S356" s="361">
        <v>12000</v>
      </c>
      <c r="T356" s="450">
        <f>+Tabla46[[#This Row],[Cantidad de Insumos]]*Tabla46[[#This Row],[Precio Unitario]]</f>
        <v>12000</v>
      </c>
      <c r="U356" s="483" t="s">
        <v>895</v>
      </c>
      <c r="V356" s="312" t="s">
        <v>928</v>
      </c>
    </row>
    <row r="357" spans="2:22" ht="25.5" customHeight="1" x14ac:dyDescent="0.2">
      <c r="B357" s="482" t="e">
        <f>IF(Tabla46[[#This Row],[Tipos de Acciones]]="","",CONCATENATE(Tabla46[[#This Row],[POA]],".",Tabla46[[#This Row],[SRS]],".",Tabla46[[#This Row],[AREA]],".",Tabla46[[#This Row],[TIPO]]))</f>
        <v>#REF!</v>
      </c>
      <c r="C357" s="482" t="e">
        <f>IF(Tabla46[[#This Row],[Tipos de Acciones]]="","",'Formulario PPGR1'!#REF!)</f>
        <v>#REF!</v>
      </c>
      <c r="D357" s="341" t="s">
        <v>2027</v>
      </c>
      <c r="E357" s="482" t="s">
        <v>2028</v>
      </c>
      <c r="F357" s="482" t="e">
        <f>IF(Tabla46[[#This Row],[Tipos de Acciones]]="","",'Formulario PPGR1'!#REF!)</f>
        <v>#REF!</v>
      </c>
      <c r="G357" s="524" t="s">
        <v>938</v>
      </c>
      <c r="H357" s="524" t="s">
        <v>260</v>
      </c>
      <c r="I357" s="525" t="s">
        <v>894</v>
      </c>
      <c r="J357" s="524" t="s">
        <v>1724</v>
      </c>
      <c r="K357" s="524"/>
      <c r="L357" s="524" t="s">
        <v>469</v>
      </c>
      <c r="M357" s="337" t="s">
        <v>1855</v>
      </c>
      <c r="N357" s="337" t="s">
        <v>1162</v>
      </c>
      <c r="O357" s="540" t="s">
        <v>1181</v>
      </c>
      <c r="P357" s="337" t="s">
        <v>1113</v>
      </c>
      <c r="Q357" s="306" t="s">
        <v>1687</v>
      </c>
      <c r="R357" s="306">
        <v>1</v>
      </c>
      <c r="S357" s="361">
        <v>12000</v>
      </c>
      <c r="T357" s="450">
        <f>+Tabla46[[#This Row],[Cantidad de Insumos]]*Tabla46[[#This Row],[Precio Unitario]]</f>
        <v>12000</v>
      </c>
      <c r="U357" s="483" t="s">
        <v>895</v>
      </c>
      <c r="V357" s="312" t="s">
        <v>928</v>
      </c>
    </row>
    <row r="358" spans="2:22" ht="25.5" customHeight="1" x14ac:dyDescent="0.2">
      <c r="B358" s="482" t="e">
        <f>IF(Tabla46[[#This Row],[Tipos de Acciones]]="","",CONCATENATE(Tabla46[[#This Row],[POA]],".",Tabla46[[#This Row],[SRS]],".",Tabla46[[#This Row],[AREA]],".",Tabla46[[#This Row],[TIPO]]))</f>
        <v>#REF!</v>
      </c>
      <c r="C358" s="482" t="e">
        <f>IF(Tabla46[[#This Row],[Tipos de Acciones]]="","",'Formulario PPGR1'!#REF!)</f>
        <v>#REF!</v>
      </c>
      <c r="D358" s="341" t="s">
        <v>2027</v>
      </c>
      <c r="E358" s="482" t="s">
        <v>2028</v>
      </c>
      <c r="F358" s="482" t="e">
        <f>IF(Tabla46[[#This Row],[Tipos de Acciones]]="","",'Formulario PPGR1'!#REF!)</f>
        <v>#REF!</v>
      </c>
      <c r="G358" s="524" t="s">
        <v>938</v>
      </c>
      <c r="H358" s="524" t="s">
        <v>260</v>
      </c>
      <c r="I358" s="525" t="s">
        <v>894</v>
      </c>
      <c r="J358" s="524" t="s">
        <v>1724</v>
      </c>
      <c r="K358" s="524"/>
      <c r="L358" s="524" t="s">
        <v>469</v>
      </c>
      <c r="M358" s="337" t="s">
        <v>1856</v>
      </c>
      <c r="N358" s="337" t="s">
        <v>1162</v>
      </c>
      <c r="O358" s="540" t="s">
        <v>1181</v>
      </c>
      <c r="P358" s="337" t="s">
        <v>1113</v>
      </c>
      <c r="Q358" s="306" t="s">
        <v>1687</v>
      </c>
      <c r="R358" s="306">
        <v>1</v>
      </c>
      <c r="S358" s="361">
        <v>12000</v>
      </c>
      <c r="T358" s="450">
        <f>+Tabla46[[#This Row],[Cantidad de Insumos]]*Tabla46[[#This Row],[Precio Unitario]]</f>
        <v>12000</v>
      </c>
      <c r="U358" s="483" t="s">
        <v>895</v>
      </c>
      <c r="V358" s="312" t="s">
        <v>928</v>
      </c>
    </row>
    <row r="359" spans="2:22" ht="25.5" customHeight="1" x14ac:dyDescent="0.2">
      <c r="B359" s="482" t="e">
        <f>IF(Tabla46[[#This Row],[Tipos de Acciones]]="","",CONCATENATE(Tabla46[[#This Row],[POA]],".",Tabla46[[#This Row],[SRS]],".",Tabla46[[#This Row],[AREA]],".",Tabla46[[#This Row],[TIPO]]))</f>
        <v>#REF!</v>
      </c>
      <c r="C359" s="482" t="e">
        <f>IF(Tabla46[[#This Row],[Tipos de Acciones]]="","",'Formulario PPGR1'!#REF!)</f>
        <v>#REF!</v>
      </c>
      <c r="D359" s="341" t="s">
        <v>2027</v>
      </c>
      <c r="E359" s="482" t="s">
        <v>2028</v>
      </c>
      <c r="F359" s="482" t="e">
        <f>IF(Tabla46[[#This Row],[Tipos de Acciones]]="","",'Formulario PPGR1'!#REF!)</f>
        <v>#REF!</v>
      </c>
      <c r="G359" s="524" t="s">
        <v>938</v>
      </c>
      <c r="H359" s="524" t="s">
        <v>260</v>
      </c>
      <c r="I359" s="525" t="s">
        <v>894</v>
      </c>
      <c r="J359" s="524" t="s">
        <v>1724</v>
      </c>
      <c r="K359" s="524"/>
      <c r="L359" s="524" t="s">
        <v>469</v>
      </c>
      <c r="M359" s="337" t="s">
        <v>1857</v>
      </c>
      <c r="N359" s="337" t="s">
        <v>1162</v>
      </c>
      <c r="O359" s="540" t="s">
        <v>1181</v>
      </c>
      <c r="P359" s="337" t="s">
        <v>1113</v>
      </c>
      <c r="Q359" s="306" t="s">
        <v>1687</v>
      </c>
      <c r="R359" s="306">
        <v>1</v>
      </c>
      <c r="S359" s="361">
        <v>12000</v>
      </c>
      <c r="T359" s="450">
        <f>+Tabla46[[#This Row],[Cantidad de Insumos]]*Tabla46[[#This Row],[Precio Unitario]]</f>
        <v>12000</v>
      </c>
      <c r="U359" s="483" t="s">
        <v>895</v>
      </c>
      <c r="V359" s="312" t="s">
        <v>928</v>
      </c>
    </row>
    <row r="360" spans="2:22" ht="25.5" customHeight="1" x14ac:dyDescent="0.2">
      <c r="B360" s="482" t="e">
        <f>IF(Tabla46[[#This Row],[Tipos de Acciones]]="","",CONCATENATE(Tabla46[[#This Row],[POA]],".",Tabla46[[#This Row],[SRS]],".",Tabla46[[#This Row],[AREA]],".",Tabla46[[#This Row],[TIPO]]))</f>
        <v>#REF!</v>
      </c>
      <c r="C360" s="482" t="e">
        <f>IF(Tabla46[[#This Row],[Tipos de Acciones]]="","",'Formulario PPGR1'!#REF!)</f>
        <v>#REF!</v>
      </c>
      <c r="D360" s="341" t="s">
        <v>2027</v>
      </c>
      <c r="E360" s="482" t="s">
        <v>2028</v>
      </c>
      <c r="F360" s="482" t="e">
        <f>IF(Tabla46[[#This Row],[Tipos de Acciones]]="","",'Formulario PPGR1'!#REF!)</f>
        <v>#REF!</v>
      </c>
      <c r="G360" s="524" t="s">
        <v>938</v>
      </c>
      <c r="H360" s="524" t="s">
        <v>260</v>
      </c>
      <c r="I360" s="525" t="s">
        <v>1663</v>
      </c>
      <c r="J360" s="524" t="s">
        <v>1724</v>
      </c>
      <c r="K360" s="524"/>
      <c r="L360" s="524" t="s">
        <v>469</v>
      </c>
      <c r="M360" s="337" t="s">
        <v>1860</v>
      </c>
      <c r="N360" s="337" t="s">
        <v>1162</v>
      </c>
      <c r="O360" s="540" t="s">
        <v>1181</v>
      </c>
      <c r="P360" s="337" t="s">
        <v>1112</v>
      </c>
      <c r="Q360" s="306" t="s">
        <v>1687</v>
      </c>
      <c r="R360" s="306">
        <v>1</v>
      </c>
      <c r="S360" s="361">
        <v>12000</v>
      </c>
      <c r="T360" s="450">
        <f>+Tabla46[[#This Row],[Cantidad de Insumos]]*Tabla46[[#This Row],[Precio Unitario]]</f>
        <v>12000</v>
      </c>
      <c r="U360" s="483" t="s">
        <v>895</v>
      </c>
      <c r="V360" s="312" t="s">
        <v>928</v>
      </c>
    </row>
    <row r="361" spans="2:22" ht="25.5" customHeight="1" x14ac:dyDescent="0.2">
      <c r="B361" s="482" t="e">
        <f>IF(Tabla46[[#This Row],[Tipos de Acciones]]="","",CONCATENATE(Tabla46[[#This Row],[POA]],".",Tabla46[[#This Row],[SRS]],".",Tabla46[[#This Row],[AREA]],".",Tabla46[[#This Row],[TIPO]]))</f>
        <v>#REF!</v>
      </c>
      <c r="C361" s="482" t="e">
        <f>IF(Tabla46[[#This Row],[Tipos de Acciones]]="","",'Formulario PPGR1'!#REF!)</f>
        <v>#REF!</v>
      </c>
      <c r="D361" s="341" t="s">
        <v>2027</v>
      </c>
      <c r="E361" s="482" t="s">
        <v>2028</v>
      </c>
      <c r="F361" s="482" t="e">
        <f>IF(Tabla46[[#This Row],[Tipos de Acciones]]="","",'Formulario PPGR1'!#REF!)</f>
        <v>#REF!</v>
      </c>
      <c r="G361" s="524" t="s">
        <v>938</v>
      </c>
      <c r="H361" s="524" t="s">
        <v>260</v>
      </c>
      <c r="I361" s="525" t="s">
        <v>894</v>
      </c>
      <c r="J361" s="524" t="s">
        <v>1724</v>
      </c>
      <c r="K361" s="524"/>
      <c r="L361" s="524" t="s">
        <v>469</v>
      </c>
      <c r="M361" s="337" t="s">
        <v>1862</v>
      </c>
      <c r="N361" s="337" t="s">
        <v>1162</v>
      </c>
      <c r="O361" s="540" t="s">
        <v>1181</v>
      </c>
      <c r="P361" s="337" t="s">
        <v>1112</v>
      </c>
      <c r="Q361" s="306" t="s">
        <v>1687</v>
      </c>
      <c r="R361" s="306">
        <v>1</v>
      </c>
      <c r="S361" s="361">
        <v>12000</v>
      </c>
      <c r="T361" s="450">
        <f>+Tabla46[[#This Row],[Cantidad de Insumos]]*Tabla46[[#This Row],[Precio Unitario]]</f>
        <v>12000</v>
      </c>
      <c r="U361" s="483" t="s">
        <v>895</v>
      </c>
      <c r="V361" s="312" t="s">
        <v>928</v>
      </c>
    </row>
    <row r="362" spans="2:22" ht="25.5" customHeight="1" x14ac:dyDescent="0.2">
      <c r="B362" s="482" t="e">
        <f>IF(Tabla46[[#This Row],[Tipos de Acciones]]="","",CONCATENATE(Tabla46[[#This Row],[POA]],".",Tabla46[[#This Row],[SRS]],".",Tabla46[[#This Row],[AREA]],".",Tabla46[[#This Row],[TIPO]]))</f>
        <v>#REF!</v>
      </c>
      <c r="C362" s="482" t="e">
        <f>IF(Tabla46[[#This Row],[Tipos de Acciones]]="","",'Formulario PPGR1'!#REF!)</f>
        <v>#REF!</v>
      </c>
      <c r="D362" s="341" t="s">
        <v>2027</v>
      </c>
      <c r="E362" s="482" t="s">
        <v>2028</v>
      </c>
      <c r="F362" s="482" t="e">
        <f>IF(Tabla46[[#This Row],[Tipos de Acciones]]="","",'Formulario PPGR1'!#REF!)</f>
        <v>#REF!</v>
      </c>
      <c r="G362" s="524" t="s">
        <v>938</v>
      </c>
      <c r="H362" s="524" t="s">
        <v>260</v>
      </c>
      <c r="I362" s="525" t="s">
        <v>894</v>
      </c>
      <c r="J362" s="524" t="s">
        <v>1724</v>
      </c>
      <c r="K362" s="524"/>
      <c r="L362" s="524" t="s">
        <v>469</v>
      </c>
      <c r="M362" s="337" t="s">
        <v>1861</v>
      </c>
      <c r="N362" s="337" t="s">
        <v>1162</v>
      </c>
      <c r="O362" s="540" t="s">
        <v>1181</v>
      </c>
      <c r="P362" s="337" t="s">
        <v>1112</v>
      </c>
      <c r="Q362" s="306" t="s">
        <v>1687</v>
      </c>
      <c r="R362" s="306">
        <v>1</v>
      </c>
      <c r="S362" s="361">
        <v>12000</v>
      </c>
      <c r="T362" s="450">
        <f>+Tabla46[[#This Row],[Cantidad de Insumos]]*Tabla46[[#This Row],[Precio Unitario]]</f>
        <v>12000</v>
      </c>
      <c r="U362" s="483" t="s">
        <v>895</v>
      </c>
      <c r="V362" s="312" t="s">
        <v>928</v>
      </c>
    </row>
    <row r="363" spans="2:22" ht="25.5" customHeight="1" x14ac:dyDescent="0.2">
      <c r="B363" s="482" t="e">
        <f>IF(Tabla46[[#This Row],[Tipos de Acciones]]="","",CONCATENATE(Tabla46[[#This Row],[POA]],".",Tabla46[[#This Row],[SRS]],".",Tabla46[[#This Row],[AREA]],".",Tabla46[[#This Row],[TIPO]]))</f>
        <v>#REF!</v>
      </c>
      <c r="C363" s="482" t="e">
        <f>IF(Tabla46[[#This Row],[Tipos de Acciones]]="","",'Formulario PPGR1'!#REF!)</f>
        <v>#REF!</v>
      </c>
      <c r="D363" s="341" t="s">
        <v>2027</v>
      </c>
      <c r="E363" s="482" t="s">
        <v>2028</v>
      </c>
      <c r="F363" s="482" t="e">
        <f>IF(Tabla46[[#This Row],[Tipos de Acciones]]="","",'Formulario PPGR1'!#REF!)</f>
        <v>#REF!</v>
      </c>
      <c r="G363" s="524" t="s">
        <v>938</v>
      </c>
      <c r="H363" s="524" t="s">
        <v>260</v>
      </c>
      <c r="I363" s="525" t="s">
        <v>894</v>
      </c>
      <c r="J363" s="524" t="s">
        <v>1724</v>
      </c>
      <c r="K363" s="524"/>
      <c r="L363" s="524" t="s">
        <v>469</v>
      </c>
      <c r="M363" s="337" t="s">
        <v>1864</v>
      </c>
      <c r="N363" s="337" t="s">
        <v>1162</v>
      </c>
      <c r="O363" s="540" t="s">
        <v>1181</v>
      </c>
      <c r="P363" s="337" t="s">
        <v>1112</v>
      </c>
      <c r="Q363" s="306" t="s">
        <v>1687</v>
      </c>
      <c r="R363" s="306">
        <v>1</v>
      </c>
      <c r="S363" s="361">
        <v>12000</v>
      </c>
      <c r="T363" s="450">
        <f>+Tabla46[[#This Row],[Cantidad de Insumos]]*Tabla46[[#This Row],[Precio Unitario]]</f>
        <v>12000</v>
      </c>
      <c r="U363" s="483" t="s">
        <v>895</v>
      </c>
      <c r="V363" s="312" t="s">
        <v>928</v>
      </c>
    </row>
    <row r="364" spans="2:22" ht="25.5" customHeight="1" x14ac:dyDescent="0.2">
      <c r="B364" s="482" t="e">
        <f>IF(Tabla46[[#This Row],[Tipos de Acciones]]="","",CONCATENATE(Tabla46[[#This Row],[POA]],".",Tabla46[[#This Row],[SRS]],".",Tabla46[[#This Row],[AREA]],".",Tabla46[[#This Row],[TIPO]]))</f>
        <v>#REF!</v>
      </c>
      <c r="C364" s="482" t="e">
        <f>IF(Tabla46[[#This Row],[Tipos de Acciones]]="","",'Formulario PPGR1'!#REF!)</f>
        <v>#REF!</v>
      </c>
      <c r="D364" s="341" t="s">
        <v>2027</v>
      </c>
      <c r="E364" s="482" t="s">
        <v>2028</v>
      </c>
      <c r="F364" s="482" t="e">
        <f>IF(Tabla46[[#This Row],[Tipos de Acciones]]="","",'Formulario PPGR1'!#REF!)</f>
        <v>#REF!</v>
      </c>
      <c r="G364" s="524" t="s">
        <v>938</v>
      </c>
      <c r="H364" s="524" t="s">
        <v>260</v>
      </c>
      <c r="I364" s="525" t="s">
        <v>894</v>
      </c>
      <c r="J364" s="524" t="s">
        <v>1724</v>
      </c>
      <c r="K364" s="524"/>
      <c r="L364" s="524" t="s">
        <v>469</v>
      </c>
      <c r="M364" s="337" t="s">
        <v>1866</v>
      </c>
      <c r="N364" s="337" t="s">
        <v>1162</v>
      </c>
      <c r="O364" s="540" t="s">
        <v>1181</v>
      </c>
      <c r="P364" s="337" t="s">
        <v>1112</v>
      </c>
      <c r="Q364" s="306" t="s">
        <v>1687</v>
      </c>
      <c r="R364" s="306">
        <v>1</v>
      </c>
      <c r="S364" s="361">
        <v>12000</v>
      </c>
      <c r="T364" s="450">
        <f>+Tabla46[[#This Row],[Cantidad de Insumos]]*Tabla46[[#This Row],[Precio Unitario]]</f>
        <v>12000</v>
      </c>
      <c r="U364" s="483" t="s">
        <v>895</v>
      </c>
      <c r="V364" s="312" t="s">
        <v>928</v>
      </c>
    </row>
    <row r="365" spans="2:22" ht="25.5" customHeight="1" x14ac:dyDescent="0.2">
      <c r="B365" s="482" t="e">
        <f>IF(Tabla46[[#This Row],[Tipos de Acciones]]="","",CONCATENATE(Tabla46[[#This Row],[POA]],".",Tabla46[[#This Row],[SRS]],".",Tabla46[[#This Row],[AREA]],".",Tabla46[[#This Row],[TIPO]]))</f>
        <v>#REF!</v>
      </c>
      <c r="C365" s="482" t="e">
        <f>IF(Tabla46[[#This Row],[Tipos de Acciones]]="","",'Formulario PPGR1'!#REF!)</f>
        <v>#REF!</v>
      </c>
      <c r="D365" s="341" t="s">
        <v>2027</v>
      </c>
      <c r="E365" s="482" t="s">
        <v>2028</v>
      </c>
      <c r="F365" s="482" t="e">
        <f>IF(Tabla46[[#This Row],[Tipos de Acciones]]="","",'Formulario PPGR1'!#REF!)</f>
        <v>#REF!</v>
      </c>
      <c r="G365" s="524" t="s">
        <v>938</v>
      </c>
      <c r="H365" s="524" t="s">
        <v>260</v>
      </c>
      <c r="I365" s="525" t="s">
        <v>894</v>
      </c>
      <c r="J365" s="524" t="s">
        <v>1724</v>
      </c>
      <c r="K365" s="524"/>
      <c r="L365" s="524" t="s">
        <v>469</v>
      </c>
      <c r="M365" s="337" t="s">
        <v>1873</v>
      </c>
      <c r="N365" s="337" t="s">
        <v>1162</v>
      </c>
      <c r="O365" s="540" t="s">
        <v>1181</v>
      </c>
      <c r="P365" s="337" t="s">
        <v>1112</v>
      </c>
      <c r="Q365" s="306" t="s">
        <v>1687</v>
      </c>
      <c r="R365" s="306">
        <v>1</v>
      </c>
      <c r="S365" s="361">
        <v>12000</v>
      </c>
      <c r="T365" s="450">
        <f>+Tabla46[[#This Row],[Cantidad de Insumos]]*Tabla46[[#This Row],[Precio Unitario]]</f>
        <v>12000</v>
      </c>
      <c r="U365" s="483" t="s">
        <v>895</v>
      </c>
      <c r="V365" s="312" t="s">
        <v>928</v>
      </c>
    </row>
    <row r="366" spans="2:22" ht="25.5" customHeight="1" x14ac:dyDescent="0.2">
      <c r="B366" s="482" t="e">
        <f>IF(Tabla46[[#This Row],[Tipos de Acciones]]="","",CONCATENATE(Tabla46[[#This Row],[POA]],".",Tabla46[[#This Row],[SRS]],".",Tabla46[[#This Row],[AREA]],".",Tabla46[[#This Row],[TIPO]]))</f>
        <v>#REF!</v>
      </c>
      <c r="C366" s="482" t="e">
        <f>IF(Tabla46[[#This Row],[Tipos de Acciones]]="","",'Formulario PPGR1'!#REF!)</f>
        <v>#REF!</v>
      </c>
      <c r="D366" s="341" t="s">
        <v>2027</v>
      </c>
      <c r="E366" s="482" t="s">
        <v>2028</v>
      </c>
      <c r="F366" s="482" t="e">
        <f>IF(Tabla46[[#This Row],[Tipos de Acciones]]="","",'Formulario PPGR1'!#REF!)</f>
        <v>#REF!</v>
      </c>
      <c r="G366" s="524" t="s">
        <v>938</v>
      </c>
      <c r="H366" s="524" t="s">
        <v>260</v>
      </c>
      <c r="I366" s="525" t="s">
        <v>894</v>
      </c>
      <c r="J366" s="524" t="s">
        <v>1724</v>
      </c>
      <c r="K366" s="524"/>
      <c r="L366" s="524" t="s">
        <v>469</v>
      </c>
      <c r="M366" s="337" t="s">
        <v>1867</v>
      </c>
      <c r="N366" s="337" t="s">
        <v>1162</v>
      </c>
      <c r="O366" s="540" t="s">
        <v>1181</v>
      </c>
      <c r="P366" s="337" t="s">
        <v>1112</v>
      </c>
      <c r="Q366" s="306" t="s">
        <v>1687</v>
      </c>
      <c r="R366" s="306">
        <v>1</v>
      </c>
      <c r="S366" s="361">
        <v>12000</v>
      </c>
      <c r="T366" s="450">
        <f>+Tabla46[[#This Row],[Cantidad de Insumos]]*Tabla46[[#This Row],[Precio Unitario]]</f>
        <v>12000</v>
      </c>
      <c r="U366" s="483" t="s">
        <v>895</v>
      </c>
      <c r="V366" s="312" t="s">
        <v>928</v>
      </c>
    </row>
    <row r="367" spans="2:22" ht="25.5" customHeight="1" x14ac:dyDescent="0.2">
      <c r="B367" s="482" t="e">
        <f>IF(Tabla46[[#This Row],[Tipos de Acciones]]="","",CONCATENATE(Tabla46[[#This Row],[POA]],".",Tabla46[[#This Row],[SRS]],".",Tabla46[[#This Row],[AREA]],".",Tabla46[[#This Row],[TIPO]]))</f>
        <v>#REF!</v>
      </c>
      <c r="C367" s="482" t="e">
        <f>IF(Tabla46[[#This Row],[Tipos de Acciones]]="","",'Formulario PPGR1'!#REF!)</f>
        <v>#REF!</v>
      </c>
      <c r="D367" s="341" t="s">
        <v>2027</v>
      </c>
      <c r="E367" s="482" t="s">
        <v>2028</v>
      </c>
      <c r="F367" s="482" t="e">
        <f>IF(Tabla46[[#This Row],[Tipos de Acciones]]="","",'Formulario PPGR1'!#REF!)</f>
        <v>#REF!</v>
      </c>
      <c r="G367" s="524" t="s">
        <v>938</v>
      </c>
      <c r="H367" s="524" t="s">
        <v>260</v>
      </c>
      <c r="I367" s="525" t="s">
        <v>894</v>
      </c>
      <c r="J367" s="524" t="s">
        <v>1724</v>
      </c>
      <c r="K367" s="524"/>
      <c r="L367" s="524" t="s">
        <v>469</v>
      </c>
      <c r="M367" s="337" t="s">
        <v>1859</v>
      </c>
      <c r="N367" s="337" t="s">
        <v>1137</v>
      </c>
      <c r="O367" s="540" t="s">
        <v>969</v>
      </c>
      <c r="P367" s="337" t="s">
        <v>1108</v>
      </c>
      <c r="Q367" s="306" t="s">
        <v>1687</v>
      </c>
      <c r="R367" s="306">
        <v>1</v>
      </c>
      <c r="S367" s="361">
        <v>12000</v>
      </c>
      <c r="T367" s="450">
        <f>+Tabla46[[#This Row],[Cantidad de Insumos]]*Tabla46[[#This Row],[Precio Unitario]]</f>
        <v>12000</v>
      </c>
      <c r="U367" s="483" t="s">
        <v>895</v>
      </c>
      <c r="V367" s="312" t="s">
        <v>928</v>
      </c>
    </row>
    <row r="368" spans="2:22" ht="25.5" customHeight="1" x14ac:dyDescent="0.2">
      <c r="B368" s="482" t="e">
        <f>IF(Tabla46[[#This Row],[Tipos de Acciones]]="","",CONCATENATE(Tabla46[[#This Row],[POA]],".",Tabla46[[#This Row],[SRS]],".",Tabla46[[#This Row],[AREA]],".",Tabla46[[#This Row],[TIPO]]))</f>
        <v>#REF!</v>
      </c>
      <c r="C368" s="482" t="e">
        <f>IF(Tabla46[[#This Row],[Tipos de Acciones]]="","",'Formulario PPGR1'!#REF!)</f>
        <v>#REF!</v>
      </c>
      <c r="D368" s="341" t="s">
        <v>2027</v>
      </c>
      <c r="E368" s="482" t="s">
        <v>2028</v>
      </c>
      <c r="F368" s="482" t="e">
        <f>IF(Tabla46[[#This Row],[Tipos de Acciones]]="","",'Formulario PPGR1'!#REF!)</f>
        <v>#REF!</v>
      </c>
      <c r="G368" s="524" t="s">
        <v>938</v>
      </c>
      <c r="H368" s="524" t="s">
        <v>260</v>
      </c>
      <c r="I368" s="525" t="s">
        <v>894</v>
      </c>
      <c r="J368" s="524" t="s">
        <v>1902</v>
      </c>
      <c r="K368" s="524"/>
      <c r="L368" s="524" t="s">
        <v>470</v>
      </c>
      <c r="M368" s="337" t="s">
        <v>1881</v>
      </c>
      <c r="N368" s="337" t="s">
        <v>1162</v>
      </c>
      <c r="O368" s="540" t="s">
        <v>1181</v>
      </c>
      <c r="P368" s="337" t="s">
        <v>1111</v>
      </c>
      <c r="Q368" s="306" t="s">
        <v>1687</v>
      </c>
      <c r="R368" s="306">
        <v>2</v>
      </c>
      <c r="S368" s="361">
        <v>4000</v>
      </c>
      <c r="T368" s="450">
        <f>+Tabla46[[#This Row],[Cantidad de Insumos]]*Tabla46[[#This Row],[Precio Unitario]]</f>
        <v>8000</v>
      </c>
      <c r="U368" s="483" t="s">
        <v>895</v>
      </c>
      <c r="V368" s="312" t="s">
        <v>928</v>
      </c>
    </row>
    <row r="369" spans="2:22" ht="51" customHeight="1" x14ac:dyDescent="0.2">
      <c r="B369" s="482" t="e">
        <f>IF(Tabla46[[#This Row],[Tipos de Acciones]]="","",CONCATENATE(Tabla46[[#This Row],[POA]],".",Tabla46[[#This Row],[SRS]],".",Tabla46[[#This Row],[AREA]],".",Tabla46[[#This Row],[TIPO]]))</f>
        <v>#REF!</v>
      </c>
      <c r="C369" s="482" t="e">
        <f>IF(Tabla46[[#This Row],[Tipos de Acciones]]="","",'Formulario PPGR1'!#REF!)</f>
        <v>#REF!</v>
      </c>
      <c r="D369" s="341" t="s">
        <v>2027</v>
      </c>
      <c r="E369" s="482" t="s">
        <v>2028</v>
      </c>
      <c r="F369" s="482" t="e">
        <f>IF(Tabla46[[#This Row],[Tipos de Acciones]]="","",'Formulario PPGR1'!#REF!)</f>
        <v>#REF!</v>
      </c>
      <c r="G369" s="524" t="s">
        <v>938</v>
      </c>
      <c r="H369" s="524" t="s">
        <v>260</v>
      </c>
      <c r="I369" s="525" t="s">
        <v>894</v>
      </c>
      <c r="J369" s="524" t="s">
        <v>1726</v>
      </c>
      <c r="K369" s="524"/>
      <c r="L369" s="524" t="s">
        <v>469</v>
      </c>
      <c r="M369" s="337" t="s">
        <v>1852</v>
      </c>
      <c r="N369" s="337" t="s">
        <v>1162</v>
      </c>
      <c r="O369" s="540" t="s">
        <v>1181</v>
      </c>
      <c r="P369" s="337" t="s">
        <v>1111</v>
      </c>
      <c r="Q369" s="306" t="s">
        <v>1687</v>
      </c>
      <c r="R369" s="306">
        <v>1</v>
      </c>
      <c r="S369" s="361">
        <v>4700</v>
      </c>
      <c r="T369" s="450">
        <f>+Tabla46[[#This Row],[Cantidad de Insumos]]*Tabla46[[#This Row],[Precio Unitario]]</f>
        <v>4700</v>
      </c>
      <c r="U369" s="483" t="s">
        <v>895</v>
      </c>
      <c r="V369" s="312" t="s">
        <v>928</v>
      </c>
    </row>
    <row r="370" spans="2:22" ht="51" customHeight="1" x14ac:dyDescent="0.2">
      <c r="B370" s="482" t="e">
        <f>IF(Tabla46[[#This Row],[Tipos de Acciones]]="","",CONCATENATE(Tabla46[[#This Row],[POA]],".",Tabla46[[#This Row],[SRS]],".",Tabla46[[#This Row],[AREA]],".",Tabla46[[#This Row],[TIPO]]))</f>
        <v>#REF!</v>
      </c>
      <c r="C370" s="482" t="e">
        <f>IF(Tabla46[[#This Row],[Tipos de Acciones]]="","",'Formulario PPGR1'!#REF!)</f>
        <v>#REF!</v>
      </c>
      <c r="D370" s="341" t="s">
        <v>2027</v>
      </c>
      <c r="E370" s="482" t="s">
        <v>2028</v>
      </c>
      <c r="F370" s="482" t="e">
        <f>IF(Tabla46[[#This Row],[Tipos de Acciones]]="","",'Formulario PPGR1'!#REF!)</f>
        <v>#REF!</v>
      </c>
      <c r="G370" s="524" t="s">
        <v>938</v>
      </c>
      <c r="H370" s="524" t="s">
        <v>260</v>
      </c>
      <c r="I370" s="525" t="s">
        <v>894</v>
      </c>
      <c r="J370" s="524" t="s">
        <v>1726</v>
      </c>
      <c r="K370" s="524"/>
      <c r="L370" s="524" t="s">
        <v>469</v>
      </c>
      <c r="M370" s="337" t="s">
        <v>1851</v>
      </c>
      <c r="N370" s="337" t="s">
        <v>1162</v>
      </c>
      <c r="O370" s="540" t="s">
        <v>1181</v>
      </c>
      <c r="P370" s="337" t="s">
        <v>1112</v>
      </c>
      <c r="Q370" s="306" t="s">
        <v>1687</v>
      </c>
      <c r="R370" s="306">
        <v>1</v>
      </c>
      <c r="S370" s="361">
        <v>4700</v>
      </c>
      <c r="T370" s="450">
        <f>+Tabla46[[#This Row],[Cantidad de Insumos]]*Tabla46[[#This Row],[Precio Unitario]]</f>
        <v>4700</v>
      </c>
      <c r="U370" s="483" t="s">
        <v>895</v>
      </c>
      <c r="V370" s="312" t="s">
        <v>928</v>
      </c>
    </row>
    <row r="371" spans="2:22" ht="51" customHeight="1" x14ac:dyDescent="0.2">
      <c r="B371" s="482" t="e">
        <f>IF(Tabla46[[#This Row],[Tipos de Acciones]]="","",CONCATENATE(Tabla46[[#This Row],[POA]],".",Tabla46[[#This Row],[SRS]],".",Tabla46[[#This Row],[AREA]],".",Tabla46[[#This Row],[TIPO]]))</f>
        <v>#REF!</v>
      </c>
      <c r="C371" s="482" t="e">
        <f>IF(Tabla46[[#This Row],[Tipos de Acciones]]="","",'Formulario PPGR1'!#REF!)</f>
        <v>#REF!</v>
      </c>
      <c r="D371" s="341" t="s">
        <v>2027</v>
      </c>
      <c r="E371" s="482" t="s">
        <v>2028</v>
      </c>
      <c r="F371" s="482" t="e">
        <f>IF(Tabla46[[#This Row],[Tipos de Acciones]]="","",'Formulario PPGR1'!#REF!)</f>
        <v>#REF!</v>
      </c>
      <c r="G371" s="524" t="s">
        <v>938</v>
      </c>
      <c r="H371" s="524" t="s">
        <v>260</v>
      </c>
      <c r="I371" s="525" t="s">
        <v>894</v>
      </c>
      <c r="J371" s="524" t="s">
        <v>1726</v>
      </c>
      <c r="K371" s="524"/>
      <c r="L371" s="524" t="s">
        <v>469</v>
      </c>
      <c r="M371" s="337" t="s">
        <v>1853</v>
      </c>
      <c r="N371" s="337" t="s">
        <v>1162</v>
      </c>
      <c r="O371" s="540" t="s">
        <v>1181</v>
      </c>
      <c r="P371" s="337" t="s">
        <v>1113</v>
      </c>
      <c r="Q371" s="306" t="s">
        <v>1687</v>
      </c>
      <c r="R371" s="306">
        <v>1</v>
      </c>
      <c r="S371" s="361">
        <v>4700</v>
      </c>
      <c r="T371" s="450">
        <f>+Tabla46[[#This Row],[Cantidad de Insumos]]*Tabla46[[#This Row],[Precio Unitario]]</f>
        <v>4700</v>
      </c>
      <c r="U371" s="483" t="s">
        <v>895</v>
      </c>
      <c r="V371" s="312" t="s">
        <v>928</v>
      </c>
    </row>
    <row r="372" spans="2:22" ht="51" customHeight="1" x14ac:dyDescent="0.2">
      <c r="B372" s="482" t="e">
        <f>IF(Tabla46[[#This Row],[Tipos de Acciones]]="","",CONCATENATE(Tabla46[[#This Row],[POA]],".",Tabla46[[#This Row],[SRS]],".",Tabla46[[#This Row],[AREA]],".",Tabla46[[#This Row],[TIPO]]))</f>
        <v>#REF!</v>
      </c>
      <c r="C372" s="482" t="e">
        <f>IF(Tabla46[[#This Row],[Tipos de Acciones]]="","",'Formulario PPGR1'!#REF!)</f>
        <v>#REF!</v>
      </c>
      <c r="D372" s="341" t="s">
        <v>2027</v>
      </c>
      <c r="E372" s="482" t="s">
        <v>2028</v>
      </c>
      <c r="F372" s="482" t="e">
        <f>IF(Tabla46[[#This Row],[Tipos de Acciones]]="","",'Formulario PPGR1'!#REF!)</f>
        <v>#REF!</v>
      </c>
      <c r="G372" s="524" t="s">
        <v>938</v>
      </c>
      <c r="H372" s="524" t="s">
        <v>260</v>
      </c>
      <c r="I372" s="525" t="s">
        <v>894</v>
      </c>
      <c r="J372" s="524" t="s">
        <v>1726</v>
      </c>
      <c r="K372" s="524"/>
      <c r="L372" s="524" t="s">
        <v>469</v>
      </c>
      <c r="M372" s="337" t="s">
        <v>1876</v>
      </c>
      <c r="N372" s="337" t="s">
        <v>1162</v>
      </c>
      <c r="O372" s="540" t="s">
        <v>1181</v>
      </c>
      <c r="P372" s="337" t="s">
        <v>1113</v>
      </c>
      <c r="Q372" s="306" t="s">
        <v>1687</v>
      </c>
      <c r="R372" s="306">
        <v>1</v>
      </c>
      <c r="S372" s="361">
        <v>4700</v>
      </c>
      <c r="T372" s="450">
        <f>+Tabla46[[#This Row],[Cantidad de Insumos]]*Tabla46[[#This Row],[Precio Unitario]]</f>
        <v>4700</v>
      </c>
      <c r="U372" s="483" t="s">
        <v>895</v>
      </c>
      <c r="V372" s="312" t="s">
        <v>928</v>
      </c>
    </row>
    <row r="373" spans="2:22" ht="51" customHeight="1" x14ac:dyDescent="0.2">
      <c r="B373" s="482" t="e">
        <f>IF(Tabla46[[#This Row],[Tipos de Acciones]]="","",CONCATENATE(Tabla46[[#This Row],[POA]],".",Tabla46[[#This Row],[SRS]],".",Tabla46[[#This Row],[AREA]],".",Tabla46[[#This Row],[TIPO]]))</f>
        <v>#REF!</v>
      </c>
      <c r="C373" s="482" t="e">
        <f>IF(Tabla46[[#This Row],[Tipos de Acciones]]="","",'Formulario PPGR1'!#REF!)</f>
        <v>#REF!</v>
      </c>
      <c r="D373" s="341" t="s">
        <v>2027</v>
      </c>
      <c r="E373" s="482" t="s">
        <v>2028</v>
      </c>
      <c r="F373" s="482" t="e">
        <f>IF(Tabla46[[#This Row],[Tipos de Acciones]]="","",'Formulario PPGR1'!#REF!)</f>
        <v>#REF!</v>
      </c>
      <c r="G373" s="524" t="s">
        <v>938</v>
      </c>
      <c r="H373" s="524" t="s">
        <v>260</v>
      </c>
      <c r="I373" s="525" t="s">
        <v>894</v>
      </c>
      <c r="J373" s="524" t="s">
        <v>1726</v>
      </c>
      <c r="K373" s="524"/>
      <c r="L373" s="524" t="s">
        <v>469</v>
      </c>
      <c r="M373" s="337" t="s">
        <v>1858</v>
      </c>
      <c r="N373" s="337" t="s">
        <v>1162</v>
      </c>
      <c r="O373" s="540" t="s">
        <v>1181</v>
      </c>
      <c r="P373" s="337" t="s">
        <v>1113</v>
      </c>
      <c r="Q373" s="306" t="s">
        <v>1687</v>
      </c>
      <c r="R373" s="306">
        <v>1</v>
      </c>
      <c r="S373" s="361">
        <v>4700</v>
      </c>
      <c r="T373" s="450">
        <f>+Tabla46[[#This Row],[Cantidad de Insumos]]*Tabla46[[#This Row],[Precio Unitario]]</f>
        <v>4700</v>
      </c>
      <c r="U373" s="483" t="s">
        <v>895</v>
      </c>
      <c r="V373" s="312" t="s">
        <v>928</v>
      </c>
    </row>
    <row r="374" spans="2:22" ht="51" customHeight="1" x14ac:dyDescent="0.2">
      <c r="B374" s="482" t="e">
        <f>IF(Tabla46[[#This Row],[Tipos de Acciones]]="","",CONCATENATE(Tabla46[[#This Row],[POA]],".",Tabla46[[#This Row],[SRS]],".",Tabla46[[#This Row],[AREA]],".",Tabla46[[#This Row],[TIPO]]))</f>
        <v>#REF!</v>
      </c>
      <c r="C374" s="482" t="e">
        <f>IF(Tabla46[[#This Row],[Tipos de Acciones]]="","",'Formulario PPGR1'!#REF!)</f>
        <v>#REF!</v>
      </c>
      <c r="D374" s="341" t="s">
        <v>2027</v>
      </c>
      <c r="E374" s="482" t="s">
        <v>2028</v>
      </c>
      <c r="F374" s="482" t="e">
        <f>IF(Tabla46[[#This Row],[Tipos de Acciones]]="","",'Formulario PPGR1'!#REF!)</f>
        <v>#REF!</v>
      </c>
      <c r="G374" s="524" t="s">
        <v>938</v>
      </c>
      <c r="H374" s="524" t="s">
        <v>260</v>
      </c>
      <c r="I374" s="525" t="s">
        <v>1663</v>
      </c>
      <c r="J374" s="524" t="s">
        <v>1726</v>
      </c>
      <c r="K374" s="524"/>
      <c r="L374" s="524" t="s">
        <v>469</v>
      </c>
      <c r="M374" s="337" t="s">
        <v>1840</v>
      </c>
      <c r="N374" s="337" t="s">
        <v>1162</v>
      </c>
      <c r="O374" s="540" t="s">
        <v>1181</v>
      </c>
      <c r="P374" s="337" t="s">
        <v>1111</v>
      </c>
      <c r="Q374" s="306" t="s">
        <v>1687</v>
      </c>
      <c r="R374" s="306">
        <v>1</v>
      </c>
      <c r="S374" s="361">
        <v>4700</v>
      </c>
      <c r="T374" s="450">
        <f>+Tabla46[[#This Row],[Cantidad de Insumos]]*Tabla46[[#This Row],[Precio Unitario]]</f>
        <v>4700</v>
      </c>
      <c r="U374" s="483" t="s">
        <v>895</v>
      </c>
      <c r="V374" s="312" t="s">
        <v>928</v>
      </c>
    </row>
    <row r="375" spans="2:22" ht="51" customHeight="1" x14ac:dyDescent="0.2">
      <c r="B375" s="482" t="e">
        <f>IF(Tabla46[[#This Row],[Tipos de Acciones]]="","",CONCATENATE(Tabla46[[#This Row],[POA]],".",Tabla46[[#This Row],[SRS]],".",Tabla46[[#This Row],[AREA]],".",Tabla46[[#This Row],[TIPO]]))</f>
        <v>#REF!</v>
      </c>
      <c r="C375" s="482" t="e">
        <f>IF(Tabla46[[#This Row],[Tipos de Acciones]]="","",'Formulario PPGR1'!#REF!)</f>
        <v>#REF!</v>
      </c>
      <c r="D375" s="341" t="s">
        <v>2027</v>
      </c>
      <c r="E375" s="482" t="s">
        <v>2028</v>
      </c>
      <c r="F375" s="482" t="e">
        <f>IF(Tabla46[[#This Row],[Tipos de Acciones]]="","",'Formulario PPGR1'!#REF!)</f>
        <v>#REF!</v>
      </c>
      <c r="G375" s="524" t="s">
        <v>938</v>
      </c>
      <c r="H375" s="524" t="s">
        <v>260</v>
      </c>
      <c r="I375" s="525" t="s">
        <v>1663</v>
      </c>
      <c r="J375" s="524" t="s">
        <v>1726</v>
      </c>
      <c r="K375" s="524"/>
      <c r="L375" s="524" t="s">
        <v>469</v>
      </c>
      <c r="M375" s="337" t="s">
        <v>1842</v>
      </c>
      <c r="N375" s="337" t="s">
        <v>1162</v>
      </c>
      <c r="O375" s="540" t="s">
        <v>1181</v>
      </c>
      <c r="P375" s="337" t="s">
        <v>1111</v>
      </c>
      <c r="Q375" s="306" t="s">
        <v>1687</v>
      </c>
      <c r="R375" s="306">
        <v>1</v>
      </c>
      <c r="S375" s="361">
        <v>4700</v>
      </c>
      <c r="T375" s="450">
        <f>+Tabla46[[#This Row],[Cantidad de Insumos]]*Tabla46[[#This Row],[Precio Unitario]]</f>
        <v>4700</v>
      </c>
      <c r="U375" s="483" t="s">
        <v>895</v>
      </c>
      <c r="V375" s="312" t="s">
        <v>928</v>
      </c>
    </row>
    <row r="376" spans="2:22" ht="51" customHeight="1" x14ac:dyDescent="0.2">
      <c r="B376" s="482" t="e">
        <f>IF(Tabla46[[#This Row],[Tipos de Acciones]]="","",CONCATENATE(Tabla46[[#This Row],[POA]],".",Tabla46[[#This Row],[SRS]],".",Tabla46[[#This Row],[AREA]],".",Tabla46[[#This Row],[TIPO]]))</f>
        <v>#REF!</v>
      </c>
      <c r="C376" s="482" t="e">
        <f>IF(Tabla46[[#This Row],[Tipos de Acciones]]="","",'Formulario PPGR1'!#REF!)</f>
        <v>#REF!</v>
      </c>
      <c r="D376" s="341" t="s">
        <v>2027</v>
      </c>
      <c r="E376" s="482" t="s">
        <v>2028</v>
      </c>
      <c r="F376" s="482" t="e">
        <f>IF(Tabla46[[#This Row],[Tipos de Acciones]]="","",'Formulario PPGR1'!#REF!)</f>
        <v>#REF!</v>
      </c>
      <c r="G376" s="524" t="s">
        <v>938</v>
      </c>
      <c r="H376" s="524" t="s">
        <v>260</v>
      </c>
      <c r="I376" s="525" t="s">
        <v>1663</v>
      </c>
      <c r="J376" s="524" t="s">
        <v>1726</v>
      </c>
      <c r="K376" s="524"/>
      <c r="L376" s="524" t="s">
        <v>469</v>
      </c>
      <c r="M376" s="337" t="s">
        <v>1844</v>
      </c>
      <c r="N376" s="337" t="s">
        <v>1162</v>
      </c>
      <c r="O376" s="540" t="s">
        <v>1181</v>
      </c>
      <c r="P376" s="337" t="s">
        <v>1111</v>
      </c>
      <c r="Q376" s="306" t="s">
        <v>1687</v>
      </c>
      <c r="R376" s="306">
        <v>1</v>
      </c>
      <c r="S376" s="361">
        <v>4700</v>
      </c>
      <c r="T376" s="450">
        <f>+Tabla46[[#This Row],[Cantidad de Insumos]]*Tabla46[[#This Row],[Precio Unitario]]</f>
        <v>4700</v>
      </c>
      <c r="U376" s="483" t="s">
        <v>895</v>
      </c>
      <c r="V376" s="312" t="s">
        <v>928</v>
      </c>
    </row>
    <row r="377" spans="2:22" ht="51" customHeight="1" x14ac:dyDescent="0.2">
      <c r="B377" s="482" t="e">
        <f>IF(Tabla46[[#This Row],[Tipos de Acciones]]="","",CONCATENATE(Tabla46[[#This Row],[POA]],".",Tabla46[[#This Row],[SRS]],".",Tabla46[[#This Row],[AREA]],".",Tabla46[[#This Row],[TIPO]]))</f>
        <v>#REF!</v>
      </c>
      <c r="C377" s="482" t="e">
        <f>IF(Tabla46[[#This Row],[Tipos de Acciones]]="","",'Formulario PPGR1'!#REF!)</f>
        <v>#REF!</v>
      </c>
      <c r="D377" s="341" t="s">
        <v>2027</v>
      </c>
      <c r="E377" s="482" t="s">
        <v>2028</v>
      </c>
      <c r="F377" s="482" t="e">
        <f>IF(Tabla46[[#This Row],[Tipos de Acciones]]="","",'Formulario PPGR1'!#REF!)</f>
        <v>#REF!</v>
      </c>
      <c r="G377" s="524" t="s">
        <v>938</v>
      </c>
      <c r="H377" s="524" t="s">
        <v>260</v>
      </c>
      <c r="I377" s="525" t="s">
        <v>1663</v>
      </c>
      <c r="J377" s="524" t="s">
        <v>1726</v>
      </c>
      <c r="K377" s="524"/>
      <c r="L377" s="524" t="s">
        <v>469</v>
      </c>
      <c r="M377" s="337" t="s">
        <v>1846</v>
      </c>
      <c r="N377" s="337" t="s">
        <v>1162</v>
      </c>
      <c r="O377" s="540" t="s">
        <v>1181</v>
      </c>
      <c r="P377" s="337" t="s">
        <v>1111</v>
      </c>
      <c r="Q377" s="306" t="s">
        <v>1687</v>
      </c>
      <c r="R377" s="306">
        <v>1</v>
      </c>
      <c r="S377" s="361">
        <v>4700</v>
      </c>
      <c r="T377" s="450">
        <f>+Tabla46[[#This Row],[Cantidad de Insumos]]*Tabla46[[#This Row],[Precio Unitario]]</f>
        <v>4700</v>
      </c>
      <c r="U377" s="483" t="s">
        <v>895</v>
      </c>
      <c r="V377" s="312" t="s">
        <v>928</v>
      </c>
    </row>
    <row r="378" spans="2:22" ht="51" customHeight="1" x14ac:dyDescent="0.2">
      <c r="B378" s="482" t="e">
        <f>IF(Tabla46[[#This Row],[Tipos de Acciones]]="","",CONCATENATE(Tabla46[[#This Row],[POA]],".",Tabla46[[#This Row],[SRS]],".",Tabla46[[#This Row],[AREA]],".",Tabla46[[#This Row],[TIPO]]))</f>
        <v>#REF!</v>
      </c>
      <c r="C378" s="482" t="e">
        <f>IF(Tabla46[[#This Row],[Tipos de Acciones]]="","",'Formulario PPGR1'!#REF!)</f>
        <v>#REF!</v>
      </c>
      <c r="D378" s="341" t="s">
        <v>2027</v>
      </c>
      <c r="E378" s="482" t="s">
        <v>2028</v>
      </c>
      <c r="F378" s="482" t="e">
        <f>IF(Tabla46[[#This Row],[Tipos de Acciones]]="","",'Formulario PPGR1'!#REF!)</f>
        <v>#REF!</v>
      </c>
      <c r="G378" s="524" t="s">
        <v>938</v>
      </c>
      <c r="H378" s="524" t="s">
        <v>260</v>
      </c>
      <c r="I378" s="525" t="s">
        <v>1663</v>
      </c>
      <c r="J378" s="524" t="s">
        <v>1726</v>
      </c>
      <c r="K378" s="524"/>
      <c r="L378" s="524" t="s">
        <v>469</v>
      </c>
      <c r="M378" s="337" t="s">
        <v>1845</v>
      </c>
      <c r="N378" s="337" t="s">
        <v>1162</v>
      </c>
      <c r="O378" s="540" t="s">
        <v>1181</v>
      </c>
      <c r="P378" s="337" t="s">
        <v>1111</v>
      </c>
      <c r="Q378" s="306" t="s">
        <v>1687</v>
      </c>
      <c r="R378" s="306">
        <v>1</v>
      </c>
      <c r="S378" s="361">
        <v>4700</v>
      </c>
      <c r="T378" s="450">
        <f>+Tabla46[[#This Row],[Cantidad de Insumos]]*Tabla46[[#This Row],[Precio Unitario]]</f>
        <v>4700</v>
      </c>
      <c r="U378" s="483" t="s">
        <v>895</v>
      </c>
      <c r="V378" s="312" t="s">
        <v>928</v>
      </c>
    </row>
    <row r="379" spans="2:22" ht="51" customHeight="1" x14ac:dyDescent="0.2">
      <c r="B379" s="482" t="e">
        <f>IF(Tabla46[[#This Row],[Tipos de Acciones]]="","",CONCATENATE(Tabla46[[#This Row],[POA]],".",Tabla46[[#This Row],[SRS]],".",Tabla46[[#This Row],[AREA]],".",Tabla46[[#This Row],[TIPO]]))</f>
        <v>#REF!</v>
      </c>
      <c r="C379" s="482" t="e">
        <f>IF(Tabla46[[#This Row],[Tipos de Acciones]]="","",'Formulario PPGR1'!#REF!)</f>
        <v>#REF!</v>
      </c>
      <c r="D379" s="341" t="s">
        <v>2027</v>
      </c>
      <c r="E379" s="482" t="s">
        <v>2028</v>
      </c>
      <c r="F379" s="482" t="e">
        <f>IF(Tabla46[[#This Row],[Tipos de Acciones]]="","",'Formulario PPGR1'!#REF!)</f>
        <v>#REF!</v>
      </c>
      <c r="G379" s="524" t="s">
        <v>938</v>
      </c>
      <c r="H379" s="524" t="s">
        <v>260</v>
      </c>
      <c r="I379" s="525" t="s">
        <v>1663</v>
      </c>
      <c r="J379" s="524" t="s">
        <v>1726</v>
      </c>
      <c r="K379" s="524"/>
      <c r="L379" s="524" t="s">
        <v>469</v>
      </c>
      <c r="M379" s="337" t="s">
        <v>1843</v>
      </c>
      <c r="N379" s="337" t="s">
        <v>1162</v>
      </c>
      <c r="O379" s="540" t="s">
        <v>1181</v>
      </c>
      <c r="P379" s="337" t="s">
        <v>1111</v>
      </c>
      <c r="Q379" s="306" t="s">
        <v>1687</v>
      </c>
      <c r="R379" s="306">
        <v>1</v>
      </c>
      <c r="S379" s="361">
        <v>4700</v>
      </c>
      <c r="T379" s="450">
        <f>+Tabla46[[#This Row],[Cantidad de Insumos]]*Tabla46[[#This Row],[Precio Unitario]]</f>
        <v>4700</v>
      </c>
      <c r="U379" s="483" t="s">
        <v>895</v>
      </c>
      <c r="V379" s="312" t="s">
        <v>928</v>
      </c>
    </row>
    <row r="380" spans="2:22" ht="51" customHeight="1" x14ac:dyDescent="0.2">
      <c r="B380" s="482" t="e">
        <f>IF(Tabla46[[#This Row],[Tipos de Acciones]]="","",CONCATENATE(Tabla46[[#This Row],[POA]],".",Tabla46[[#This Row],[SRS]],".",Tabla46[[#This Row],[AREA]],".",Tabla46[[#This Row],[TIPO]]))</f>
        <v>#REF!</v>
      </c>
      <c r="C380" s="482" t="e">
        <f>IF(Tabla46[[#This Row],[Tipos de Acciones]]="","",'Formulario PPGR1'!#REF!)</f>
        <v>#REF!</v>
      </c>
      <c r="D380" s="341" t="s">
        <v>2027</v>
      </c>
      <c r="E380" s="482" t="s">
        <v>2028</v>
      </c>
      <c r="F380" s="482" t="e">
        <f>IF(Tabla46[[#This Row],[Tipos de Acciones]]="","",'Formulario PPGR1'!#REF!)</f>
        <v>#REF!</v>
      </c>
      <c r="G380" s="524" t="s">
        <v>938</v>
      </c>
      <c r="H380" s="524" t="s">
        <v>260</v>
      </c>
      <c r="I380" s="525" t="s">
        <v>1663</v>
      </c>
      <c r="J380" s="524" t="s">
        <v>1726</v>
      </c>
      <c r="K380" s="524"/>
      <c r="L380" s="524" t="s">
        <v>469</v>
      </c>
      <c r="M380" s="337" t="s">
        <v>1847</v>
      </c>
      <c r="N380" s="337" t="s">
        <v>1162</v>
      </c>
      <c r="O380" s="540" t="s">
        <v>1181</v>
      </c>
      <c r="P380" s="337" t="s">
        <v>1111</v>
      </c>
      <c r="Q380" s="306" t="s">
        <v>1687</v>
      </c>
      <c r="R380" s="306">
        <v>1</v>
      </c>
      <c r="S380" s="361">
        <v>4700</v>
      </c>
      <c r="T380" s="450">
        <f>+Tabla46[[#This Row],[Cantidad de Insumos]]*Tabla46[[#This Row],[Precio Unitario]]</f>
        <v>4700</v>
      </c>
      <c r="U380" s="483" t="s">
        <v>895</v>
      </c>
      <c r="V380" s="312" t="s">
        <v>928</v>
      </c>
    </row>
    <row r="381" spans="2:22" ht="51" customHeight="1" x14ac:dyDescent="0.2">
      <c r="B381" s="482" t="e">
        <f>IF(Tabla46[[#This Row],[Tipos de Acciones]]="","",CONCATENATE(Tabla46[[#This Row],[POA]],".",Tabla46[[#This Row],[SRS]],".",Tabla46[[#This Row],[AREA]],".",Tabla46[[#This Row],[TIPO]]))</f>
        <v>#REF!</v>
      </c>
      <c r="C381" s="482" t="e">
        <f>IF(Tabla46[[#This Row],[Tipos de Acciones]]="","",'Formulario PPGR1'!#REF!)</f>
        <v>#REF!</v>
      </c>
      <c r="D381" s="341" t="s">
        <v>2027</v>
      </c>
      <c r="E381" s="482" t="s">
        <v>2028</v>
      </c>
      <c r="F381" s="482" t="e">
        <f>IF(Tabla46[[#This Row],[Tipos de Acciones]]="","",'Formulario PPGR1'!#REF!)</f>
        <v>#REF!</v>
      </c>
      <c r="G381" s="524" t="s">
        <v>938</v>
      </c>
      <c r="H381" s="524" t="s">
        <v>260</v>
      </c>
      <c r="I381" s="525" t="s">
        <v>1663</v>
      </c>
      <c r="J381" s="524" t="s">
        <v>1726</v>
      </c>
      <c r="K381" s="524"/>
      <c r="L381" s="524" t="s">
        <v>469</v>
      </c>
      <c r="M381" s="337" t="s">
        <v>1848</v>
      </c>
      <c r="N381" s="337" t="s">
        <v>1162</v>
      </c>
      <c r="O381" s="540" t="s">
        <v>1181</v>
      </c>
      <c r="P381" s="337" t="s">
        <v>1111</v>
      </c>
      <c r="Q381" s="306" t="s">
        <v>1687</v>
      </c>
      <c r="R381" s="306">
        <v>1</v>
      </c>
      <c r="S381" s="361">
        <v>4700</v>
      </c>
      <c r="T381" s="450">
        <f>+Tabla46[[#This Row],[Cantidad de Insumos]]*Tabla46[[#This Row],[Precio Unitario]]</f>
        <v>4700</v>
      </c>
      <c r="U381" s="483" t="s">
        <v>895</v>
      </c>
      <c r="V381" s="312" t="s">
        <v>928</v>
      </c>
    </row>
    <row r="382" spans="2:22" ht="51" customHeight="1" x14ac:dyDescent="0.2">
      <c r="B382" s="482" t="e">
        <f>IF(Tabla46[[#This Row],[Tipos de Acciones]]="","",CONCATENATE(Tabla46[[#This Row],[POA]],".",Tabla46[[#This Row],[SRS]],".",Tabla46[[#This Row],[AREA]],".",Tabla46[[#This Row],[TIPO]]))</f>
        <v>#REF!</v>
      </c>
      <c r="C382" s="482" t="e">
        <f>IF(Tabla46[[#This Row],[Tipos de Acciones]]="","",'Formulario PPGR1'!#REF!)</f>
        <v>#REF!</v>
      </c>
      <c r="D382" s="341" t="s">
        <v>2027</v>
      </c>
      <c r="E382" s="482" t="s">
        <v>2028</v>
      </c>
      <c r="F382" s="482" t="e">
        <f>IF(Tabla46[[#This Row],[Tipos de Acciones]]="","",'Formulario PPGR1'!#REF!)</f>
        <v>#REF!</v>
      </c>
      <c r="G382" s="524" t="s">
        <v>938</v>
      </c>
      <c r="H382" s="524" t="s">
        <v>260</v>
      </c>
      <c r="I382" s="525" t="s">
        <v>894</v>
      </c>
      <c r="J382" s="524" t="s">
        <v>1726</v>
      </c>
      <c r="K382" s="524"/>
      <c r="L382" s="524" t="s">
        <v>469</v>
      </c>
      <c r="M382" s="337" t="s">
        <v>1849</v>
      </c>
      <c r="N382" s="337" t="s">
        <v>1162</v>
      </c>
      <c r="O382" s="540" t="s">
        <v>1181</v>
      </c>
      <c r="P382" s="337" t="s">
        <v>1111</v>
      </c>
      <c r="Q382" s="306" t="s">
        <v>1687</v>
      </c>
      <c r="R382" s="306">
        <v>1</v>
      </c>
      <c r="S382" s="361">
        <v>4700</v>
      </c>
      <c r="T382" s="450">
        <f>+Tabla46[[#This Row],[Cantidad de Insumos]]*Tabla46[[#This Row],[Precio Unitario]]</f>
        <v>4700</v>
      </c>
      <c r="U382" s="483" t="s">
        <v>895</v>
      </c>
      <c r="V382" s="312" t="s">
        <v>928</v>
      </c>
    </row>
    <row r="383" spans="2:22" ht="51" customHeight="1" x14ac:dyDescent="0.2">
      <c r="B383" s="482" t="e">
        <f>IF(Tabla46[[#This Row],[Tipos de Acciones]]="","",CONCATENATE(Tabla46[[#This Row],[POA]],".",Tabla46[[#This Row],[SRS]],".",Tabla46[[#This Row],[AREA]],".",Tabla46[[#This Row],[TIPO]]))</f>
        <v>#REF!</v>
      </c>
      <c r="C383" s="482" t="e">
        <f>IF(Tabla46[[#This Row],[Tipos de Acciones]]="","",'Formulario PPGR1'!#REF!)</f>
        <v>#REF!</v>
      </c>
      <c r="D383" s="341" t="s">
        <v>2027</v>
      </c>
      <c r="E383" s="482" t="s">
        <v>2028</v>
      </c>
      <c r="F383" s="482" t="e">
        <f>IF(Tabla46[[#This Row],[Tipos de Acciones]]="","",'Formulario PPGR1'!#REF!)</f>
        <v>#REF!</v>
      </c>
      <c r="G383" s="524" t="s">
        <v>938</v>
      </c>
      <c r="H383" s="524" t="s">
        <v>260</v>
      </c>
      <c r="I383" s="525" t="s">
        <v>894</v>
      </c>
      <c r="J383" s="524" t="s">
        <v>1726</v>
      </c>
      <c r="K383" s="524"/>
      <c r="L383" s="524" t="s">
        <v>469</v>
      </c>
      <c r="M383" s="337" t="s">
        <v>1850</v>
      </c>
      <c r="N383" s="337" t="s">
        <v>1162</v>
      </c>
      <c r="O383" s="540" t="s">
        <v>1181</v>
      </c>
      <c r="P383" s="337" t="s">
        <v>1111</v>
      </c>
      <c r="Q383" s="306" t="s">
        <v>1687</v>
      </c>
      <c r="R383" s="306">
        <v>1</v>
      </c>
      <c r="S383" s="361">
        <v>4700</v>
      </c>
      <c r="T383" s="450">
        <f>+Tabla46[[#This Row],[Cantidad de Insumos]]*Tabla46[[#This Row],[Precio Unitario]]</f>
        <v>4700</v>
      </c>
      <c r="U383" s="483" t="s">
        <v>895</v>
      </c>
      <c r="V383" s="312" t="s">
        <v>928</v>
      </c>
    </row>
    <row r="384" spans="2:22" ht="51" customHeight="1" x14ac:dyDescent="0.2">
      <c r="B384" s="482" t="e">
        <f>IF(Tabla46[[#This Row],[Tipos de Acciones]]="","",CONCATENATE(Tabla46[[#This Row],[POA]],".",Tabla46[[#This Row],[SRS]],".",Tabla46[[#This Row],[AREA]],".",Tabla46[[#This Row],[TIPO]]))</f>
        <v>#REF!</v>
      </c>
      <c r="C384" s="482" t="e">
        <f>IF(Tabla46[[#This Row],[Tipos de Acciones]]="","",'Formulario PPGR1'!#REF!)</f>
        <v>#REF!</v>
      </c>
      <c r="D384" s="341" t="s">
        <v>2027</v>
      </c>
      <c r="E384" s="482" t="s">
        <v>2028</v>
      </c>
      <c r="F384" s="482" t="e">
        <f>IF(Tabla46[[#This Row],[Tipos de Acciones]]="","",'Formulario PPGR1'!#REF!)</f>
        <v>#REF!</v>
      </c>
      <c r="G384" s="524" t="s">
        <v>938</v>
      </c>
      <c r="H384" s="524" t="s">
        <v>260</v>
      </c>
      <c r="I384" s="525" t="s">
        <v>894</v>
      </c>
      <c r="J384" s="524" t="s">
        <v>1726</v>
      </c>
      <c r="K384" s="524"/>
      <c r="L384" s="524" t="s">
        <v>469</v>
      </c>
      <c r="M384" s="337" t="s">
        <v>1863</v>
      </c>
      <c r="N384" s="337" t="s">
        <v>1162</v>
      </c>
      <c r="O384" s="540" t="s">
        <v>1181</v>
      </c>
      <c r="P384" s="337" t="s">
        <v>1112</v>
      </c>
      <c r="Q384" s="306" t="s">
        <v>1687</v>
      </c>
      <c r="R384" s="306">
        <v>1</v>
      </c>
      <c r="S384" s="361">
        <v>4700</v>
      </c>
      <c r="T384" s="450">
        <f>+Tabla46[[#This Row],[Cantidad de Insumos]]*Tabla46[[#This Row],[Precio Unitario]]</f>
        <v>4700</v>
      </c>
      <c r="U384" s="483" t="s">
        <v>895</v>
      </c>
      <c r="V384" s="312" t="s">
        <v>928</v>
      </c>
    </row>
    <row r="385" spans="2:22" ht="51" customHeight="1" x14ac:dyDescent="0.2">
      <c r="B385" s="482" t="e">
        <f>IF(Tabla46[[#This Row],[Tipos de Acciones]]="","",CONCATENATE(Tabla46[[#This Row],[POA]],".",Tabla46[[#This Row],[SRS]],".",Tabla46[[#This Row],[AREA]],".",Tabla46[[#This Row],[TIPO]]))</f>
        <v>#REF!</v>
      </c>
      <c r="C385" s="482" t="e">
        <f>IF(Tabla46[[#This Row],[Tipos de Acciones]]="","",'Formulario PPGR1'!#REF!)</f>
        <v>#REF!</v>
      </c>
      <c r="D385" s="341" t="s">
        <v>2027</v>
      </c>
      <c r="E385" s="482" t="s">
        <v>2028</v>
      </c>
      <c r="F385" s="482" t="e">
        <f>IF(Tabla46[[#This Row],[Tipos de Acciones]]="","",'Formulario PPGR1'!#REF!)</f>
        <v>#REF!</v>
      </c>
      <c r="G385" s="524" t="s">
        <v>938</v>
      </c>
      <c r="H385" s="524" t="s">
        <v>260</v>
      </c>
      <c r="I385" s="525" t="s">
        <v>894</v>
      </c>
      <c r="J385" s="524" t="s">
        <v>1726</v>
      </c>
      <c r="K385" s="524"/>
      <c r="L385" s="524" t="s">
        <v>469</v>
      </c>
      <c r="M385" s="337" t="s">
        <v>1855</v>
      </c>
      <c r="N385" s="337" t="s">
        <v>1162</v>
      </c>
      <c r="O385" s="540" t="s">
        <v>1181</v>
      </c>
      <c r="P385" s="337" t="s">
        <v>1113</v>
      </c>
      <c r="Q385" s="306" t="s">
        <v>1687</v>
      </c>
      <c r="R385" s="306">
        <v>1</v>
      </c>
      <c r="S385" s="361">
        <v>4700</v>
      </c>
      <c r="T385" s="450">
        <f>+Tabla46[[#This Row],[Cantidad de Insumos]]*Tabla46[[#This Row],[Precio Unitario]]</f>
        <v>4700</v>
      </c>
      <c r="U385" s="483" t="s">
        <v>895</v>
      </c>
      <c r="V385" s="312" t="s">
        <v>928</v>
      </c>
    </row>
    <row r="386" spans="2:22" ht="51" customHeight="1" x14ac:dyDescent="0.2">
      <c r="B386" s="482" t="e">
        <f>IF(Tabla46[[#This Row],[Tipos de Acciones]]="","",CONCATENATE(Tabla46[[#This Row],[POA]],".",Tabla46[[#This Row],[SRS]],".",Tabla46[[#This Row],[AREA]],".",Tabla46[[#This Row],[TIPO]]))</f>
        <v>#REF!</v>
      </c>
      <c r="C386" s="482" t="e">
        <f>IF(Tabla46[[#This Row],[Tipos de Acciones]]="","",'Formulario PPGR1'!#REF!)</f>
        <v>#REF!</v>
      </c>
      <c r="D386" s="341" t="s">
        <v>2027</v>
      </c>
      <c r="E386" s="482" t="s">
        <v>2028</v>
      </c>
      <c r="F386" s="482" t="e">
        <f>IF(Tabla46[[#This Row],[Tipos de Acciones]]="","",'Formulario PPGR1'!#REF!)</f>
        <v>#REF!</v>
      </c>
      <c r="G386" s="524" t="s">
        <v>938</v>
      </c>
      <c r="H386" s="524" t="s">
        <v>260</v>
      </c>
      <c r="I386" s="525" t="s">
        <v>894</v>
      </c>
      <c r="J386" s="524" t="s">
        <v>1726</v>
      </c>
      <c r="K386" s="524"/>
      <c r="L386" s="524" t="s">
        <v>469</v>
      </c>
      <c r="M386" s="337" t="s">
        <v>1856</v>
      </c>
      <c r="N386" s="337" t="s">
        <v>1162</v>
      </c>
      <c r="O386" s="540" t="s">
        <v>1181</v>
      </c>
      <c r="P386" s="337" t="s">
        <v>1113</v>
      </c>
      <c r="Q386" s="306" t="s">
        <v>1687</v>
      </c>
      <c r="R386" s="306">
        <v>1</v>
      </c>
      <c r="S386" s="361">
        <v>4700</v>
      </c>
      <c r="T386" s="450">
        <f>+Tabla46[[#This Row],[Cantidad de Insumos]]*Tabla46[[#This Row],[Precio Unitario]]</f>
        <v>4700</v>
      </c>
      <c r="U386" s="483" t="s">
        <v>895</v>
      </c>
      <c r="V386" s="312" t="s">
        <v>928</v>
      </c>
    </row>
    <row r="387" spans="2:22" ht="51" customHeight="1" x14ac:dyDescent="0.2">
      <c r="B387" s="482" t="e">
        <f>IF(Tabla46[[#This Row],[Tipos de Acciones]]="","",CONCATENATE(Tabla46[[#This Row],[POA]],".",Tabla46[[#This Row],[SRS]],".",Tabla46[[#This Row],[AREA]],".",Tabla46[[#This Row],[TIPO]]))</f>
        <v>#REF!</v>
      </c>
      <c r="C387" s="482" t="e">
        <f>IF(Tabla46[[#This Row],[Tipos de Acciones]]="","",'Formulario PPGR1'!#REF!)</f>
        <v>#REF!</v>
      </c>
      <c r="D387" s="341" t="s">
        <v>2027</v>
      </c>
      <c r="E387" s="482" t="s">
        <v>2028</v>
      </c>
      <c r="F387" s="482" t="e">
        <f>IF(Tabla46[[#This Row],[Tipos de Acciones]]="","",'Formulario PPGR1'!#REF!)</f>
        <v>#REF!</v>
      </c>
      <c r="G387" s="524" t="s">
        <v>938</v>
      </c>
      <c r="H387" s="524" t="s">
        <v>260</v>
      </c>
      <c r="I387" s="525" t="s">
        <v>894</v>
      </c>
      <c r="J387" s="524" t="s">
        <v>1726</v>
      </c>
      <c r="K387" s="524"/>
      <c r="L387" s="524" t="s">
        <v>469</v>
      </c>
      <c r="M387" s="337" t="s">
        <v>1857</v>
      </c>
      <c r="N387" s="337" t="s">
        <v>1162</v>
      </c>
      <c r="O387" s="540" t="s">
        <v>1181</v>
      </c>
      <c r="P387" s="337" t="s">
        <v>1113</v>
      </c>
      <c r="Q387" s="306" t="s">
        <v>1687</v>
      </c>
      <c r="R387" s="306">
        <v>1</v>
      </c>
      <c r="S387" s="361">
        <v>4700</v>
      </c>
      <c r="T387" s="450">
        <f>+Tabla46[[#This Row],[Cantidad de Insumos]]*Tabla46[[#This Row],[Precio Unitario]]</f>
        <v>4700</v>
      </c>
      <c r="U387" s="483" t="s">
        <v>895</v>
      </c>
      <c r="V387" s="312" t="s">
        <v>928</v>
      </c>
    </row>
    <row r="388" spans="2:22" ht="51" customHeight="1" x14ac:dyDescent="0.2">
      <c r="B388" s="482" t="e">
        <f>IF(Tabla46[[#This Row],[Tipos de Acciones]]="","",CONCATENATE(Tabla46[[#This Row],[POA]],".",Tabla46[[#This Row],[SRS]],".",Tabla46[[#This Row],[AREA]],".",Tabla46[[#This Row],[TIPO]]))</f>
        <v>#REF!</v>
      </c>
      <c r="C388" s="482" t="e">
        <f>IF(Tabla46[[#This Row],[Tipos de Acciones]]="","",'Formulario PPGR1'!#REF!)</f>
        <v>#REF!</v>
      </c>
      <c r="D388" s="341" t="s">
        <v>2027</v>
      </c>
      <c r="E388" s="482" t="s">
        <v>2028</v>
      </c>
      <c r="F388" s="482" t="e">
        <f>IF(Tabla46[[#This Row],[Tipos de Acciones]]="","",'Formulario PPGR1'!#REF!)</f>
        <v>#REF!</v>
      </c>
      <c r="G388" s="524" t="s">
        <v>938</v>
      </c>
      <c r="H388" s="524" t="s">
        <v>260</v>
      </c>
      <c r="I388" s="525" t="s">
        <v>1663</v>
      </c>
      <c r="J388" s="524" t="s">
        <v>1726</v>
      </c>
      <c r="K388" s="524"/>
      <c r="L388" s="524" t="s">
        <v>469</v>
      </c>
      <c r="M388" s="337" t="s">
        <v>1860</v>
      </c>
      <c r="N388" s="337" t="s">
        <v>1162</v>
      </c>
      <c r="O388" s="540" t="s">
        <v>1181</v>
      </c>
      <c r="P388" s="337" t="s">
        <v>1112</v>
      </c>
      <c r="Q388" s="306" t="s">
        <v>1687</v>
      </c>
      <c r="R388" s="306">
        <v>1</v>
      </c>
      <c r="S388" s="361">
        <v>4700</v>
      </c>
      <c r="T388" s="450">
        <f>+Tabla46[[#This Row],[Cantidad de Insumos]]*Tabla46[[#This Row],[Precio Unitario]]</f>
        <v>4700</v>
      </c>
      <c r="U388" s="483" t="s">
        <v>895</v>
      </c>
      <c r="V388" s="312" t="s">
        <v>928</v>
      </c>
    </row>
    <row r="389" spans="2:22" ht="51" customHeight="1" x14ac:dyDescent="0.2">
      <c r="B389" s="482" t="e">
        <f>IF(Tabla46[[#This Row],[Tipos de Acciones]]="","",CONCATENATE(Tabla46[[#This Row],[POA]],".",Tabla46[[#This Row],[SRS]],".",Tabla46[[#This Row],[AREA]],".",Tabla46[[#This Row],[TIPO]]))</f>
        <v>#REF!</v>
      </c>
      <c r="C389" s="482" t="e">
        <f>IF(Tabla46[[#This Row],[Tipos de Acciones]]="","",'Formulario PPGR1'!#REF!)</f>
        <v>#REF!</v>
      </c>
      <c r="D389" s="341" t="s">
        <v>2027</v>
      </c>
      <c r="E389" s="482" t="s">
        <v>2028</v>
      </c>
      <c r="F389" s="482" t="e">
        <f>IF(Tabla46[[#This Row],[Tipos de Acciones]]="","",'Formulario PPGR1'!#REF!)</f>
        <v>#REF!</v>
      </c>
      <c r="G389" s="524" t="s">
        <v>938</v>
      </c>
      <c r="H389" s="524" t="s">
        <v>260</v>
      </c>
      <c r="I389" s="525" t="s">
        <v>894</v>
      </c>
      <c r="J389" s="524" t="s">
        <v>1726</v>
      </c>
      <c r="K389" s="524"/>
      <c r="L389" s="524" t="s">
        <v>469</v>
      </c>
      <c r="M389" s="337" t="s">
        <v>1862</v>
      </c>
      <c r="N389" s="337" t="s">
        <v>1162</v>
      </c>
      <c r="O389" s="540" t="s">
        <v>1181</v>
      </c>
      <c r="P389" s="337" t="s">
        <v>1112</v>
      </c>
      <c r="Q389" s="306" t="s">
        <v>1687</v>
      </c>
      <c r="R389" s="306">
        <v>1</v>
      </c>
      <c r="S389" s="361">
        <v>4700</v>
      </c>
      <c r="T389" s="450">
        <f>+Tabla46[[#This Row],[Cantidad de Insumos]]*Tabla46[[#This Row],[Precio Unitario]]</f>
        <v>4700</v>
      </c>
      <c r="U389" s="483" t="s">
        <v>895</v>
      </c>
      <c r="V389" s="312" t="s">
        <v>928</v>
      </c>
    </row>
    <row r="390" spans="2:22" ht="51" customHeight="1" x14ac:dyDescent="0.2">
      <c r="B390" s="482" t="e">
        <f>IF(Tabla46[[#This Row],[Tipos de Acciones]]="","",CONCATENATE(Tabla46[[#This Row],[POA]],".",Tabla46[[#This Row],[SRS]],".",Tabla46[[#This Row],[AREA]],".",Tabla46[[#This Row],[TIPO]]))</f>
        <v>#REF!</v>
      </c>
      <c r="C390" s="482" t="e">
        <f>IF(Tabla46[[#This Row],[Tipos de Acciones]]="","",'Formulario PPGR1'!#REF!)</f>
        <v>#REF!</v>
      </c>
      <c r="D390" s="341" t="s">
        <v>2027</v>
      </c>
      <c r="E390" s="482" t="s">
        <v>2028</v>
      </c>
      <c r="F390" s="482" t="e">
        <f>IF(Tabla46[[#This Row],[Tipos de Acciones]]="","",'Formulario PPGR1'!#REF!)</f>
        <v>#REF!</v>
      </c>
      <c r="G390" s="524" t="s">
        <v>938</v>
      </c>
      <c r="H390" s="524" t="s">
        <v>260</v>
      </c>
      <c r="I390" s="525" t="s">
        <v>894</v>
      </c>
      <c r="J390" s="524" t="s">
        <v>1726</v>
      </c>
      <c r="K390" s="524"/>
      <c r="L390" s="524" t="s">
        <v>469</v>
      </c>
      <c r="M390" s="337" t="s">
        <v>1861</v>
      </c>
      <c r="N390" s="337" t="s">
        <v>1162</v>
      </c>
      <c r="O390" s="540" t="s">
        <v>1181</v>
      </c>
      <c r="P390" s="337" t="s">
        <v>1112</v>
      </c>
      <c r="Q390" s="306" t="s">
        <v>1687</v>
      </c>
      <c r="R390" s="306">
        <v>1</v>
      </c>
      <c r="S390" s="361">
        <v>4700</v>
      </c>
      <c r="T390" s="450">
        <f>+Tabla46[[#This Row],[Cantidad de Insumos]]*Tabla46[[#This Row],[Precio Unitario]]</f>
        <v>4700</v>
      </c>
      <c r="U390" s="483" t="s">
        <v>895</v>
      </c>
      <c r="V390" s="312" t="s">
        <v>928</v>
      </c>
    </row>
    <row r="391" spans="2:22" ht="51" customHeight="1" x14ac:dyDescent="0.2">
      <c r="B391" s="482" t="e">
        <f>IF(Tabla46[[#This Row],[Tipos de Acciones]]="","",CONCATENATE(Tabla46[[#This Row],[POA]],".",Tabla46[[#This Row],[SRS]],".",Tabla46[[#This Row],[AREA]],".",Tabla46[[#This Row],[TIPO]]))</f>
        <v>#REF!</v>
      </c>
      <c r="C391" s="482" t="e">
        <f>IF(Tabla46[[#This Row],[Tipos de Acciones]]="","",'Formulario PPGR1'!#REF!)</f>
        <v>#REF!</v>
      </c>
      <c r="D391" s="341" t="s">
        <v>2027</v>
      </c>
      <c r="E391" s="482" t="s">
        <v>2028</v>
      </c>
      <c r="F391" s="482" t="e">
        <f>IF(Tabla46[[#This Row],[Tipos de Acciones]]="","",'Formulario PPGR1'!#REF!)</f>
        <v>#REF!</v>
      </c>
      <c r="G391" s="524" t="s">
        <v>938</v>
      </c>
      <c r="H391" s="524" t="s">
        <v>260</v>
      </c>
      <c r="I391" s="525" t="s">
        <v>894</v>
      </c>
      <c r="J391" s="524" t="s">
        <v>1726</v>
      </c>
      <c r="K391" s="524"/>
      <c r="L391" s="524" t="s">
        <v>469</v>
      </c>
      <c r="M391" s="337" t="s">
        <v>1864</v>
      </c>
      <c r="N391" s="337" t="s">
        <v>1162</v>
      </c>
      <c r="O391" s="540" t="s">
        <v>1181</v>
      </c>
      <c r="P391" s="337" t="s">
        <v>1112</v>
      </c>
      <c r="Q391" s="306" t="s">
        <v>1687</v>
      </c>
      <c r="R391" s="306">
        <v>1</v>
      </c>
      <c r="S391" s="361">
        <v>4700</v>
      </c>
      <c r="T391" s="450">
        <f>+Tabla46[[#This Row],[Cantidad de Insumos]]*Tabla46[[#This Row],[Precio Unitario]]</f>
        <v>4700</v>
      </c>
      <c r="U391" s="483" t="s">
        <v>895</v>
      </c>
      <c r="V391" s="312" t="s">
        <v>928</v>
      </c>
    </row>
    <row r="392" spans="2:22" ht="51" customHeight="1" x14ac:dyDescent="0.2">
      <c r="B392" s="482" t="e">
        <f>IF(Tabla46[[#This Row],[Tipos de Acciones]]="","",CONCATENATE(Tabla46[[#This Row],[POA]],".",Tabla46[[#This Row],[SRS]],".",Tabla46[[#This Row],[AREA]],".",Tabla46[[#This Row],[TIPO]]))</f>
        <v>#REF!</v>
      </c>
      <c r="C392" s="482" t="e">
        <f>IF(Tabla46[[#This Row],[Tipos de Acciones]]="","",'Formulario PPGR1'!#REF!)</f>
        <v>#REF!</v>
      </c>
      <c r="D392" s="341" t="s">
        <v>2027</v>
      </c>
      <c r="E392" s="482" t="s">
        <v>2028</v>
      </c>
      <c r="F392" s="482" t="e">
        <f>IF(Tabla46[[#This Row],[Tipos de Acciones]]="","",'Formulario PPGR1'!#REF!)</f>
        <v>#REF!</v>
      </c>
      <c r="G392" s="524" t="s">
        <v>938</v>
      </c>
      <c r="H392" s="524" t="s">
        <v>260</v>
      </c>
      <c r="I392" s="525" t="s">
        <v>894</v>
      </c>
      <c r="J392" s="524" t="s">
        <v>1726</v>
      </c>
      <c r="K392" s="524"/>
      <c r="L392" s="524" t="s">
        <v>469</v>
      </c>
      <c r="M392" s="337" t="s">
        <v>1866</v>
      </c>
      <c r="N392" s="337" t="s">
        <v>1162</v>
      </c>
      <c r="O392" s="540" t="s">
        <v>1181</v>
      </c>
      <c r="P392" s="337" t="s">
        <v>1112</v>
      </c>
      <c r="Q392" s="306" t="s">
        <v>1687</v>
      </c>
      <c r="R392" s="306">
        <v>1</v>
      </c>
      <c r="S392" s="361">
        <v>4700</v>
      </c>
      <c r="T392" s="450">
        <f>+Tabla46[[#This Row],[Cantidad de Insumos]]*Tabla46[[#This Row],[Precio Unitario]]</f>
        <v>4700</v>
      </c>
      <c r="U392" s="483" t="s">
        <v>895</v>
      </c>
      <c r="V392" s="312" t="s">
        <v>928</v>
      </c>
    </row>
    <row r="393" spans="2:22" ht="51" customHeight="1" x14ac:dyDescent="0.2">
      <c r="B393" s="482" t="e">
        <f>IF(Tabla46[[#This Row],[Tipos de Acciones]]="","",CONCATENATE(Tabla46[[#This Row],[POA]],".",Tabla46[[#This Row],[SRS]],".",Tabla46[[#This Row],[AREA]],".",Tabla46[[#This Row],[TIPO]]))</f>
        <v>#REF!</v>
      </c>
      <c r="C393" s="482" t="e">
        <f>IF(Tabla46[[#This Row],[Tipos de Acciones]]="","",'Formulario PPGR1'!#REF!)</f>
        <v>#REF!</v>
      </c>
      <c r="D393" s="341" t="s">
        <v>2027</v>
      </c>
      <c r="E393" s="482" t="s">
        <v>2028</v>
      </c>
      <c r="F393" s="482" t="e">
        <f>IF(Tabla46[[#This Row],[Tipos de Acciones]]="","",'Formulario PPGR1'!#REF!)</f>
        <v>#REF!</v>
      </c>
      <c r="G393" s="524" t="s">
        <v>938</v>
      </c>
      <c r="H393" s="524" t="s">
        <v>260</v>
      </c>
      <c r="I393" s="525" t="s">
        <v>894</v>
      </c>
      <c r="J393" s="524" t="s">
        <v>1726</v>
      </c>
      <c r="K393" s="524"/>
      <c r="L393" s="524" t="s">
        <v>469</v>
      </c>
      <c r="M393" s="337" t="s">
        <v>1873</v>
      </c>
      <c r="N393" s="337" t="s">
        <v>1162</v>
      </c>
      <c r="O393" s="540" t="s">
        <v>1181</v>
      </c>
      <c r="P393" s="337" t="s">
        <v>1112</v>
      </c>
      <c r="Q393" s="306" t="s">
        <v>1687</v>
      </c>
      <c r="R393" s="306">
        <v>1</v>
      </c>
      <c r="S393" s="361">
        <v>4700</v>
      </c>
      <c r="T393" s="450">
        <f>+Tabla46[[#This Row],[Cantidad de Insumos]]*Tabla46[[#This Row],[Precio Unitario]]</f>
        <v>4700</v>
      </c>
      <c r="U393" s="483" t="s">
        <v>895</v>
      </c>
      <c r="V393" s="312" t="s">
        <v>928</v>
      </c>
    </row>
    <row r="394" spans="2:22" ht="51" customHeight="1" x14ac:dyDescent="0.2">
      <c r="B394" s="482" t="e">
        <f>IF(Tabla46[[#This Row],[Tipos de Acciones]]="","",CONCATENATE(Tabla46[[#This Row],[POA]],".",Tabla46[[#This Row],[SRS]],".",Tabla46[[#This Row],[AREA]],".",Tabla46[[#This Row],[TIPO]]))</f>
        <v>#REF!</v>
      </c>
      <c r="C394" s="482" t="e">
        <f>IF(Tabla46[[#This Row],[Tipos de Acciones]]="","",'Formulario PPGR1'!#REF!)</f>
        <v>#REF!</v>
      </c>
      <c r="D394" s="341" t="s">
        <v>2027</v>
      </c>
      <c r="E394" s="482" t="s">
        <v>2028</v>
      </c>
      <c r="F394" s="482" t="e">
        <f>IF(Tabla46[[#This Row],[Tipos de Acciones]]="","",'Formulario PPGR1'!#REF!)</f>
        <v>#REF!</v>
      </c>
      <c r="G394" s="524" t="s">
        <v>938</v>
      </c>
      <c r="H394" s="524" t="s">
        <v>260</v>
      </c>
      <c r="I394" s="525" t="s">
        <v>894</v>
      </c>
      <c r="J394" s="524" t="s">
        <v>1726</v>
      </c>
      <c r="K394" s="524"/>
      <c r="L394" s="524" t="s">
        <v>469</v>
      </c>
      <c r="M394" s="337" t="s">
        <v>1867</v>
      </c>
      <c r="N394" s="337" t="s">
        <v>1162</v>
      </c>
      <c r="O394" s="540" t="s">
        <v>1181</v>
      </c>
      <c r="P394" s="337" t="s">
        <v>1112</v>
      </c>
      <c r="Q394" s="306" t="s">
        <v>1687</v>
      </c>
      <c r="R394" s="306">
        <v>1</v>
      </c>
      <c r="S394" s="361">
        <v>4700</v>
      </c>
      <c r="T394" s="450">
        <f>+Tabla46[[#This Row],[Cantidad de Insumos]]*Tabla46[[#This Row],[Precio Unitario]]</f>
        <v>4700</v>
      </c>
      <c r="U394" s="483" t="s">
        <v>895</v>
      </c>
      <c r="V394" s="312" t="s">
        <v>928</v>
      </c>
    </row>
    <row r="395" spans="2:22" ht="51" customHeight="1" x14ac:dyDescent="0.2">
      <c r="B395" s="482" t="e">
        <f>IF(Tabla46[[#This Row],[Tipos de Acciones]]="","",CONCATENATE(Tabla46[[#This Row],[POA]],".",Tabla46[[#This Row],[SRS]],".",Tabla46[[#This Row],[AREA]],".",Tabla46[[#This Row],[TIPO]]))</f>
        <v>#REF!</v>
      </c>
      <c r="C395" s="482" t="e">
        <f>IF(Tabla46[[#This Row],[Tipos de Acciones]]="","",'Formulario PPGR1'!#REF!)</f>
        <v>#REF!</v>
      </c>
      <c r="D395" s="341" t="s">
        <v>2027</v>
      </c>
      <c r="E395" s="482" t="s">
        <v>2028</v>
      </c>
      <c r="F395" s="482" t="e">
        <f>IF(Tabla46[[#This Row],[Tipos de Acciones]]="","",'Formulario PPGR1'!#REF!)</f>
        <v>#REF!</v>
      </c>
      <c r="G395" s="524" t="s">
        <v>938</v>
      </c>
      <c r="H395" s="524" t="s">
        <v>260</v>
      </c>
      <c r="I395" s="525" t="s">
        <v>894</v>
      </c>
      <c r="J395" s="524" t="s">
        <v>1726</v>
      </c>
      <c r="K395" s="524"/>
      <c r="L395" s="524" t="s">
        <v>469</v>
      </c>
      <c r="M395" s="337" t="s">
        <v>1859</v>
      </c>
      <c r="N395" s="337" t="s">
        <v>1137</v>
      </c>
      <c r="O395" s="540" t="s">
        <v>969</v>
      </c>
      <c r="P395" s="337" t="s">
        <v>1108</v>
      </c>
      <c r="Q395" s="306" t="s">
        <v>1687</v>
      </c>
      <c r="R395" s="306">
        <v>1</v>
      </c>
      <c r="S395" s="361">
        <v>4700</v>
      </c>
      <c r="T395" s="450">
        <f>+Tabla46[[#This Row],[Cantidad de Insumos]]*Tabla46[[#This Row],[Precio Unitario]]</f>
        <v>4700</v>
      </c>
      <c r="U395" s="483" t="s">
        <v>895</v>
      </c>
      <c r="V395" s="312" t="s">
        <v>928</v>
      </c>
    </row>
    <row r="396" spans="2:22" ht="38.25" customHeight="1" x14ac:dyDescent="0.2">
      <c r="B396" s="482" t="e">
        <f>IF(Tabla46[[#This Row],[Tipos de Acciones]]="","",CONCATENATE(Tabla46[[#This Row],[POA]],".",Tabla46[[#This Row],[SRS]],".",Tabla46[[#This Row],[AREA]],".",Tabla46[[#This Row],[TIPO]]))</f>
        <v>#REF!</v>
      </c>
      <c r="C396" s="482" t="e">
        <f>IF(Tabla46[[#This Row],[Tipos de Acciones]]="","",'Formulario PPGR1'!#REF!)</f>
        <v>#REF!</v>
      </c>
      <c r="D396" s="341" t="s">
        <v>2027</v>
      </c>
      <c r="E396" s="482" t="s">
        <v>2028</v>
      </c>
      <c r="F396" s="482" t="e">
        <f>IF(Tabla46[[#This Row],[Tipos de Acciones]]="","",'Formulario PPGR1'!#REF!)</f>
        <v>#REF!</v>
      </c>
      <c r="G396" s="524" t="s">
        <v>938</v>
      </c>
      <c r="H396" s="524" t="s">
        <v>260</v>
      </c>
      <c r="I396" s="525" t="s">
        <v>894</v>
      </c>
      <c r="J396" s="524" t="s">
        <v>1740</v>
      </c>
      <c r="K396" s="524"/>
      <c r="L396" s="524" t="s">
        <v>473</v>
      </c>
      <c r="M396" s="337" t="s">
        <v>1893</v>
      </c>
      <c r="N396" s="337" t="s">
        <v>1162</v>
      </c>
      <c r="O396" s="540" t="s">
        <v>1181</v>
      </c>
      <c r="P396" s="337" t="s">
        <v>1111</v>
      </c>
      <c r="Q396" s="306" t="s">
        <v>1687</v>
      </c>
      <c r="R396" s="306">
        <v>1</v>
      </c>
      <c r="S396" s="361">
        <v>4000</v>
      </c>
      <c r="T396" s="450">
        <f>+Tabla46[[#This Row],[Cantidad de Insumos]]*Tabla46[[#This Row],[Precio Unitario]]</f>
        <v>4000</v>
      </c>
      <c r="U396" s="483" t="s">
        <v>895</v>
      </c>
      <c r="V396" s="312" t="s">
        <v>928</v>
      </c>
    </row>
    <row r="397" spans="2:22" ht="38.25" customHeight="1" x14ac:dyDescent="0.2">
      <c r="B397" s="482" t="e">
        <f>IF(Tabla46[[#This Row],[Tipos de Acciones]]="","",CONCATENATE(Tabla46[[#This Row],[POA]],".",Tabla46[[#This Row],[SRS]],".",Tabla46[[#This Row],[AREA]],".",Tabla46[[#This Row],[TIPO]]))</f>
        <v>#REF!</v>
      </c>
      <c r="C397" s="482" t="e">
        <f>IF(Tabla46[[#This Row],[Tipos de Acciones]]="","",'Formulario PPGR1'!#REF!)</f>
        <v>#REF!</v>
      </c>
      <c r="D397" s="341" t="s">
        <v>2027</v>
      </c>
      <c r="E397" s="482" t="s">
        <v>2028</v>
      </c>
      <c r="F397" s="482" t="e">
        <f>IF(Tabla46[[#This Row],[Tipos de Acciones]]="","",'Formulario PPGR1'!#REF!)</f>
        <v>#REF!</v>
      </c>
      <c r="G397" s="524" t="s">
        <v>938</v>
      </c>
      <c r="H397" s="524" t="s">
        <v>260</v>
      </c>
      <c r="I397" s="525" t="s">
        <v>894</v>
      </c>
      <c r="J397" s="524" t="s">
        <v>1740</v>
      </c>
      <c r="K397" s="524"/>
      <c r="L397" s="524" t="s">
        <v>473</v>
      </c>
      <c r="M397" s="337" t="s">
        <v>1903</v>
      </c>
      <c r="N397" s="337" t="s">
        <v>1162</v>
      </c>
      <c r="O397" s="540" t="s">
        <v>1181</v>
      </c>
      <c r="P397" s="337" t="s">
        <v>1111</v>
      </c>
      <c r="Q397" s="306" t="s">
        <v>1687</v>
      </c>
      <c r="R397" s="306">
        <v>1</v>
      </c>
      <c r="S397" s="361">
        <v>4000</v>
      </c>
      <c r="T397" s="450">
        <f>+Tabla46[[#This Row],[Cantidad de Insumos]]*Tabla46[[#This Row],[Precio Unitario]]</f>
        <v>4000</v>
      </c>
      <c r="U397" s="483" t="s">
        <v>895</v>
      </c>
      <c r="V397" s="312" t="s">
        <v>928</v>
      </c>
    </row>
    <row r="398" spans="2:22" ht="38.25" customHeight="1" x14ac:dyDescent="0.2">
      <c r="B398" s="482" t="e">
        <f>IF(Tabla46[[#This Row],[Tipos de Acciones]]="","",CONCATENATE(Tabla46[[#This Row],[POA]],".",Tabla46[[#This Row],[SRS]],".",Tabla46[[#This Row],[AREA]],".",Tabla46[[#This Row],[TIPO]]))</f>
        <v>#REF!</v>
      </c>
      <c r="C398" s="482" t="e">
        <f>IF(Tabla46[[#This Row],[Tipos de Acciones]]="","",'Formulario PPGR1'!#REF!)</f>
        <v>#REF!</v>
      </c>
      <c r="D398" s="341" t="s">
        <v>2027</v>
      </c>
      <c r="E398" s="482" t="s">
        <v>2028</v>
      </c>
      <c r="F398" s="482" t="e">
        <f>IF(Tabla46[[#This Row],[Tipos de Acciones]]="","",'Formulario PPGR1'!#REF!)</f>
        <v>#REF!</v>
      </c>
      <c r="G398" s="524" t="s">
        <v>938</v>
      </c>
      <c r="H398" s="524" t="s">
        <v>260</v>
      </c>
      <c r="I398" s="525" t="s">
        <v>894</v>
      </c>
      <c r="J398" s="524" t="s">
        <v>1740</v>
      </c>
      <c r="K398" s="524"/>
      <c r="L398" s="524" t="s">
        <v>473</v>
      </c>
      <c r="M398" s="337" t="s">
        <v>1904</v>
      </c>
      <c r="N398" s="337" t="s">
        <v>1162</v>
      </c>
      <c r="O398" s="540" t="s">
        <v>1181</v>
      </c>
      <c r="P398" s="337" t="s">
        <v>1113</v>
      </c>
      <c r="Q398" s="306" t="s">
        <v>1687</v>
      </c>
      <c r="R398" s="306">
        <v>1</v>
      </c>
      <c r="S398" s="361">
        <v>4000</v>
      </c>
      <c r="T398" s="450">
        <f>+Tabla46[[#This Row],[Cantidad de Insumos]]*Tabla46[[#This Row],[Precio Unitario]]</f>
        <v>4000</v>
      </c>
      <c r="U398" s="483" t="s">
        <v>895</v>
      </c>
      <c r="V398" s="312" t="s">
        <v>928</v>
      </c>
    </row>
    <row r="399" spans="2:22" ht="38.25" customHeight="1" x14ac:dyDescent="0.2">
      <c r="B399" s="482" t="e">
        <f>IF(Tabla46[[#This Row],[Tipos de Acciones]]="","",CONCATENATE(Tabla46[[#This Row],[POA]],".",Tabla46[[#This Row],[SRS]],".",Tabla46[[#This Row],[AREA]],".",Tabla46[[#This Row],[TIPO]]))</f>
        <v>#REF!</v>
      </c>
      <c r="C399" s="482" t="e">
        <f>IF(Tabla46[[#This Row],[Tipos de Acciones]]="","",'Formulario PPGR1'!#REF!)</f>
        <v>#REF!</v>
      </c>
      <c r="D399" s="341" t="s">
        <v>2027</v>
      </c>
      <c r="E399" s="482" t="s">
        <v>2028</v>
      </c>
      <c r="F399" s="482" t="e">
        <f>IF(Tabla46[[#This Row],[Tipos de Acciones]]="","",'Formulario PPGR1'!#REF!)</f>
        <v>#REF!</v>
      </c>
      <c r="G399" s="524" t="s">
        <v>938</v>
      </c>
      <c r="H399" s="524" t="s">
        <v>260</v>
      </c>
      <c r="I399" s="525" t="s">
        <v>894</v>
      </c>
      <c r="J399" s="524" t="s">
        <v>1740</v>
      </c>
      <c r="K399" s="524"/>
      <c r="L399" s="524" t="s">
        <v>473</v>
      </c>
      <c r="M399" s="337" t="s">
        <v>1905</v>
      </c>
      <c r="N399" s="337" t="s">
        <v>1162</v>
      </c>
      <c r="O399" s="540" t="s">
        <v>1181</v>
      </c>
      <c r="P399" s="337" t="s">
        <v>1112</v>
      </c>
      <c r="Q399" s="306" t="s">
        <v>1687</v>
      </c>
      <c r="R399" s="306">
        <v>1</v>
      </c>
      <c r="S399" s="361">
        <v>4000</v>
      </c>
      <c r="T399" s="450">
        <f>+Tabla46[[#This Row],[Cantidad de Insumos]]*Tabla46[[#This Row],[Precio Unitario]]</f>
        <v>4000</v>
      </c>
      <c r="U399" s="483" t="s">
        <v>895</v>
      </c>
      <c r="V399" s="312" t="s">
        <v>928</v>
      </c>
    </row>
    <row r="400" spans="2:22" ht="25.5" customHeight="1" x14ac:dyDescent="0.2">
      <c r="B400" s="482" t="e">
        <f>IF(Tabla46[[#This Row],[Tipos de Acciones]]="","",CONCATENATE(Tabla46[[#This Row],[POA]],".",Tabla46[[#This Row],[SRS]],".",Tabla46[[#This Row],[AREA]],".",Tabla46[[#This Row],[TIPO]]))</f>
        <v>#REF!</v>
      </c>
      <c r="C400" s="482" t="e">
        <f>IF(Tabla46[[#This Row],[Tipos de Acciones]]="","",'Formulario PPGR1'!#REF!)</f>
        <v>#REF!</v>
      </c>
      <c r="D400" s="341" t="s">
        <v>2027</v>
      </c>
      <c r="E400" s="482" t="s">
        <v>984</v>
      </c>
      <c r="F400" s="482" t="e">
        <f>IF(Tabla46[[#This Row],[Tipos de Acciones]]="","",'Formulario PPGR1'!#REF!)</f>
        <v>#REF!</v>
      </c>
      <c r="G400" s="524" t="s">
        <v>938</v>
      </c>
      <c r="H400" s="524" t="s">
        <v>260</v>
      </c>
      <c r="I400" s="525" t="s">
        <v>1663</v>
      </c>
      <c r="J400" s="524" t="s">
        <v>1750</v>
      </c>
      <c r="K400" s="524"/>
      <c r="L400" s="524" t="s">
        <v>473</v>
      </c>
      <c r="M400" s="337" t="s">
        <v>1976</v>
      </c>
      <c r="N400" s="337" t="s">
        <v>1154</v>
      </c>
      <c r="O400" s="540" t="s">
        <v>1663</v>
      </c>
      <c r="P400" s="337" t="s">
        <v>970</v>
      </c>
      <c r="Q400" s="306"/>
      <c r="R400" s="306">
        <v>1</v>
      </c>
      <c r="S400" s="361">
        <v>12000</v>
      </c>
      <c r="T400" s="450">
        <v>12000</v>
      </c>
      <c r="U400" s="483" t="s">
        <v>895</v>
      </c>
      <c r="V400" s="312"/>
    </row>
    <row r="401" spans="2:22" ht="25.5" customHeight="1" x14ac:dyDescent="0.2">
      <c r="B401" s="482" t="e">
        <f>IF(Tabla46[[#This Row],[Tipos de Acciones]]="","",CONCATENATE(Tabla46[[#This Row],[POA]],".",Tabla46[[#This Row],[SRS]],".",Tabla46[[#This Row],[AREA]],".",Tabla46[[#This Row],[TIPO]]))</f>
        <v>#REF!</v>
      </c>
      <c r="C401" s="482" t="e">
        <f>IF(Tabla46[[#This Row],[Tipos de Acciones]]="","",'Formulario PPGR1'!#REF!)</f>
        <v>#REF!</v>
      </c>
      <c r="D401" s="341" t="s">
        <v>2027</v>
      </c>
      <c r="E401" s="482" t="s">
        <v>984</v>
      </c>
      <c r="F401" s="482" t="e">
        <f>IF(Tabla46[[#This Row],[Tipos de Acciones]]="","",'Formulario PPGR1'!#REF!)</f>
        <v>#REF!</v>
      </c>
      <c r="G401" s="524" t="s">
        <v>938</v>
      </c>
      <c r="H401" s="524" t="s">
        <v>260</v>
      </c>
      <c r="I401" s="525" t="s">
        <v>1663</v>
      </c>
      <c r="J401" s="524" t="s">
        <v>1750</v>
      </c>
      <c r="K401" s="524"/>
      <c r="L401" s="524" t="s">
        <v>473</v>
      </c>
      <c r="M401" s="337" t="s">
        <v>1977</v>
      </c>
      <c r="N401" s="337" t="s">
        <v>1154</v>
      </c>
      <c r="O401" s="540" t="s">
        <v>1663</v>
      </c>
      <c r="P401" s="337" t="s">
        <v>971</v>
      </c>
      <c r="Q401" s="306"/>
      <c r="R401" s="306">
        <v>1</v>
      </c>
      <c r="S401" s="361">
        <v>12000</v>
      </c>
      <c r="T401" s="450">
        <v>12000</v>
      </c>
      <c r="U401" s="483" t="s">
        <v>895</v>
      </c>
      <c r="V401" s="312"/>
    </row>
    <row r="402" spans="2:22" ht="25.5" customHeight="1" x14ac:dyDescent="0.2">
      <c r="B402" s="482" t="e">
        <f>IF(Tabla46[[#This Row],[Tipos de Acciones]]="","",CONCATENATE(Tabla46[[#This Row],[POA]],".",Tabla46[[#This Row],[SRS]],".",Tabla46[[#This Row],[AREA]],".",Tabla46[[#This Row],[TIPO]]))</f>
        <v>#REF!</v>
      </c>
      <c r="C402" s="482" t="e">
        <f>IF(Tabla46[[#This Row],[Tipos de Acciones]]="","",'Formulario PPGR1'!#REF!)</f>
        <v>#REF!</v>
      </c>
      <c r="D402" s="341" t="s">
        <v>2027</v>
      </c>
      <c r="E402" s="482" t="s">
        <v>984</v>
      </c>
      <c r="F402" s="482" t="e">
        <f>IF(Tabla46[[#This Row],[Tipos de Acciones]]="","",'Formulario PPGR1'!#REF!)</f>
        <v>#REF!</v>
      </c>
      <c r="G402" s="524" t="s">
        <v>938</v>
      </c>
      <c r="H402" s="524" t="s">
        <v>260</v>
      </c>
      <c r="I402" s="525" t="s">
        <v>1663</v>
      </c>
      <c r="J402" s="524" t="s">
        <v>1724</v>
      </c>
      <c r="K402" s="524"/>
      <c r="L402" s="524" t="s">
        <v>473</v>
      </c>
      <c r="M402" s="337" t="s">
        <v>1977</v>
      </c>
      <c r="N402" s="337" t="s">
        <v>1154</v>
      </c>
      <c r="O402" s="540" t="s">
        <v>1663</v>
      </c>
      <c r="P402" s="337" t="s">
        <v>971</v>
      </c>
      <c r="Q402" s="306"/>
      <c r="R402" s="306">
        <v>1</v>
      </c>
      <c r="S402" s="361">
        <v>12000</v>
      </c>
      <c r="T402" s="450">
        <v>12000</v>
      </c>
      <c r="U402" s="483" t="s">
        <v>895</v>
      </c>
      <c r="V402" s="312"/>
    </row>
    <row r="403" spans="2:22" ht="25.5" customHeight="1" x14ac:dyDescent="0.2">
      <c r="B403" s="482" t="e">
        <f>IF(Tabla46[[#This Row],[Tipos de Acciones]]="","",CONCATENATE(Tabla46[[#This Row],[POA]],".",Tabla46[[#This Row],[SRS]],".",Tabla46[[#This Row],[AREA]],".",Tabla46[[#This Row],[TIPO]]))</f>
        <v>#REF!</v>
      </c>
      <c r="C403" s="482" t="e">
        <f>IF(Tabla46[[#This Row],[Tipos de Acciones]]="","",'Formulario PPGR1'!#REF!)</f>
        <v>#REF!</v>
      </c>
      <c r="D403" s="341" t="s">
        <v>2027</v>
      </c>
      <c r="E403" s="482" t="s">
        <v>984</v>
      </c>
      <c r="F403" s="482" t="e">
        <f>IF(Tabla46[[#This Row],[Tipos de Acciones]]="","",'Formulario PPGR1'!#REF!)</f>
        <v>#REF!</v>
      </c>
      <c r="G403" s="524" t="s">
        <v>938</v>
      </c>
      <c r="H403" s="524" t="s">
        <v>260</v>
      </c>
      <c r="I403" s="525" t="s">
        <v>1663</v>
      </c>
      <c r="J403" s="524" t="s">
        <v>1724</v>
      </c>
      <c r="K403" s="524"/>
      <c r="L403" s="524" t="s">
        <v>473</v>
      </c>
      <c r="M403" s="337" t="s">
        <v>1978</v>
      </c>
      <c r="N403" s="337" t="s">
        <v>1154</v>
      </c>
      <c r="O403" s="540" t="s">
        <v>1663</v>
      </c>
      <c r="P403" s="337" t="s">
        <v>968</v>
      </c>
      <c r="Q403" s="306"/>
      <c r="R403" s="306">
        <v>1</v>
      </c>
      <c r="S403" s="361">
        <v>12000</v>
      </c>
      <c r="T403" s="450">
        <v>12000</v>
      </c>
      <c r="U403" s="483" t="s">
        <v>895</v>
      </c>
      <c r="V403" s="312"/>
    </row>
    <row r="404" spans="2:22" ht="25.5" customHeight="1" x14ac:dyDescent="0.2">
      <c r="B404" s="482" t="e">
        <f>IF(Tabla46[[#This Row],[Tipos de Acciones]]="","",CONCATENATE(Tabla46[[#This Row],[POA]],".",Tabla46[[#This Row],[SRS]],".",Tabla46[[#This Row],[AREA]],".",Tabla46[[#This Row],[TIPO]]))</f>
        <v>#REF!</v>
      </c>
      <c r="C404" s="482" t="e">
        <f>IF(Tabla46[[#This Row],[Tipos de Acciones]]="","",'Formulario PPGR1'!#REF!)</f>
        <v>#REF!</v>
      </c>
      <c r="D404" s="341" t="s">
        <v>2027</v>
      </c>
      <c r="E404" s="482" t="s">
        <v>984</v>
      </c>
      <c r="F404" s="482" t="e">
        <f>IF(Tabla46[[#This Row],[Tipos de Acciones]]="","",'Formulario PPGR1'!#REF!)</f>
        <v>#REF!</v>
      </c>
      <c r="G404" s="524" t="s">
        <v>938</v>
      </c>
      <c r="H404" s="524" t="s">
        <v>260</v>
      </c>
      <c r="I404" s="525" t="s">
        <v>1663</v>
      </c>
      <c r="J404" s="524" t="s">
        <v>1724</v>
      </c>
      <c r="K404" s="524"/>
      <c r="L404" s="524" t="s">
        <v>473</v>
      </c>
      <c r="M404" s="337" t="s">
        <v>1979</v>
      </c>
      <c r="N404" s="337" t="s">
        <v>1154</v>
      </c>
      <c r="O404" s="540" t="s">
        <v>1663</v>
      </c>
      <c r="P404" s="337" t="s">
        <v>966</v>
      </c>
      <c r="Q404" s="306"/>
      <c r="R404" s="306">
        <v>1</v>
      </c>
      <c r="S404" s="361">
        <v>12000</v>
      </c>
      <c r="T404" s="450">
        <v>12000</v>
      </c>
      <c r="U404" s="483" t="s">
        <v>895</v>
      </c>
      <c r="V404" s="312"/>
    </row>
    <row r="405" spans="2:22" ht="25.5" customHeight="1" x14ac:dyDescent="0.2">
      <c r="B405" s="482" t="e">
        <f>IF(Tabla46[[#This Row],[Tipos de Acciones]]="","",CONCATENATE(Tabla46[[#This Row],[POA]],".",Tabla46[[#This Row],[SRS]],".",Tabla46[[#This Row],[AREA]],".",Tabla46[[#This Row],[TIPO]]))</f>
        <v>#REF!</v>
      </c>
      <c r="C405" s="482" t="e">
        <f>IF(Tabla46[[#This Row],[Tipos de Acciones]]="","",'Formulario PPGR1'!#REF!)</f>
        <v>#REF!</v>
      </c>
      <c r="D405" s="341" t="s">
        <v>2027</v>
      </c>
      <c r="E405" s="482" t="s">
        <v>984</v>
      </c>
      <c r="F405" s="482" t="e">
        <f>IF(Tabla46[[#This Row],[Tipos de Acciones]]="","",'Formulario PPGR1'!#REF!)</f>
        <v>#REF!</v>
      </c>
      <c r="G405" s="524" t="s">
        <v>938</v>
      </c>
      <c r="H405" s="524" t="s">
        <v>260</v>
      </c>
      <c r="I405" s="525" t="s">
        <v>1663</v>
      </c>
      <c r="J405" s="524" t="s">
        <v>1724</v>
      </c>
      <c r="K405" s="524"/>
      <c r="L405" s="524" t="s">
        <v>473</v>
      </c>
      <c r="M405" s="337" t="s">
        <v>1976</v>
      </c>
      <c r="N405" s="337" t="s">
        <v>1154</v>
      </c>
      <c r="O405" s="540" t="s">
        <v>1663</v>
      </c>
      <c r="P405" s="337" t="s">
        <v>970</v>
      </c>
      <c r="Q405" s="306"/>
      <c r="R405" s="306">
        <v>1</v>
      </c>
      <c r="S405" s="361">
        <v>12000</v>
      </c>
      <c r="T405" s="450">
        <v>12000</v>
      </c>
      <c r="U405" s="483" t="s">
        <v>895</v>
      </c>
      <c r="V405" s="312"/>
    </row>
    <row r="406" spans="2:22" ht="25.5" customHeight="1" x14ac:dyDescent="0.2">
      <c r="B406" s="482" t="e">
        <f>IF(Tabla46[[#This Row],[Tipos de Acciones]]="","",CONCATENATE(Tabla46[[#This Row],[POA]],".",Tabla46[[#This Row],[SRS]],".",Tabla46[[#This Row],[AREA]],".",Tabla46[[#This Row],[TIPO]]))</f>
        <v>#REF!</v>
      </c>
      <c r="C406" s="482" t="e">
        <f>IF(Tabla46[[#This Row],[Tipos de Acciones]]="","",'Formulario PPGR1'!#REF!)</f>
        <v>#REF!</v>
      </c>
      <c r="D406" s="341" t="s">
        <v>2027</v>
      </c>
      <c r="E406" s="482" t="s">
        <v>984</v>
      </c>
      <c r="F406" s="482" t="e">
        <f>IF(Tabla46[[#This Row],[Tipos de Acciones]]="","",'Formulario PPGR1'!#REF!)</f>
        <v>#REF!</v>
      </c>
      <c r="G406" s="524" t="s">
        <v>938</v>
      </c>
      <c r="H406" s="524" t="s">
        <v>260</v>
      </c>
      <c r="I406" s="525" t="s">
        <v>1663</v>
      </c>
      <c r="J406" s="524" t="s">
        <v>1726</v>
      </c>
      <c r="K406" s="524"/>
      <c r="L406" s="524" t="s">
        <v>473</v>
      </c>
      <c r="M406" s="337" t="s">
        <v>1980</v>
      </c>
      <c r="N406" s="337" t="s">
        <v>1154</v>
      </c>
      <c r="O406" s="540" t="s">
        <v>1663</v>
      </c>
      <c r="P406" s="337" t="s">
        <v>971</v>
      </c>
      <c r="Q406" s="306"/>
      <c r="R406" s="306">
        <v>1</v>
      </c>
      <c r="S406" s="361">
        <v>4700</v>
      </c>
      <c r="T406" s="450">
        <v>4700</v>
      </c>
      <c r="U406" s="483" t="s">
        <v>895</v>
      </c>
      <c r="V406" s="312"/>
    </row>
    <row r="407" spans="2:22" ht="25.5" customHeight="1" x14ac:dyDescent="0.2">
      <c r="B407" s="482" t="e">
        <f>IF(Tabla46[[#This Row],[Tipos de Acciones]]="","",CONCATENATE(Tabla46[[#This Row],[POA]],".",Tabla46[[#This Row],[SRS]],".",Tabla46[[#This Row],[AREA]],".",Tabla46[[#This Row],[TIPO]]))</f>
        <v>#REF!</v>
      </c>
      <c r="C407" s="482" t="e">
        <f>IF(Tabla46[[#This Row],[Tipos de Acciones]]="","",'Formulario PPGR1'!#REF!)</f>
        <v>#REF!</v>
      </c>
      <c r="D407" s="341" t="s">
        <v>2027</v>
      </c>
      <c r="E407" s="482" t="s">
        <v>984</v>
      </c>
      <c r="F407" s="482" t="e">
        <f>IF(Tabla46[[#This Row],[Tipos de Acciones]]="","",'Formulario PPGR1'!#REF!)</f>
        <v>#REF!</v>
      </c>
      <c r="G407" s="524" t="s">
        <v>938</v>
      </c>
      <c r="H407" s="524" t="s">
        <v>260</v>
      </c>
      <c r="I407" s="525" t="s">
        <v>1663</v>
      </c>
      <c r="J407" s="524" t="s">
        <v>1726</v>
      </c>
      <c r="K407" s="524"/>
      <c r="L407" s="524" t="s">
        <v>473</v>
      </c>
      <c r="M407" s="337" t="s">
        <v>1978</v>
      </c>
      <c r="N407" s="337" t="s">
        <v>1154</v>
      </c>
      <c r="O407" s="540" t="s">
        <v>1663</v>
      </c>
      <c r="P407" s="337" t="s">
        <v>968</v>
      </c>
      <c r="Q407" s="306"/>
      <c r="R407" s="306">
        <v>1</v>
      </c>
      <c r="S407" s="361">
        <v>4700</v>
      </c>
      <c r="T407" s="450">
        <v>4700</v>
      </c>
      <c r="U407" s="483" t="s">
        <v>895</v>
      </c>
      <c r="V407" s="312"/>
    </row>
    <row r="408" spans="2:22" ht="25.5" customHeight="1" x14ac:dyDescent="0.2">
      <c r="B408" s="482" t="e">
        <f>IF(Tabla46[[#This Row],[Tipos de Acciones]]="","",CONCATENATE(Tabla46[[#This Row],[POA]],".",Tabla46[[#This Row],[SRS]],".",Tabla46[[#This Row],[AREA]],".",Tabla46[[#This Row],[TIPO]]))</f>
        <v>#REF!</v>
      </c>
      <c r="C408" s="482" t="e">
        <f>IF(Tabla46[[#This Row],[Tipos de Acciones]]="","",'Formulario PPGR1'!#REF!)</f>
        <v>#REF!</v>
      </c>
      <c r="D408" s="341" t="s">
        <v>2027</v>
      </c>
      <c r="E408" s="482" t="s">
        <v>984</v>
      </c>
      <c r="F408" s="482" t="e">
        <f>IF(Tabla46[[#This Row],[Tipos de Acciones]]="","",'Formulario PPGR1'!#REF!)</f>
        <v>#REF!</v>
      </c>
      <c r="G408" s="524" t="s">
        <v>938</v>
      </c>
      <c r="H408" s="524" t="s">
        <v>260</v>
      </c>
      <c r="I408" s="525" t="s">
        <v>1663</v>
      </c>
      <c r="J408" s="524" t="s">
        <v>1726</v>
      </c>
      <c r="K408" s="524"/>
      <c r="L408" s="524" t="s">
        <v>473</v>
      </c>
      <c r="M408" s="337" t="s">
        <v>1979</v>
      </c>
      <c r="N408" s="337" t="s">
        <v>1154</v>
      </c>
      <c r="O408" s="540" t="s">
        <v>1663</v>
      </c>
      <c r="P408" s="337" t="s">
        <v>966</v>
      </c>
      <c r="Q408" s="306"/>
      <c r="R408" s="306">
        <v>1</v>
      </c>
      <c r="S408" s="361">
        <v>4700</v>
      </c>
      <c r="T408" s="450">
        <v>4700</v>
      </c>
      <c r="U408" s="483" t="s">
        <v>895</v>
      </c>
      <c r="V408" s="312"/>
    </row>
    <row r="409" spans="2:22" ht="25.5" customHeight="1" x14ac:dyDescent="0.2">
      <c r="B409" s="482" t="e">
        <f>IF(Tabla46[[#This Row],[Tipos de Acciones]]="","",CONCATENATE(Tabla46[[#This Row],[POA]],".",Tabla46[[#This Row],[SRS]],".",Tabla46[[#This Row],[AREA]],".",Tabla46[[#This Row],[TIPO]]))</f>
        <v>#REF!</v>
      </c>
      <c r="C409" s="482" t="e">
        <f>IF(Tabla46[[#This Row],[Tipos de Acciones]]="","",'Formulario PPGR1'!#REF!)</f>
        <v>#REF!</v>
      </c>
      <c r="D409" s="341" t="s">
        <v>2027</v>
      </c>
      <c r="E409" s="482" t="s">
        <v>984</v>
      </c>
      <c r="F409" s="482" t="e">
        <f>IF(Tabla46[[#This Row],[Tipos de Acciones]]="","",'Formulario PPGR1'!#REF!)</f>
        <v>#REF!</v>
      </c>
      <c r="G409" s="524" t="s">
        <v>938</v>
      </c>
      <c r="H409" s="524" t="s">
        <v>260</v>
      </c>
      <c r="I409" s="525" t="s">
        <v>1663</v>
      </c>
      <c r="J409" s="524" t="s">
        <v>1726</v>
      </c>
      <c r="K409" s="524"/>
      <c r="L409" s="524" t="s">
        <v>473</v>
      </c>
      <c r="M409" s="337" t="s">
        <v>1976</v>
      </c>
      <c r="N409" s="337" t="s">
        <v>1154</v>
      </c>
      <c r="O409" s="540" t="s">
        <v>1663</v>
      </c>
      <c r="P409" s="337" t="s">
        <v>970</v>
      </c>
      <c r="Q409" s="306"/>
      <c r="R409" s="306">
        <v>1</v>
      </c>
      <c r="S409" s="361">
        <v>4700</v>
      </c>
      <c r="T409" s="450">
        <v>4700</v>
      </c>
      <c r="U409" s="483" t="s">
        <v>895</v>
      </c>
      <c r="V409" s="312"/>
    </row>
    <row r="410" spans="2:22" ht="25.5" x14ac:dyDescent="0.2">
      <c r="B410" s="482" t="e">
        <f>IF(Tabla46[[#This Row],[Tipos de Acciones]]="","",CONCATENATE(Tabla46[[#This Row],[POA]],".",Tabla46[[#This Row],[SRS]],".",Tabla46[[#This Row],[AREA]],".",Tabla46[[#This Row],[TIPO]]))</f>
        <v>#REF!</v>
      </c>
      <c r="C410" s="482" t="e">
        <f>IF(Tabla46[[#This Row],[Tipos de Acciones]]="","",'Formulario PPGR1'!#REF!)</f>
        <v>#REF!</v>
      </c>
      <c r="D410" s="341" t="s">
        <v>2027</v>
      </c>
      <c r="E410" s="482" t="s">
        <v>984</v>
      </c>
      <c r="F410" s="482" t="e">
        <f>IF(Tabla46[[#This Row],[Tipos de Acciones]]="","",'Formulario PPGR1'!#REF!)</f>
        <v>#REF!</v>
      </c>
      <c r="G410" s="524" t="s">
        <v>938</v>
      </c>
      <c r="H410" s="524" t="s">
        <v>260</v>
      </c>
      <c r="I410" s="525" t="s">
        <v>1663</v>
      </c>
      <c r="J410" s="524" t="s">
        <v>1724</v>
      </c>
      <c r="K410" s="524"/>
      <c r="L410" s="524" t="s">
        <v>469</v>
      </c>
      <c r="M410" s="337" t="s">
        <v>1981</v>
      </c>
      <c r="N410" s="337" t="s">
        <v>1154</v>
      </c>
      <c r="O410" s="540" t="s">
        <v>1663</v>
      </c>
      <c r="P410" s="337" t="s">
        <v>971</v>
      </c>
      <c r="Q410" s="306"/>
      <c r="R410" s="306">
        <v>2</v>
      </c>
      <c r="S410" s="361">
        <v>12000</v>
      </c>
      <c r="T410" s="450">
        <f>+Tabla46[[#This Row],[Cantidad de Insumos]]*Tabla46[[#This Row],[Precio Unitario]]</f>
        <v>24000</v>
      </c>
      <c r="U410" s="483" t="s">
        <v>895</v>
      </c>
      <c r="V410" s="312"/>
    </row>
    <row r="411" spans="2:22" ht="25.5" x14ac:dyDescent="0.2">
      <c r="B411" s="482" t="e">
        <f>IF(Tabla46[[#This Row],[Tipos de Acciones]]="","",CONCATENATE(Tabla46[[#This Row],[POA]],".",Tabla46[[#This Row],[SRS]],".",Tabla46[[#This Row],[AREA]],".",Tabla46[[#This Row],[TIPO]]))</f>
        <v>#REF!</v>
      </c>
      <c r="C411" s="482" t="e">
        <f>IF(Tabla46[[#This Row],[Tipos de Acciones]]="","",'Formulario PPGR1'!#REF!)</f>
        <v>#REF!</v>
      </c>
      <c r="D411" s="341" t="s">
        <v>2027</v>
      </c>
      <c r="E411" s="482" t="s">
        <v>984</v>
      </c>
      <c r="F411" s="482" t="e">
        <f>IF(Tabla46[[#This Row],[Tipos de Acciones]]="","",'Formulario PPGR1'!#REF!)</f>
        <v>#REF!</v>
      </c>
      <c r="G411" s="524" t="s">
        <v>938</v>
      </c>
      <c r="H411" s="524" t="s">
        <v>260</v>
      </c>
      <c r="I411" s="525" t="s">
        <v>1663</v>
      </c>
      <c r="J411" s="524" t="s">
        <v>1724</v>
      </c>
      <c r="K411" s="524"/>
      <c r="L411" s="524" t="s">
        <v>469</v>
      </c>
      <c r="M411" s="337" t="s">
        <v>1982</v>
      </c>
      <c r="N411" s="337" t="s">
        <v>1154</v>
      </c>
      <c r="O411" s="540" t="s">
        <v>1663</v>
      </c>
      <c r="P411" s="337" t="s">
        <v>971</v>
      </c>
      <c r="Q411" s="306"/>
      <c r="R411" s="306">
        <v>2</v>
      </c>
      <c r="S411" s="361">
        <v>12000</v>
      </c>
      <c r="T411" s="450">
        <f>+Tabla46[[#This Row],[Cantidad de Insumos]]*Tabla46[[#This Row],[Precio Unitario]]</f>
        <v>24000</v>
      </c>
      <c r="U411" s="483" t="s">
        <v>895</v>
      </c>
      <c r="V411" s="312"/>
    </row>
    <row r="412" spans="2:22" ht="25.5" x14ac:dyDescent="0.2">
      <c r="B412" s="482" t="e">
        <f>IF(Tabla46[[#This Row],[Tipos de Acciones]]="","",CONCATENATE(Tabla46[[#This Row],[POA]],".",Tabla46[[#This Row],[SRS]],".",Tabla46[[#This Row],[AREA]],".",Tabla46[[#This Row],[TIPO]]))</f>
        <v>#REF!</v>
      </c>
      <c r="C412" s="482" t="e">
        <f>IF(Tabla46[[#This Row],[Tipos de Acciones]]="","",'Formulario PPGR1'!#REF!)</f>
        <v>#REF!</v>
      </c>
      <c r="D412" s="341" t="s">
        <v>2027</v>
      </c>
      <c r="E412" s="482" t="s">
        <v>984</v>
      </c>
      <c r="F412" s="482" t="e">
        <f>IF(Tabla46[[#This Row],[Tipos de Acciones]]="","",'Formulario PPGR1'!#REF!)</f>
        <v>#REF!</v>
      </c>
      <c r="G412" s="524" t="s">
        <v>938</v>
      </c>
      <c r="H412" s="524" t="s">
        <v>260</v>
      </c>
      <c r="I412" s="525" t="s">
        <v>1663</v>
      </c>
      <c r="J412" s="524" t="s">
        <v>1724</v>
      </c>
      <c r="K412" s="524"/>
      <c r="L412" s="524" t="s">
        <v>469</v>
      </c>
      <c r="M412" s="337" t="s">
        <v>1925</v>
      </c>
      <c r="N412" s="337" t="s">
        <v>1154</v>
      </c>
      <c r="O412" s="540" t="s">
        <v>1663</v>
      </c>
      <c r="P412" s="337" t="s">
        <v>966</v>
      </c>
      <c r="Q412" s="306"/>
      <c r="R412" s="306">
        <v>2</v>
      </c>
      <c r="S412" s="361">
        <v>12000</v>
      </c>
      <c r="T412" s="450">
        <f>+Tabla46[[#This Row],[Cantidad de Insumos]]*Tabla46[[#This Row],[Precio Unitario]]</f>
        <v>24000</v>
      </c>
      <c r="U412" s="483" t="s">
        <v>895</v>
      </c>
      <c r="V412" s="312"/>
    </row>
    <row r="413" spans="2:22" ht="25.5" x14ac:dyDescent="0.2">
      <c r="B413" s="482" t="e">
        <f>IF(Tabla46[[#This Row],[Tipos de Acciones]]="","",CONCATENATE(Tabla46[[#This Row],[POA]],".",Tabla46[[#This Row],[SRS]],".",Tabla46[[#This Row],[AREA]],".",Tabla46[[#This Row],[TIPO]]))</f>
        <v>#REF!</v>
      </c>
      <c r="C413" s="482" t="e">
        <f>IF(Tabla46[[#This Row],[Tipos de Acciones]]="","",'Formulario PPGR1'!#REF!)</f>
        <v>#REF!</v>
      </c>
      <c r="D413" s="341" t="s">
        <v>2027</v>
      </c>
      <c r="E413" s="482" t="s">
        <v>984</v>
      </c>
      <c r="F413" s="482" t="e">
        <f>IF(Tabla46[[#This Row],[Tipos de Acciones]]="","",'Formulario PPGR1'!#REF!)</f>
        <v>#REF!</v>
      </c>
      <c r="G413" s="524" t="s">
        <v>938</v>
      </c>
      <c r="H413" s="524" t="s">
        <v>260</v>
      </c>
      <c r="I413" s="525" t="s">
        <v>1663</v>
      </c>
      <c r="J413" s="524" t="s">
        <v>1724</v>
      </c>
      <c r="K413" s="524"/>
      <c r="L413" s="524" t="s">
        <v>469</v>
      </c>
      <c r="M413" s="337" t="s">
        <v>1983</v>
      </c>
      <c r="N413" s="337" t="s">
        <v>1154</v>
      </c>
      <c r="O413" s="540" t="s">
        <v>1663</v>
      </c>
      <c r="P413" s="337" t="s">
        <v>968</v>
      </c>
      <c r="Q413" s="306"/>
      <c r="R413" s="306">
        <v>2</v>
      </c>
      <c r="S413" s="361">
        <v>12000</v>
      </c>
      <c r="T413" s="450">
        <f>+Tabla46[[#This Row],[Cantidad de Insumos]]*Tabla46[[#This Row],[Precio Unitario]]</f>
        <v>24000</v>
      </c>
      <c r="U413" s="483" t="s">
        <v>895</v>
      </c>
      <c r="V413" s="312"/>
    </row>
    <row r="414" spans="2:22" ht="25.5" x14ac:dyDescent="0.2">
      <c r="B414" s="482" t="e">
        <f>IF(Tabla46[[#This Row],[Tipos de Acciones]]="","",CONCATENATE(Tabla46[[#This Row],[POA]],".",Tabla46[[#This Row],[SRS]],".",Tabla46[[#This Row],[AREA]],".",Tabla46[[#This Row],[TIPO]]))</f>
        <v>#REF!</v>
      </c>
      <c r="C414" s="482" t="e">
        <f>IF(Tabla46[[#This Row],[Tipos de Acciones]]="","",'Formulario PPGR1'!#REF!)</f>
        <v>#REF!</v>
      </c>
      <c r="D414" s="341" t="s">
        <v>2027</v>
      </c>
      <c r="E414" s="482" t="s">
        <v>984</v>
      </c>
      <c r="F414" s="482" t="e">
        <f>IF(Tabla46[[#This Row],[Tipos de Acciones]]="","",'Formulario PPGR1'!#REF!)</f>
        <v>#REF!</v>
      </c>
      <c r="G414" s="524" t="s">
        <v>938</v>
      </c>
      <c r="H414" s="524" t="s">
        <v>260</v>
      </c>
      <c r="I414" s="525" t="s">
        <v>1663</v>
      </c>
      <c r="J414" s="524" t="s">
        <v>1724</v>
      </c>
      <c r="K414" s="524"/>
      <c r="L414" s="524" t="s">
        <v>469</v>
      </c>
      <c r="M414" s="337" t="s">
        <v>1984</v>
      </c>
      <c r="N414" s="337" t="s">
        <v>1154</v>
      </c>
      <c r="O414" s="540" t="s">
        <v>1663</v>
      </c>
      <c r="P414" s="337" t="s">
        <v>968</v>
      </c>
      <c r="Q414" s="306"/>
      <c r="R414" s="306">
        <v>2</v>
      </c>
      <c r="S414" s="361">
        <v>12000</v>
      </c>
      <c r="T414" s="450">
        <f>+Tabla46[[#This Row],[Cantidad de Insumos]]*Tabla46[[#This Row],[Precio Unitario]]</f>
        <v>24000</v>
      </c>
      <c r="U414" s="483" t="s">
        <v>895</v>
      </c>
      <c r="V414" s="312"/>
    </row>
    <row r="415" spans="2:22" ht="25.5" customHeight="1" x14ac:dyDescent="0.2">
      <c r="B415" s="482" t="e">
        <f>IF(Tabla46[[#This Row],[Tipos de Acciones]]="","",CONCATENATE(Tabla46[[#This Row],[POA]],".",Tabla46[[#This Row],[SRS]],".",Tabla46[[#This Row],[AREA]],".",Tabla46[[#This Row],[TIPO]]))</f>
        <v>#REF!</v>
      </c>
      <c r="C415" s="482" t="e">
        <f>IF(Tabla46[[#This Row],[Tipos de Acciones]]="","",'Formulario PPGR1'!#REF!)</f>
        <v>#REF!</v>
      </c>
      <c r="D415" s="341" t="s">
        <v>2027</v>
      </c>
      <c r="E415" s="482" t="s">
        <v>984</v>
      </c>
      <c r="F415" s="482" t="e">
        <f>IF(Tabla46[[#This Row],[Tipos de Acciones]]="","",'Formulario PPGR1'!#REF!)</f>
        <v>#REF!</v>
      </c>
      <c r="G415" s="524" t="s">
        <v>938</v>
      </c>
      <c r="H415" s="524" t="s">
        <v>260</v>
      </c>
      <c r="I415" s="525" t="s">
        <v>1663</v>
      </c>
      <c r="J415" s="524" t="s">
        <v>1726</v>
      </c>
      <c r="K415" s="524"/>
      <c r="L415" s="524" t="s">
        <v>469</v>
      </c>
      <c r="M415" s="337" t="s">
        <v>1981</v>
      </c>
      <c r="N415" s="337" t="s">
        <v>1154</v>
      </c>
      <c r="O415" s="540" t="s">
        <v>1663</v>
      </c>
      <c r="P415" s="337" t="s">
        <v>971</v>
      </c>
      <c r="Q415" s="306"/>
      <c r="R415" s="306">
        <v>2</v>
      </c>
      <c r="S415" s="361">
        <v>4700</v>
      </c>
      <c r="T415" s="450">
        <v>37600</v>
      </c>
      <c r="U415" s="483" t="s">
        <v>895</v>
      </c>
      <c r="V415" s="312"/>
    </row>
    <row r="416" spans="2:22" ht="25.5" customHeight="1" x14ac:dyDescent="0.2">
      <c r="B416" s="482" t="e">
        <f>IF(Tabla46[[#This Row],[Tipos de Acciones]]="","",CONCATENATE(Tabla46[[#This Row],[POA]],".",Tabla46[[#This Row],[SRS]],".",Tabla46[[#This Row],[AREA]],".",Tabla46[[#This Row],[TIPO]]))</f>
        <v>#REF!</v>
      </c>
      <c r="C416" s="482" t="e">
        <f>IF(Tabla46[[#This Row],[Tipos de Acciones]]="","",'Formulario PPGR1'!#REF!)</f>
        <v>#REF!</v>
      </c>
      <c r="D416" s="341" t="s">
        <v>2027</v>
      </c>
      <c r="E416" s="482" t="s">
        <v>984</v>
      </c>
      <c r="F416" s="482" t="e">
        <f>IF(Tabla46[[#This Row],[Tipos de Acciones]]="","",'Formulario PPGR1'!#REF!)</f>
        <v>#REF!</v>
      </c>
      <c r="G416" s="524" t="s">
        <v>938</v>
      </c>
      <c r="H416" s="524" t="s">
        <v>260</v>
      </c>
      <c r="I416" s="525" t="s">
        <v>1663</v>
      </c>
      <c r="J416" s="524" t="s">
        <v>1726</v>
      </c>
      <c r="K416" s="524"/>
      <c r="L416" s="524" t="s">
        <v>469</v>
      </c>
      <c r="M416" s="337" t="s">
        <v>1981</v>
      </c>
      <c r="N416" s="337" t="s">
        <v>1154</v>
      </c>
      <c r="O416" s="540" t="s">
        <v>1663</v>
      </c>
      <c r="P416" s="337" t="s">
        <v>971</v>
      </c>
      <c r="Q416" s="306"/>
      <c r="R416" s="306">
        <v>2</v>
      </c>
      <c r="S416" s="361">
        <v>4700</v>
      </c>
      <c r="T416" s="450">
        <v>37600</v>
      </c>
      <c r="U416" s="483" t="s">
        <v>895</v>
      </c>
      <c r="V416" s="312"/>
    </row>
    <row r="417" spans="2:22" ht="25.5" customHeight="1" x14ac:dyDescent="0.2">
      <c r="B417" s="482" t="e">
        <f>IF(Tabla46[[#This Row],[Tipos de Acciones]]="","",CONCATENATE(Tabla46[[#This Row],[POA]],".",Tabla46[[#This Row],[SRS]],".",Tabla46[[#This Row],[AREA]],".",Tabla46[[#This Row],[TIPO]]))</f>
        <v>#REF!</v>
      </c>
      <c r="C417" s="482" t="e">
        <f>IF(Tabla46[[#This Row],[Tipos de Acciones]]="","",'Formulario PPGR1'!#REF!)</f>
        <v>#REF!</v>
      </c>
      <c r="D417" s="341" t="s">
        <v>2027</v>
      </c>
      <c r="E417" s="482" t="s">
        <v>984</v>
      </c>
      <c r="F417" s="482" t="e">
        <f>IF(Tabla46[[#This Row],[Tipos de Acciones]]="","",'Formulario PPGR1'!#REF!)</f>
        <v>#REF!</v>
      </c>
      <c r="G417" s="524" t="s">
        <v>938</v>
      </c>
      <c r="H417" s="524" t="s">
        <v>260</v>
      </c>
      <c r="I417" s="525" t="s">
        <v>1663</v>
      </c>
      <c r="J417" s="524" t="s">
        <v>1726</v>
      </c>
      <c r="K417" s="524"/>
      <c r="L417" s="524" t="s">
        <v>469</v>
      </c>
      <c r="M417" s="337" t="s">
        <v>1925</v>
      </c>
      <c r="N417" s="337" t="s">
        <v>1154</v>
      </c>
      <c r="O417" s="540" t="s">
        <v>1663</v>
      </c>
      <c r="P417" s="337" t="s">
        <v>966</v>
      </c>
      <c r="Q417" s="306"/>
      <c r="R417" s="306">
        <v>4</v>
      </c>
      <c r="S417" s="361">
        <v>4700</v>
      </c>
      <c r="T417" s="450">
        <v>18800</v>
      </c>
      <c r="U417" s="483" t="s">
        <v>895</v>
      </c>
      <c r="V417" s="312"/>
    </row>
    <row r="418" spans="2:22" ht="25.5" customHeight="1" x14ac:dyDescent="0.2">
      <c r="B418" s="482" t="e">
        <f>IF(Tabla46[[#This Row],[Tipos de Acciones]]="","",CONCATENATE(Tabla46[[#This Row],[POA]],".",Tabla46[[#This Row],[SRS]],".",Tabla46[[#This Row],[AREA]],".",Tabla46[[#This Row],[TIPO]]))</f>
        <v>#REF!</v>
      </c>
      <c r="C418" s="482" t="e">
        <f>IF(Tabla46[[#This Row],[Tipos de Acciones]]="","",'Formulario PPGR1'!#REF!)</f>
        <v>#REF!</v>
      </c>
      <c r="D418" s="341" t="s">
        <v>2027</v>
      </c>
      <c r="E418" s="482" t="s">
        <v>984</v>
      </c>
      <c r="F418" s="482" t="e">
        <f>IF(Tabla46[[#This Row],[Tipos de Acciones]]="","",'Formulario PPGR1'!#REF!)</f>
        <v>#REF!</v>
      </c>
      <c r="G418" s="524" t="s">
        <v>938</v>
      </c>
      <c r="H418" s="524" t="s">
        <v>260</v>
      </c>
      <c r="I418" s="525" t="s">
        <v>1663</v>
      </c>
      <c r="J418" s="524" t="s">
        <v>1726</v>
      </c>
      <c r="K418" s="524"/>
      <c r="L418" s="524" t="s">
        <v>469</v>
      </c>
      <c r="M418" s="337" t="s">
        <v>1983</v>
      </c>
      <c r="N418" s="337" t="s">
        <v>1154</v>
      </c>
      <c r="O418" s="540" t="s">
        <v>1663</v>
      </c>
      <c r="P418" s="337" t="s">
        <v>968</v>
      </c>
      <c r="Q418" s="306"/>
      <c r="R418" s="306">
        <v>6</v>
      </c>
      <c r="S418" s="361">
        <v>4700</v>
      </c>
      <c r="T418" s="450">
        <v>28200</v>
      </c>
      <c r="U418" s="483" t="s">
        <v>895</v>
      </c>
      <c r="V418" s="312"/>
    </row>
    <row r="419" spans="2:22" ht="25.5" customHeight="1" x14ac:dyDescent="0.2">
      <c r="B419" s="482" t="e">
        <f>IF(Tabla46[[#This Row],[Tipos de Acciones]]="","",CONCATENATE(Tabla46[[#This Row],[POA]],".",Tabla46[[#This Row],[SRS]],".",Tabla46[[#This Row],[AREA]],".",Tabla46[[#This Row],[TIPO]]))</f>
        <v>#REF!</v>
      </c>
      <c r="C419" s="482" t="e">
        <f>IF(Tabla46[[#This Row],[Tipos de Acciones]]="","",'Formulario PPGR1'!#REF!)</f>
        <v>#REF!</v>
      </c>
      <c r="D419" s="341" t="s">
        <v>2027</v>
      </c>
      <c r="E419" s="482" t="s">
        <v>984</v>
      </c>
      <c r="F419" s="482" t="e">
        <f>IF(Tabla46[[#This Row],[Tipos de Acciones]]="","",'Formulario PPGR1'!#REF!)</f>
        <v>#REF!</v>
      </c>
      <c r="G419" s="524" t="s">
        <v>938</v>
      </c>
      <c r="H419" s="524" t="s">
        <v>260</v>
      </c>
      <c r="I419" s="525" t="s">
        <v>1663</v>
      </c>
      <c r="J419" s="524" t="s">
        <v>1726</v>
      </c>
      <c r="K419" s="524"/>
      <c r="L419" s="524" t="s">
        <v>469</v>
      </c>
      <c r="M419" s="337" t="s">
        <v>1985</v>
      </c>
      <c r="N419" s="337" t="s">
        <v>1154</v>
      </c>
      <c r="O419" s="540" t="s">
        <v>1663</v>
      </c>
      <c r="P419" s="337" t="s">
        <v>968</v>
      </c>
      <c r="Q419" s="306"/>
      <c r="R419" s="306">
        <v>6</v>
      </c>
      <c r="S419" s="361">
        <v>4700</v>
      </c>
      <c r="T419" s="450">
        <v>28200</v>
      </c>
      <c r="U419" s="483" t="s">
        <v>895</v>
      </c>
      <c r="V419" s="312"/>
    </row>
    <row r="420" spans="2:22" ht="25.5" customHeight="1" x14ac:dyDescent="0.2">
      <c r="B420" s="482" t="e">
        <f>IF(Tabla46[[#This Row],[Tipos de Acciones]]="","",CONCATENATE(Tabla46[[#This Row],[POA]],".",Tabla46[[#This Row],[SRS]],".",Tabla46[[#This Row],[AREA]],".",Tabla46[[#This Row],[TIPO]]))</f>
        <v>#REF!</v>
      </c>
      <c r="C420" s="482" t="e">
        <f>IF(Tabla46[[#This Row],[Tipos de Acciones]]="","",'Formulario PPGR1'!#REF!)</f>
        <v>#REF!</v>
      </c>
      <c r="D420" s="341" t="s">
        <v>2027</v>
      </c>
      <c r="E420" s="482" t="s">
        <v>984</v>
      </c>
      <c r="F420" s="482" t="e">
        <f>IF(Tabla46[[#This Row],[Tipos de Acciones]]="","",'Formulario PPGR1'!#REF!)</f>
        <v>#REF!</v>
      </c>
      <c r="G420" s="524" t="s">
        <v>938</v>
      </c>
      <c r="H420" s="524" t="s">
        <v>260</v>
      </c>
      <c r="I420" s="525" t="s">
        <v>1663</v>
      </c>
      <c r="J420" s="524" t="s">
        <v>1729</v>
      </c>
      <c r="K420" s="524"/>
      <c r="L420" s="524" t="s">
        <v>469</v>
      </c>
      <c r="M420" s="337" t="s">
        <v>1981</v>
      </c>
      <c r="N420" s="337" t="s">
        <v>1154</v>
      </c>
      <c r="O420" s="540" t="s">
        <v>1663</v>
      </c>
      <c r="P420" s="337" t="s">
        <v>971</v>
      </c>
      <c r="Q420" s="306"/>
      <c r="R420" s="306">
        <v>16</v>
      </c>
      <c r="S420" s="361">
        <v>1400</v>
      </c>
      <c r="T420" s="450">
        <v>22400</v>
      </c>
      <c r="U420" s="483" t="s">
        <v>895</v>
      </c>
      <c r="V420" s="312"/>
    </row>
    <row r="421" spans="2:22" ht="25.5" customHeight="1" x14ac:dyDescent="0.2">
      <c r="B421" s="482" t="e">
        <f>IF(Tabla46[[#This Row],[Tipos de Acciones]]="","",CONCATENATE(Tabla46[[#This Row],[POA]],".",Tabla46[[#This Row],[SRS]],".",Tabla46[[#This Row],[AREA]],".",Tabla46[[#This Row],[TIPO]]))</f>
        <v>#REF!</v>
      </c>
      <c r="C421" s="482" t="e">
        <f>IF(Tabla46[[#This Row],[Tipos de Acciones]]="","",'Formulario PPGR1'!#REF!)</f>
        <v>#REF!</v>
      </c>
      <c r="D421" s="341" t="s">
        <v>2027</v>
      </c>
      <c r="E421" s="482" t="s">
        <v>984</v>
      </c>
      <c r="F421" s="482" t="e">
        <f>IF(Tabla46[[#This Row],[Tipos de Acciones]]="","",'Formulario PPGR1'!#REF!)</f>
        <v>#REF!</v>
      </c>
      <c r="G421" s="524" t="s">
        <v>938</v>
      </c>
      <c r="H421" s="524" t="s">
        <v>260</v>
      </c>
      <c r="I421" s="525" t="s">
        <v>1663</v>
      </c>
      <c r="J421" s="524" t="s">
        <v>1729</v>
      </c>
      <c r="K421" s="524"/>
      <c r="L421" s="524" t="s">
        <v>469</v>
      </c>
      <c r="M421" s="337" t="s">
        <v>1986</v>
      </c>
      <c r="N421" s="337" t="s">
        <v>1154</v>
      </c>
      <c r="O421" s="540" t="s">
        <v>1663</v>
      </c>
      <c r="P421" s="337" t="s">
        <v>971</v>
      </c>
      <c r="Q421" s="306"/>
      <c r="R421" s="306">
        <v>16</v>
      </c>
      <c r="S421" s="361">
        <v>1400</v>
      </c>
      <c r="T421" s="450">
        <v>22400</v>
      </c>
      <c r="U421" s="483" t="s">
        <v>895</v>
      </c>
      <c r="V421" s="312"/>
    </row>
    <row r="422" spans="2:22" ht="25.5" customHeight="1" x14ac:dyDescent="0.2">
      <c r="B422" s="482" t="e">
        <f>IF(Tabla46[[#This Row],[Tipos de Acciones]]="","",CONCATENATE(Tabla46[[#This Row],[POA]],".",Tabla46[[#This Row],[SRS]],".",Tabla46[[#This Row],[AREA]],".",Tabla46[[#This Row],[TIPO]]))</f>
        <v>#REF!</v>
      </c>
      <c r="C422" s="482" t="e">
        <f>IF(Tabla46[[#This Row],[Tipos de Acciones]]="","",'Formulario PPGR1'!#REF!)</f>
        <v>#REF!</v>
      </c>
      <c r="D422" s="341" t="s">
        <v>2027</v>
      </c>
      <c r="E422" s="482" t="s">
        <v>984</v>
      </c>
      <c r="F422" s="482" t="e">
        <f>IF(Tabla46[[#This Row],[Tipos de Acciones]]="","",'Formulario PPGR1'!#REF!)</f>
        <v>#REF!</v>
      </c>
      <c r="G422" s="524" t="s">
        <v>938</v>
      </c>
      <c r="H422" s="524" t="s">
        <v>260</v>
      </c>
      <c r="I422" s="525" t="s">
        <v>1663</v>
      </c>
      <c r="J422" s="524" t="s">
        <v>1729</v>
      </c>
      <c r="K422" s="524"/>
      <c r="L422" s="524" t="s">
        <v>469</v>
      </c>
      <c r="M422" s="337" t="s">
        <v>1925</v>
      </c>
      <c r="N422" s="337" t="s">
        <v>1154</v>
      </c>
      <c r="O422" s="540" t="s">
        <v>1663</v>
      </c>
      <c r="P422" s="337" t="s">
        <v>966</v>
      </c>
      <c r="Q422" s="306"/>
      <c r="R422" s="306">
        <v>8</v>
      </c>
      <c r="S422" s="361">
        <v>1400</v>
      </c>
      <c r="T422" s="450">
        <v>11200</v>
      </c>
      <c r="U422" s="483" t="s">
        <v>895</v>
      </c>
      <c r="V422" s="312"/>
    </row>
    <row r="423" spans="2:22" ht="25.5" customHeight="1" x14ac:dyDescent="0.2">
      <c r="B423" s="482" t="e">
        <f>IF(Tabla46[[#This Row],[Tipos de Acciones]]="","",CONCATENATE(Tabla46[[#This Row],[POA]],".",Tabla46[[#This Row],[SRS]],".",Tabla46[[#This Row],[AREA]],".",Tabla46[[#This Row],[TIPO]]))</f>
        <v>#REF!</v>
      </c>
      <c r="C423" s="482" t="e">
        <f>IF(Tabla46[[#This Row],[Tipos de Acciones]]="","",'Formulario PPGR1'!#REF!)</f>
        <v>#REF!</v>
      </c>
      <c r="D423" s="341" t="s">
        <v>2027</v>
      </c>
      <c r="E423" s="482" t="s">
        <v>984</v>
      </c>
      <c r="F423" s="482" t="e">
        <f>IF(Tabla46[[#This Row],[Tipos de Acciones]]="","",'Formulario PPGR1'!#REF!)</f>
        <v>#REF!</v>
      </c>
      <c r="G423" s="524" t="s">
        <v>938</v>
      </c>
      <c r="H423" s="524" t="s">
        <v>260</v>
      </c>
      <c r="I423" s="525" t="s">
        <v>1663</v>
      </c>
      <c r="J423" s="524" t="s">
        <v>1729</v>
      </c>
      <c r="K423" s="524"/>
      <c r="L423" s="524" t="s">
        <v>469</v>
      </c>
      <c r="M423" s="337" t="s">
        <v>1983</v>
      </c>
      <c r="N423" s="337" t="s">
        <v>1154</v>
      </c>
      <c r="O423" s="540" t="s">
        <v>1663</v>
      </c>
      <c r="P423" s="337" t="s">
        <v>968</v>
      </c>
      <c r="Q423" s="306"/>
      <c r="R423" s="306">
        <v>12</v>
      </c>
      <c r="S423" s="361">
        <v>1400</v>
      </c>
      <c r="T423" s="450">
        <v>16800</v>
      </c>
      <c r="U423" s="483" t="s">
        <v>895</v>
      </c>
      <c r="V423" s="312"/>
    </row>
    <row r="424" spans="2:22" ht="25.5" customHeight="1" x14ac:dyDescent="0.2">
      <c r="B424" s="482" t="e">
        <f>IF(Tabla46[[#This Row],[Tipos de Acciones]]="","",CONCATENATE(Tabla46[[#This Row],[POA]],".",Tabla46[[#This Row],[SRS]],".",Tabla46[[#This Row],[AREA]],".",Tabla46[[#This Row],[TIPO]]))</f>
        <v>#REF!</v>
      </c>
      <c r="C424" s="482" t="e">
        <f>IF(Tabla46[[#This Row],[Tipos de Acciones]]="","",'Formulario PPGR1'!#REF!)</f>
        <v>#REF!</v>
      </c>
      <c r="D424" s="341" t="s">
        <v>2027</v>
      </c>
      <c r="E424" s="482" t="s">
        <v>984</v>
      </c>
      <c r="F424" s="482" t="e">
        <f>IF(Tabla46[[#This Row],[Tipos de Acciones]]="","",'Formulario PPGR1'!#REF!)</f>
        <v>#REF!</v>
      </c>
      <c r="G424" s="524" t="s">
        <v>938</v>
      </c>
      <c r="H424" s="524" t="s">
        <v>260</v>
      </c>
      <c r="I424" s="525" t="s">
        <v>1663</v>
      </c>
      <c r="J424" s="524" t="s">
        <v>1729</v>
      </c>
      <c r="K424" s="524"/>
      <c r="L424" s="524" t="s">
        <v>469</v>
      </c>
      <c r="M424" s="337" t="s">
        <v>1983</v>
      </c>
      <c r="N424" s="337" t="s">
        <v>1154</v>
      </c>
      <c r="O424" s="540" t="s">
        <v>1663</v>
      </c>
      <c r="P424" s="337" t="s">
        <v>968</v>
      </c>
      <c r="Q424" s="306"/>
      <c r="R424" s="306">
        <v>12</v>
      </c>
      <c r="S424" s="361">
        <v>1400</v>
      </c>
      <c r="T424" s="450">
        <v>16800</v>
      </c>
      <c r="U424" s="483" t="s">
        <v>895</v>
      </c>
      <c r="V424" s="312"/>
    </row>
    <row r="425" spans="2:22" ht="20.25" customHeight="1" x14ac:dyDescent="0.2">
      <c r="B425" s="482" t="e">
        <f>IF(Tabla46[[#This Row],[Tipos de Acciones]]="","",CONCATENATE(Tabla46[[#This Row],[POA]],".",Tabla46[[#This Row],[SRS]],".",Tabla46[[#This Row],[AREA]],".",Tabla46[[#This Row],[TIPO]]))</f>
        <v>#REF!</v>
      </c>
      <c r="C425" s="482" t="e">
        <f>IF(Tabla46[[#This Row],[Tipos de Acciones]]="","",'Formulario PPGR1'!#REF!)</f>
        <v>#REF!</v>
      </c>
      <c r="D425" s="341" t="s">
        <v>2027</v>
      </c>
      <c r="E425" s="482" t="s">
        <v>984</v>
      </c>
      <c r="F425" s="482" t="e">
        <f>IF(Tabla46[[#This Row],[Tipos de Acciones]]="","",'Formulario PPGR1'!#REF!)</f>
        <v>#REF!</v>
      </c>
      <c r="G425" s="524" t="s">
        <v>938</v>
      </c>
      <c r="H425" s="524" t="s">
        <v>862</v>
      </c>
      <c r="I425" s="525" t="s">
        <v>1663</v>
      </c>
      <c r="J425" s="524" t="s">
        <v>1742</v>
      </c>
      <c r="K425" s="524"/>
      <c r="L425" s="524" t="s">
        <v>469</v>
      </c>
      <c r="M425" s="337" t="s">
        <v>1929</v>
      </c>
      <c r="N425" s="337" t="s">
        <v>1154</v>
      </c>
      <c r="O425" s="540" t="s">
        <v>1663</v>
      </c>
      <c r="P425" s="337" t="s">
        <v>971</v>
      </c>
      <c r="Q425" s="306" t="s">
        <v>1687</v>
      </c>
      <c r="R425" s="306">
        <v>5</v>
      </c>
      <c r="S425" s="361">
        <v>2600</v>
      </c>
      <c r="T425" s="450">
        <v>13000</v>
      </c>
      <c r="U425" s="483" t="s">
        <v>895</v>
      </c>
      <c r="V425" s="312"/>
    </row>
    <row r="426" spans="2:22" ht="20.25" customHeight="1" x14ac:dyDescent="0.2">
      <c r="B426" s="482" t="e">
        <f>IF(Tabla46[[#This Row],[Tipos de Acciones]]="","",CONCATENATE(Tabla46[[#This Row],[POA]],".",Tabla46[[#This Row],[SRS]],".",Tabla46[[#This Row],[AREA]],".",Tabla46[[#This Row],[TIPO]]))</f>
        <v>#REF!</v>
      </c>
      <c r="C426" s="482" t="e">
        <f>IF(Tabla46[[#This Row],[Tipos de Acciones]]="","",'Formulario PPGR1'!#REF!)</f>
        <v>#REF!</v>
      </c>
      <c r="D426" s="341" t="s">
        <v>2027</v>
      </c>
      <c r="E426" s="482" t="s">
        <v>984</v>
      </c>
      <c r="F426" s="482" t="e">
        <f>IF(Tabla46[[#This Row],[Tipos de Acciones]]="","",'Formulario PPGR1'!#REF!)</f>
        <v>#REF!</v>
      </c>
      <c r="G426" s="524" t="s">
        <v>938</v>
      </c>
      <c r="H426" s="524" t="s">
        <v>862</v>
      </c>
      <c r="I426" s="525" t="s">
        <v>1663</v>
      </c>
      <c r="J426" s="524" t="s">
        <v>1742</v>
      </c>
      <c r="K426" s="524"/>
      <c r="L426" s="524" t="s">
        <v>469</v>
      </c>
      <c r="M426" s="337" t="s">
        <v>1931</v>
      </c>
      <c r="N426" s="337" t="s">
        <v>1154</v>
      </c>
      <c r="O426" s="540" t="s">
        <v>1663</v>
      </c>
      <c r="P426" s="337" t="s">
        <v>971</v>
      </c>
      <c r="Q426" s="306" t="s">
        <v>1687</v>
      </c>
      <c r="R426" s="306">
        <v>5</v>
      </c>
      <c r="S426" s="361">
        <v>2600</v>
      </c>
      <c r="T426" s="450">
        <v>13000</v>
      </c>
      <c r="U426" s="483" t="s">
        <v>895</v>
      </c>
      <c r="V426" s="312"/>
    </row>
    <row r="427" spans="2:22" ht="20.25" customHeight="1" x14ac:dyDescent="0.2">
      <c r="B427" s="482" t="e">
        <f>IF(Tabla46[[#This Row],[Tipos de Acciones]]="","",CONCATENATE(Tabla46[[#This Row],[POA]],".",Tabla46[[#This Row],[SRS]],".",Tabla46[[#This Row],[AREA]],".",Tabla46[[#This Row],[TIPO]]))</f>
        <v>#REF!</v>
      </c>
      <c r="C427" s="482" t="e">
        <f>IF(Tabla46[[#This Row],[Tipos de Acciones]]="","",'Formulario PPGR1'!#REF!)</f>
        <v>#REF!</v>
      </c>
      <c r="D427" s="341" t="s">
        <v>2027</v>
      </c>
      <c r="E427" s="482" t="s">
        <v>984</v>
      </c>
      <c r="F427" s="482" t="e">
        <f>IF(Tabla46[[#This Row],[Tipos de Acciones]]="","",'Formulario PPGR1'!#REF!)</f>
        <v>#REF!</v>
      </c>
      <c r="G427" s="524" t="s">
        <v>938</v>
      </c>
      <c r="H427" s="524" t="s">
        <v>862</v>
      </c>
      <c r="I427" s="525" t="s">
        <v>1663</v>
      </c>
      <c r="J427" s="524" t="s">
        <v>1742</v>
      </c>
      <c r="K427" s="524"/>
      <c r="L427" s="524" t="s">
        <v>469</v>
      </c>
      <c r="M427" s="337" t="s">
        <v>1987</v>
      </c>
      <c r="N427" s="337" t="s">
        <v>1154</v>
      </c>
      <c r="O427" s="540" t="s">
        <v>1663</v>
      </c>
      <c r="P427" s="337" t="s">
        <v>971</v>
      </c>
      <c r="Q427" s="306" t="s">
        <v>1687</v>
      </c>
      <c r="R427" s="306">
        <v>5</v>
      </c>
      <c r="S427" s="361">
        <v>2600</v>
      </c>
      <c r="T427" s="450">
        <v>13000</v>
      </c>
      <c r="U427" s="483" t="s">
        <v>895</v>
      </c>
      <c r="V427" s="312"/>
    </row>
    <row r="428" spans="2:22" ht="20.25" customHeight="1" x14ac:dyDescent="0.2">
      <c r="B428" s="482" t="e">
        <f>IF(Tabla46[[#This Row],[Tipos de Acciones]]="","",CONCATENATE(Tabla46[[#This Row],[POA]],".",Tabla46[[#This Row],[SRS]],".",Tabla46[[#This Row],[AREA]],".",Tabla46[[#This Row],[TIPO]]))</f>
        <v>#REF!</v>
      </c>
      <c r="C428" s="482" t="e">
        <f>IF(Tabla46[[#This Row],[Tipos de Acciones]]="","",'Formulario PPGR1'!#REF!)</f>
        <v>#REF!</v>
      </c>
      <c r="D428" s="341" t="s">
        <v>2027</v>
      </c>
      <c r="E428" s="482" t="s">
        <v>984</v>
      </c>
      <c r="F428" s="482" t="e">
        <f>IF(Tabla46[[#This Row],[Tipos de Acciones]]="","",'Formulario PPGR1'!#REF!)</f>
        <v>#REF!</v>
      </c>
      <c r="G428" s="524" t="s">
        <v>938</v>
      </c>
      <c r="H428" s="524" t="s">
        <v>862</v>
      </c>
      <c r="I428" s="525" t="s">
        <v>1663</v>
      </c>
      <c r="J428" s="524" t="s">
        <v>1742</v>
      </c>
      <c r="K428" s="524"/>
      <c r="L428" s="524" t="s">
        <v>469</v>
      </c>
      <c r="M428" s="337" t="s">
        <v>1988</v>
      </c>
      <c r="N428" s="337" t="s">
        <v>1154</v>
      </c>
      <c r="O428" s="540" t="s">
        <v>1663</v>
      </c>
      <c r="P428" s="337" t="s">
        <v>971</v>
      </c>
      <c r="Q428" s="306" t="s">
        <v>1687</v>
      </c>
      <c r="R428" s="306">
        <v>5</v>
      </c>
      <c r="S428" s="361">
        <v>2600</v>
      </c>
      <c r="T428" s="450">
        <v>13000</v>
      </c>
      <c r="U428" s="483" t="s">
        <v>895</v>
      </c>
      <c r="V428" s="312"/>
    </row>
    <row r="429" spans="2:22" ht="20.25" customHeight="1" x14ac:dyDescent="0.2">
      <c r="B429" s="482" t="e">
        <f>IF(Tabla46[[#This Row],[Tipos de Acciones]]="","",CONCATENATE(Tabla46[[#This Row],[POA]],".",Tabla46[[#This Row],[SRS]],".",Tabla46[[#This Row],[AREA]],".",Tabla46[[#This Row],[TIPO]]))</f>
        <v>#REF!</v>
      </c>
      <c r="C429" s="482" t="e">
        <f>IF(Tabla46[[#This Row],[Tipos de Acciones]]="","",'Formulario PPGR1'!#REF!)</f>
        <v>#REF!</v>
      </c>
      <c r="D429" s="341" t="s">
        <v>2027</v>
      </c>
      <c r="E429" s="482" t="s">
        <v>984</v>
      </c>
      <c r="F429" s="482" t="e">
        <f>IF(Tabla46[[#This Row],[Tipos de Acciones]]="","",'Formulario PPGR1'!#REF!)</f>
        <v>#REF!</v>
      </c>
      <c r="G429" s="524" t="s">
        <v>938</v>
      </c>
      <c r="H429" s="524" t="s">
        <v>862</v>
      </c>
      <c r="I429" s="525" t="s">
        <v>1663</v>
      </c>
      <c r="J429" s="524" t="s">
        <v>1742</v>
      </c>
      <c r="K429" s="524"/>
      <c r="L429" s="524" t="s">
        <v>469</v>
      </c>
      <c r="M429" s="337" t="s">
        <v>1927</v>
      </c>
      <c r="N429" s="337" t="s">
        <v>1154</v>
      </c>
      <c r="O429" s="540" t="s">
        <v>1663</v>
      </c>
      <c r="P429" s="337" t="s">
        <v>968</v>
      </c>
      <c r="Q429" s="306" t="s">
        <v>1687</v>
      </c>
      <c r="R429" s="306">
        <v>2</v>
      </c>
      <c r="S429" s="361">
        <v>2600</v>
      </c>
      <c r="T429" s="450">
        <v>5200</v>
      </c>
      <c r="U429" s="483" t="s">
        <v>895</v>
      </c>
      <c r="V429" s="312"/>
    </row>
    <row r="430" spans="2:22" ht="25.5" customHeight="1" x14ac:dyDescent="0.2">
      <c r="B430" s="482" t="e">
        <f>IF(Tabla46[[#This Row],[Tipos de Acciones]]="","",CONCATENATE(Tabla46[[#This Row],[POA]],".",Tabla46[[#This Row],[SRS]],".",Tabla46[[#This Row],[AREA]],".",Tabla46[[#This Row],[TIPO]]))</f>
        <v>#REF!</v>
      </c>
      <c r="C430" s="482" t="e">
        <f>IF(Tabla46[[#This Row],[Tipos de Acciones]]="","",'Formulario PPGR1'!#REF!)</f>
        <v>#REF!</v>
      </c>
      <c r="D430" s="341" t="s">
        <v>2027</v>
      </c>
      <c r="E430" s="482" t="s">
        <v>984</v>
      </c>
      <c r="F430" s="482" t="e">
        <f>IF(Tabla46[[#This Row],[Tipos de Acciones]]="","",'Formulario PPGR1'!#REF!)</f>
        <v>#REF!</v>
      </c>
      <c r="G430" s="524" t="s">
        <v>938</v>
      </c>
      <c r="H430" s="524" t="s">
        <v>862</v>
      </c>
      <c r="I430" s="525" t="s">
        <v>1663</v>
      </c>
      <c r="J430" s="524" t="s">
        <v>1742</v>
      </c>
      <c r="K430" s="524"/>
      <c r="L430" s="524" t="s">
        <v>469</v>
      </c>
      <c r="M430" s="337" t="s">
        <v>1989</v>
      </c>
      <c r="N430" s="337" t="s">
        <v>1154</v>
      </c>
      <c r="O430" s="540" t="s">
        <v>1663</v>
      </c>
      <c r="P430" s="337" t="s">
        <v>968</v>
      </c>
      <c r="Q430" s="306" t="s">
        <v>1687</v>
      </c>
      <c r="R430" s="306">
        <v>2</v>
      </c>
      <c r="S430" s="361">
        <v>2600</v>
      </c>
      <c r="T430" s="450">
        <v>5200</v>
      </c>
      <c r="U430" s="483" t="s">
        <v>895</v>
      </c>
      <c r="V430" s="312"/>
    </row>
    <row r="431" spans="2:22" ht="51" customHeight="1" x14ac:dyDescent="0.2">
      <c r="B431" s="482" t="e">
        <f>IF(Tabla46[[#This Row],[Tipos de Acciones]]="","",CONCATENATE(Tabla46[[#This Row],[POA]],".",Tabla46[[#This Row],[SRS]],".",Tabla46[[#This Row],[AREA]],".",Tabla46[[#This Row],[TIPO]]))</f>
        <v>#REF!</v>
      </c>
      <c r="C431" s="482" t="e">
        <f>IF(Tabla46[[#This Row],[Tipos de Acciones]]="","",'Formulario PPGR1'!#REF!)</f>
        <v>#REF!</v>
      </c>
      <c r="D431" s="341" t="s">
        <v>2027</v>
      </c>
      <c r="E431" s="482" t="s">
        <v>984</v>
      </c>
      <c r="F431" s="482" t="e">
        <f>IF(Tabla46[[#This Row],[Tipos de Acciones]]="","",'Formulario PPGR1'!#REF!)</f>
        <v>#REF!</v>
      </c>
      <c r="G431" s="524" t="s">
        <v>935</v>
      </c>
      <c r="H431" s="524" t="s">
        <v>161</v>
      </c>
      <c r="I431" s="525" t="s">
        <v>1663</v>
      </c>
      <c r="J431" s="524" t="s">
        <v>1990</v>
      </c>
      <c r="K431" s="524"/>
      <c r="L431" s="524" t="s">
        <v>469</v>
      </c>
      <c r="M431" s="337" t="s">
        <v>1991</v>
      </c>
      <c r="N431" s="337" t="s">
        <v>1154</v>
      </c>
      <c r="O431" s="540" t="s">
        <v>1663</v>
      </c>
      <c r="P431" s="337" t="s">
        <v>971</v>
      </c>
      <c r="Q431" s="306"/>
      <c r="R431" s="306">
        <v>1</v>
      </c>
      <c r="S431" s="361">
        <v>20000</v>
      </c>
      <c r="T431" s="450">
        <f>+Tabla46[[#This Row],[Cantidad de Insumos]]*Tabla46[[#This Row],[Precio Unitario]]</f>
        <v>20000</v>
      </c>
      <c r="U431" s="483" t="s">
        <v>2036</v>
      </c>
      <c r="V431" s="312"/>
    </row>
    <row r="432" spans="2:22" ht="51" customHeight="1" x14ac:dyDescent="0.2">
      <c r="B432" s="482" t="e">
        <f>IF(Tabla46[[#This Row],[Tipos de Acciones]]="","",CONCATENATE(Tabla46[[#This Row],[POA]],".",Tabla46[[#This Row],[SRS]],".",Tabla46[[#This Row],[AREA]],".",Tabla46[[#This Row],[TIPO]]))</f>
        <v>#REF!</v>
      </c>
      <c r="C432" s="482" t="e">
        <f>IF(Tabla46[[#This Row],[Tipos de Acciones]]="","",'Formulario PPGR1'!#REF!)</f>
        <v>#REF!</v>
      </c>
      <c r="D432" s="341" t="s">
        <v>2027</v>
      </c>
      <c r="E432" s="482" t="s">
        <v>984</v>
      </c>
      <c r="F432" s="482" t="e">
        <f>IF(Tabla46[[#This Row],[Tipos de Acciones]]="","",'Formulario PPGR1'!#REF!)</f>
        <v>#REF!</v>
      </c>
      <c r="G432" s="524" t="s">
        <v>935</v>
      </c>
      <c r="H432" s="524" t="s">
        <v>161</v>
      </c>
      <c r="I432" s="525" t="s">
        <v>1663</v>
      </c>
      <c r="J432" s="524" t="s">
        <v>1990</v>
      </c>
      <c r="K432" s="524"/>
      <c r="L432" s="524" t="s">
        <v>469</v>
      </c>
      <c r="M432" s="337" t="s">
        <v>1955</v>
      </c>
      <c r="N432" s="337" t="s">
        <v>1154</v>
      </c>
      <c r="O432" s="540" t="s">
        <v>1663</v>
      </c>
      <c r="P432" s="337" t="s">
        <v>971</v>
      </c>
      <c r="Q432" s="306"/>
      <c r="R432" s="306">
        <v>1</v>
      </c>
      <c r="S432" s="361">
        <v>20000</v>
      </c>
      <c r="T432" s="450">
        <f>+Tabla46[[#This Row],[Cantidad de Insumos]]*Tabla46[[#This Row],[Precio Unitario]]</f>
        <v>20000</v>
      </c>
      <c r="U432" s="483" t="s">
        <v>2036</v>
      </c>
      <c r="V432" s="312"/>
    </row>
    <row r="433" spans="2:22" ht="51" customHeight="1" x14ac:dyDescent="0.2">
      <c r="B433" s="482" t="e">
        <f>IF(Tabla46[[#This Row],[Tipos de Acciones]]="","",CONCATENATE(Tabla46[[#This Row],[POA]],".",Tabla46[[#This Row],[SRS]],".",Tabla46[[#This Row],[AREA]],".",Tabla46[[#This Row],[TIPO]]))</f>
        <v>#REF!</v>
      </c>
      <c r="C433" s="482" t="e">
        <f>IF(Tabla46[[#This Row],[Tipos de Acciones]]="","",'Formulario PPGR1'!#REF!)</f>
        <v>#REF!</v>
      </c>
      <c r="D433" s="341" t="s">
        <v>2027</v>
      </c>
      <c r="E433" s="482" t="s">
        <v>984</v>
      </c>
      <c r="F433" s="482" t="e">
        <f>IF(Tabla46[[#This Row],[Tipos de Acciones]]="","",'Formulario PPGR1'!#REF!)</f>
        <v>#REF!</v>
      </c>
      <c r="G433" s="524" t="s">
        <v>935</v>
      </c>
      <c r="H433" s="524" t="s">
        <v>161</v>
      </c>
      <c r="I433" s="525" t="s">
        <v>1663</v>
      </c>
      <c r="J433" s="524" t="s">
        <v>1990</v>
      </c>
      <c r="K433" s="524"/>
      <c r="L433" s="524" t="s">
        <v>469</v>
      </c>
      <c r="M433" s="337" t="s">
        <v>1992</v>
      </c>
      <c r="N433" s="337" t="s">
        <v>1154</v>
      </c>
      <c r="O433" s="540" t="s">
        <v>1663</v>
      </c>
      <c r="P433" s="337" t="s">
        <v>971</v>
      </c>
      <c r="Q433" s="306"/>
      <c r="R433" s="306">
        <v>1</v>
      </c>
      <c r="S433" s="361">
        <v>20000</v>
      </c>
      <c r="T433" s="450">
        <f>+Tabla46[[#This Row],[Cantidad de Insumos]]*Tabla46[[#This Row],[Precio Unitario]]</f>
        <v>20000</v>
      </c>
      <c r="U433" s="483" t="s">
        <v>2036</v>
      </c>
      <c r="V433" s="312"/>
    </row>
    <row r="434" spans="2:22" ht="51" customHeight="1" x14ac:dyDescent="0.2">
      <c r="B434" s="482" t="e">
        <f>IF(Tabla46[[#This Row],[Tipos de Acciones]]="","",CONCATENATE(Tabla46[[#This Row],[POA]],".",Tabla46[[#This Row],[SRS]],".",Tabla46[[#This Row],[AREA]],".",Tabla46[[#This Row],[TIPO]]))</f>
        <v>#REF!</v>
      </c>
      <c r="C434" s="482" t="e">
        <f>IF(Tabla46[[#This Row],[Tipos de Acciones]]="","",'Formulario PPGR1'!#REF!)</f>
        <v>#REF!</v>
      </c>
      <c r="D434" s="341" t="s">
        <v>2027</v>
      </c>
      <c r="E434" s="482" t="s">
        <v>984</v>
      </c>
      <c r="F434" s="482" t="e">
        <f>IF(Tabla46[[#This Row],[Tipos de Acciones]]="","",'Formulario PPGR1'!#REF!)</f>
        <v>#REF!</v>
      </c>
      <c r="G434" s="524" t="s">
        <v>935</v>
      </c>
      <c r="H434" s="524" t="s">
        <v>161</v>
      </c>
      <c r="I434" s="525" t="s">
        <v>1663</v>
      </c>
      <c r="J434" s="524" t="s">
        <v>1990</v>
      </c>
      <c r="K434" s="524"/>
      <c r="L434" s="524" t="s">
        <v>469</v>
      </c>
      <c r="M434" s="337" t="s">
        <v>1993</v>
      </c>
      <c r="N434" s="337" t="s">
        <v>1154</v>
      </c>
      <c r="O434" s="540" t="s">
        <v>1663</v>
      </c>
      <c r="P434" s="337" t="s">
        <v>971</v>
      </c>
      <c r="Q434" s="306"/>
      <c r="R434" s="306">
        <v>1</v>
      </c>
      <c r="S434" s="361">
        <v>20000</v>
      </c>
      <c r="T434" s="450">
        <f>+Tabla46[[#This Row],[Cantidad de Insumos]]*Tabla46[[#This Row],[Precio Unitario]]</f>
        <v>20000</v>
      </c>
      <c r="U434" s="483" t="s">
        <v>2036</v>
      </c>
      <c r="V434" s="312"/>
    </row>
    <row r="435" spans="2:22" ht="51" customHeight="1" x14ac:dyDescent="0.2">
      <c r="B435" s="482" t="e">
        <f>IF(Tabla46[[#This Row],[Tipos de Acciones]]="","",CONCATENATE(Tabla46[[#This Row],[POA]],".",Tabla46[[#This Row],[SRS]],".",Tabla46[[#This Row],[AREA]],".",Tabla46[[#This Row],[TIPO]]))</f>
        <v>#REF!</v>
      </c>
      <c r="C435" s="482" t="e">
        <f>IF(Tabla46[[#This Row],[Tipos de Acciones]]="","",'Formulario PPGR1'!#REF!)</f>
        <v>#REF!</v>
      </c>
      <c r="D435" s="341" t="s">
        <v>2027</v>
      </c>
      <c r="E435" s="482" t="s">
        <v>984</v>
      </c>
      <c r="F435" s="482" t="e">
        <f>IF(Tabla46[[#This Row],[Tipos de Acciones]]="","",'Formulario PPGR1'!#REF!)</f>
        <v>#REF!</v>
      </c>
      <c r="G435" s="524" t="s">
        <v>935</v>
      </c>
      <c r="H435" s="524" t="s">
        <v>161</v>
      </c>
      <c r="I435" s="525" t="s">
        <v>1663</v>
      </c>
      <c r="J435" s="524" t="s">
        <v>1990</v>
      </c>
      <c r="K435" s="524"/>
      <c r="L435" s="524" t="s">
        <v>469</v>
      </c>
      <c r="M435" s="337" t="s">
        <v>1994</v>
      </c>
      <c r="N435" s="337" t="s">
        <v>1154</v>
      </c>
      <c r="O435" s="540" t="s">
        <v>1663</v>
      </c>
      <c r="P435" s="337" t="s">
        <v>966</v>
      </c>
      <c r="Q435" s="306"/>
      <c r="R435" s="306">
        <v>1</v>
      </c>
      <c r="S435" s="361">
        <v>20000</v>
      </c>
      <c r="T435" s="450">
        <f>+Tabla46[[#This Row],[Cantidad de Insumos]]*Tabla46[[#This Row],[Precio Unitario]]</f>
        <v>20000</v>
      </c>
      <c r="U435" s="483" t="s">
        <v>2036</v>
      </c>
      <c r="V435" s="312"/>
    </row>
    <row r="436" spans="2:22" ht="51" customHeight="1" x14ac:dyDescent="0.2">
      <c r="B436" s="482" t="e">
        <f>IF(Tabla46[[#This Row],[Tipos de Acciones]]="","",CONCATENATE(Tabla46[[#This Row],[POA]],".",Tabla46[[#This Row],[SRS]],".",Tabla46[[#This Row],[AREA]],".",Tabla46[[#This Row],[TIPO]]))</f>
        <v>#REF!</v>
      </c>
      <c r="C436" s="482" t="e">
        <f>IF(Tabla46[[#This Row],[Tipos de Acciones]]="","",'Formulario PPGR1'!#REF!)</f>
        <v>#REF!</v>
      </c>
      <c r="D436" s="341" t="s">
        <v>2027</v>
      </c>
      <c r="E436" s="482" t="s">
        <v>984</v>
      </c>
      <c r="F436" s="482" t="e">
        <f>IF(Tabla46[[#This Row],[Tipos de Acciones]]="","",'Formulario PPGR1'!#REF!)</f>
        <v>#REF!</v>
      </c>
      <c r="G436" s="524" t="s">
        <v>935</v>
      </c>
      <c r="H436" s="524" t="s">
        <v>161</v>
      </c>
      <c r="I436" s="525" t="s">
        <v>1663</v>
      </c>
      <c r="J436" s="524" t="s">
        <v>1990</v>
      </c>
      <c r="K436" s="524"/>
      <c r="L436" s="524" t="s">
        <v>469</v>
      </c>
      <c r="M436" s="337" t="s">
        <v>1995</v>
      </c>
      <c r="N436" s="337" t="s">
        <v>1154</v>
      </c>
      <c r="O436" s="540" t="s">
        <v>1663</v>
      </c>
      <c r="P436" s="337" t="s">
        <v>966</v>
      </c>
      <c r="Q436" s="306"/>
      <c r="R436" s="306">
        <v>1</v>
      </c>
      <c r="S436" s="361">
        <v>20000</v>
      </c>
      <c r="T436" s="450">
        <f>+Tabla46[[#This Row],[Cantidad de Insumos]]*Tabla46[[#This Row],[Precio Unitario]]</f>
        <v>20000</v>
      </c>
      <c r="U436" s="483" t="s">
        <v>2036</v>
      </c>
      <c r="V436" s="312"/>
    </row>
    <row r="437" spans="2:22" ht="51" customHeight="1" x14ac:dyDescent="0.2">
      <c r="B437" s="482" t="e">
        <f>IF(Tabla46[[#This Row],[Tipos de Acciones]]="","",CONCATENATE(Tabla46[[#This Row],[POA]],".",Tabla46[[#This Row],[SRS]],".",Tabla46[[#This Row],[AREA]],".",Tabla46[[#This Row],[TIPO]]))</f>
        <v>#REF!</v>
      </c>
      <c r="C437" s="482" t="e">
        <f>IF(Tabla46[[#This Row],[Tipos de Acciones]]="","",'Formulario PPGR1'!#REF!)</f>
        <v>#REF!</v>
      </c>
      <c r="D437" s="341" t="s">
        <v>2027</v>
      </c>
      <c r="E437" s="482" t="s">
        <v>984</v>
      </c>
      <c r="F437" s="482" t="e">
        <f>IF(Tabla46[[#This Row],[Tipos de Acciones]]="","",'Formulario PPGR1'!#REF!)</f>
        <v>#REF!</v>
      </c>
      <c r="G437" s="524" t="s">
        <v>935</v>
      </c>
      <c r="H437" s="524" t="s">
        <v>161</v>
      </c>
      <c r="I437" s="525" t="s">
        <v>1663</v>
      </c>
      <c r="J437" s="524" t="s">
        <v>1990</v>
      </c>
      <c r="K437" s="524"/>
      <c r="L437" s="524" t="s">
        <v>469</v>
      </c>
      <c r="M437" s="337" t="s">
        <v>1983</v>
      </c>
      <c r="N437" s="337" t="s">
        <v>1154</v>
      </c>
      <c r="O437" s="540" t="s">
        <v>1663</v>
      </c>
      <c r="P437" s="337" t="s">
        <v>968</v>
      </c>
      <c r="Q437" s="306"/>
      <c r="R437" s="306">
        <v>1</v>
      </c>
      <c r="S437" s="361">
        <v>20000</v>
      </c>
      <c r="T437" s="450">
        <f>+Tabla46[[#This Row],[Cantidad de Insumos]]*Tabla46[[#This Row],[Precio Unitario]]</f>
        <v>20000</v>
      </c>
      <c r="U437" s="483" t="s">
        <v>895</v>
      </c>
      <c r="V437" s="312"/>
    </row>
    <row r="438" spans="2:22" ht="51" customHeight="1" x14ac:dyDescent="0.2">
      <c r="B438" s="482" t="e">
        <f>IF(Tabla46[[#This Row],[Tipos de Acciones]]="","",CONCATENATE(Tabla46[[#This Row],[POA]],".",Tabla46[[#This Row],[SRS]],".",Tabla46[[#This Row],[AREA]],".",Tabla46[[#This Row],[TIPO]]))</f>
        <v>#REF!</v>
      </c>
      <c r="C438" s="482" t="e">
        <f>IF(Tabla46[[#This Row],[Tipos de Acciones]]="","",'Formulario PPGR1'!#REF!)</f>
        <v>#REF!</v>
      </c>
      <c r="D438" s="341" t="s">
        <v>2027</v>
      </c>
      <c r="E438" s="482" t="s">
        <v>984</v>
      </c>
      <c r="F438" s="482" t="e">
        <f>IF(Tabla46[[#This Row],[Tipos de Acciones]]="","",'Formulario PPGR1'!#REF!)</f>
        <v>#REF!</v>
      </c>
      <c r="G438" s="524" t="s">
        <v>935</v>
      </c>
      <c r="H438" s="524" t="s">
        <v>161</v>
      </c>
      <c r="I438" s="525" t="s">
        <v>1663</v>
      </c>
      <c r="J438" s="524" t="s">
        <v>1990</v>
      </c>
      <c r="K438" s="524"/>
      <c r="L438" s="524" t="s">
        <v>469</v>
      </c>
      <c r="M438" s="337" t="s">
        <v>1996</v>
      </c>
      <c r="N438" s="337" t="s">
        <v>1154</v>
      </c>
      <c r="O438" s="540" t="s">
        <v>1663</v>
      </c>
      <c r="P438" s="337" t="s">
        <v>968</v>
      </c>
      <c r="Q438" s="306"/>
      <c r="R438" s="306">
        <v>1</v>
      </c>
      <c r="S438" s="361">
        <v>20000</v>
      </c>
      <c r="T438" s="450">
        <f>+Tabla46[[#This Row],[Cantidad de Insumos]]*Tabla46[[#This Row],[Precio Unitario]]</f>
        <v>20000</v>
      </c>
      <c r="U438" s="483" t="s">
        <v>2036</v>
      </c>
      <c r="V438" s="312"/>
    </row>
    <row r="439" spans="2:22" ht="51" customHeight="1" x14ac:dyDescent="0.2">
      <c r="B439" s="482" t="e">
        <f>IF(Tabla46[[#This Row],[Tipos de Acciones]]="","",CONCATENATE(Tabla46[[#This Row],[POA]],".",Tabla46[[#This Row],[SRS]],".",Tabla46[[#This Row],[AREA]],".",Tabla46[[#This Row],[TIPO]]))</f>
        <v>#REF!</v>
      </c>
      <c r="C439" s="482" t="e">
        <f>IF(Tabla46[[#This Row],[Tipos de Acciones]]="","",'Formulario PPGR1'!#REF!)</f>
        <v>#REF!</v>
      </c>
      <c r="D439" s="341" t="s">
        <v>2027</v>
      </c>
      <c r="E439" s="482" t="s">
        <v>984</v>
      </c>
      <c r="F439" s="482" t="e">
        <f>IF(Tabla46[[#This Row],[Tipos de Acciones]]="","",'Formulario PPGR1'!#REF!)</f>
        <v>#REF!</v>
      </c>
      <c r="G439" s="524" t="s">
        <v>935</v>
      </c>
      <c r="H439" s="524" t="s">
        <v>161</v>
      </c>
      <c r="I439" s="525" t="s">
        <v>1663</v>
      </c>
      <c r="J439" s="524" t="s">
        <v>1990</v>
      </c>
      <c r="K439" s="524"/>
      <c r="L439" s="524" t="s">
        <v>469</v>
      </c>
      <c r="M439" s="337" t="s">
        <v>1934</v>
      </c>
      <c r="N439" s="337" t="s">
        <v>1154</v>
      </c>
      <c r="O439" s="540" t="s">
        <v>1663</v>
      </c>
      <c r="P439" s="337" t="s">
        <v>968</v>
      </c>
      <c r="Q439" s="306"/>
      <c r="R439" s="306">
        <v>1</v>
      </c>
      <c r="S439" s="361">
        <v>20000</v>
      </c>
      <c r="T439" s="450">
        <f>+Tabla46[[#This Row],[Cantidad de Insumos]]*Tabla46[[#This Row],[Precio Unitario]]</f>
        <v>20000</v>
      </c>
      <c r="U439" s="483" t="s">
        <v>2036</v>
      </c>
      <c r="V439" s="312"/>
    </row>
    <row r="440" spans="2:22" ht="51" customHeight="1" x14ac:dyDescent="0.2">
      <c r="B440" s="482" t="e">
        <f>IF(Tabla46[[#This Row],[Tipos de Acciones]]="","",CONCATENATE(Tabla46[[#This Row],[POA]],".",Tabla46[[#This Row],[SRS]],".",Tabla46[[#This Row],[AREA]],".",Tabla46[[#This Row],[TIPO]]))</f>
        <v>#REF!</v>
      </c>
      <c r="C440" s="482" t="e">
        <f>IF(Tabla46[[#This Row],[Tipos de Acciones]]="","",'Formulario PPGR1'!#REF!)</f>
        <v>#REF!</v>
      </c>
      <c r="D440" s="341" t="s">
        <v>2027</v>
      </c>
      <c r="E440" s="482" t="s">
        <v>984</v>
      </c>
      <c r="F440" s="482" t="e">
        <f>IF(Tabla46[[#This Row],[Tipos de Acciones]]="","",'Formulario PPGR1'!#REF!)</f>
        <v>#REF!</v>
      </c>
      <c r="G440" s="524" t="s">
        <v>935</v>
      </c>
      <c r="H440" s="524" t="s">
        <v>161</v>
      </c>
      <c r="I440" s="525" t="s">
        <v>1663</v>
      </c>
      <c r="J440" s="524" t="s">
        <v>1990</v>
      </c>
      <c r="K440" s="524"/>
      <c r="L440" s="524" t="s">
        <v>469</v>
      </c>
      <c r="M440" s="337" t="s">
        <v>1997</v>
      </c>
      <c r="N440" s="337" t="s">
        <v>1154</v>
      </c>
      <c r="O440" s="540" t="s">
        <v>1663</v>
      </c>
      <c r="P440" s="337" t="s">
        <v>968</v>
      </c>
      <c r="Q440" s="306"/>
      <c r="R440" s="306">
        <v>1</v>
      </c>
      <c r="S440" s="361">
        <v>20000</v>
      </c>
      <c r="T440" s="450">
        <f>+Tabla46[[#This Row],[Cantidad de Insumos]]*Tabla46[[#This Row],[Precio Unitario]]</f>
        <v>20000</v>
      </c>
      <c r="U440" s="483" t="s">
        <v>2036</v>
      </c>
      <c r="V440" s="312"/>
    </row>
    <row r="441" spans="2:22" ht="38.25" customHeight="1" x14ac:dyDescent="0.2">
      <c r="B441" s="482" t="e">
        <f>IF(Tabla46[[#This Row],[Tipos de Acciones]]="","",CONCATENATE(Tabla46[[#This Row],[POA]],".",Tabla46[[#This Row],[SRS]],".",Tabla46[[#This Row],[AREA]],".",Tabla46[[#This Row],[TIPO]]))</f>
        <v>#REF!</v>
      </c>
      <c r="C441" s="482" t="e">
        <f>IF(Tabla46[[#This Row],[Tipos de Acciones]]="","",'Formulario PPGR1'!#REF!)</f>
        <v>#REF!</v>
      </c>
      <c r="D441" s="341" t="s">
        <v>2027</v>
      </c>
      <c r="E441" s="482" t="s">
        <v>984</v>
      </c>
      <c r="F441" s="482" t="e">
        <f>IF(Tabla46[[#This Row],[Tipos de Acciones]]="","",'Formulario PPGR1'!#REF!)</f>
        <v>#REF!</v>
      </c>
      <c r="G441" s="524" t="s">
        <v>936</v>
      </c>
      <c r="H441" s="524" t="s">
        <v>885</v>
      </c>
      <c r="I441" s="525" t="s">
        <v>1663</v>
      </c>
      <c r="J441" s="524" t="s">
        <v>1998</v>
      </c>
      <c r="K441" s="524" t="s">
        <v>1999</v>
      </c>
      <c r="L441" s="524" t="s">
        <v>473</v>
      </c>
      <c r="M441" s="337" t="s">
        <v>2000</v>
      </c>
      <c r="N441" s="337" t="s">
        <v>1154</v>
      </c>
      <c r="O441" s="540" t="s">
        <v>1663</v>
      </c>
      <c r="P441" s="337" t="s">
        <v>971</v>
      </c>
      <c r="Q441" s="306"/>
      <c r="R441" s="306">
        <v>1</v>
      </c>
      <c r="S441" s="361">
        <v>2500</v>
      </c>
      <c r="T441" s="450">
        <f>+Tabla46[[#This Row],[Cantidad de Insumos]]*Tabla46[[#This Row],[Precio Unitario]]</f>
        <v>2500</v>
      </c>
      <c r="U441" s="483" t="s">
        <v>871</v>
      </c>
      <c r="V441" s="312"/>
    </row>
    <row r="442" spans="2:22" ht="38.25" customHeight="1" x14ac:dyDescent="0.2">
      <c r="B442" s="482" t="e">
        <f>IF(Tabla46[[#This Row],[Tipos de Acciones]]="","",CONCATENATE(Tabla46[[#This Row],[POA]],".",Tabla46[[#This Row],[SRS]],".",Tabla46[[#This Row],[AREA]],".",Tabla46[[#This Row],[TIPO]]))</f>
        <v>#REF!</v>
      </c>
      <c r="C442" s="482" t="e">
        <f>IF(Tabla46[[#This Row],[Tipos de Acciones]]="","",'Formulario PPGR1'!#REF!)</f>
        <v>#REF!</v>
      </c>
      <c r="D442" s="341" t="s">
        <v>2027</v>
      </c>
      <c r="E442" s="482" t="s">
        <v>984</v>
      </c>
      <c r="F442" s="482" t="e">
        <f>IF(Tabla46[[#This Row],[Tipos de Acciones]]="","",'Formulario PPGR1'!#REF!)</f>
        <v>#REF!</v>
      </c>
      <c r="G442" s="524" t="s">
        <v>936</v>
      </c>
      <c r="H442" s="524" t="s">
        <v>885</v>
      </c>
      <c r="I442" s="525" t="s">
        <v>1663</v>
      </c>
      <c r="J442" s="524" t="s">
        <v>1998</v>
      </c>
      <c r="K442" s="524" t="s">
        <v>1999</v>
      </c>
      <c r="L442" s="524" t="s">
        <v>473</v>
      </c>
      <c r="M442" s="337" t="s">
        <v>2001</v>
      </c>
      <c r="N442" s="337" t="s">
        <v>1154</v>
      </c>
      <c r="O442" s="540" t="s">
        <v>1663</v>
      </c>
      <c r="P442" s="337" t="s">
        <v>971</v>
      </c>
      <c r="Q442" s="306"/>
      <c r="R442" s="306">
        <v>1</v>
      </c>
      <c r="S442" s="361">
        <v>2500</v>
      </c>
      <c r="T442" s="450">
        <f>+Tabla46[[#This Row],[Cantidad de Insumos]]*Tabla46[[#This Row],[Precio Unitario]]</f>
        <v>2500</v>
      </c>
      <c r="U442" s="483" t="s">
        <v>871</v>
      </c>
      <c r="V442" s="312"/>
    </row>
    <row r="443" spans="2:22" ht="38.25" customHeight="1" x14ac:dyDescent="0.2">
      <c r="B443" s="482" t="e">
        <f>IF(Tabla46[[#This Row],[Tipos de Acciones]]="","",CONCATENATE(Tabla46[[#This Row],[POA]],".",Tabla46[[#This Row],[SRS]],".",Tabla46[[#This Row],[AREA]],".",Tabla46[[#This Row],[TIPO]]))</f>
        <v>#REF!</v>
      </c>
      <c r="C443" s="482" t="e">
        <f>IF(Tabla46[[#This Row],[Tipos de Acciones]]="","",'Formulario PPGR1'!#REF!)</f>
        <v>#REF!</v>
      </c>
      <c r="D443" s="341" t="s">
        <v>2027</v>
      </c>
      <c r="E443" s="482" t="s">
        <v>984</v>
      </c>
      <c r="F443" s="482" t="e">
        <f>IF(Tabla46[[#This Row],[Tipos de Acciones]]="","",'Formulario PPGR1'!#REF!)</f>
        <v>#REF!</v>
      </c>
      <c r="G443" s="524" t="s">
        <v>936</v>
      </c>
      <c r="H443" s="524" t="s">
        <v>885</v>
      </c>
      <c r="I443" s="525" t="s">
        <v>1663</v>
      </c>
      <c r="J443" s="524" t="s">
        <v>1998</v>
      </c>
      <c r="K443" s="524" t="s">
        <v>1999</v>
      </c>
      <c r="L443" s="524" t="s">
        <v>473</v>
      </c>
      <c r="M443" s="337" t="s">
        <v>2002</v>
      </c>
      <c r="N443" s="337" t="s">
        <v>1154</v>
      </c>
      <c r="O443" s="540" t="s">
        <v>1663</v>
      </c>
      <c r="P443" s="337" t="s">
        <v>971</v>
      </c>
      <c r="Q443" s="306"/>
      <c r="R443" s="306">
        <v>1</v>
      </c>
      <c r="S443" s="361">
        <v>2500</v>
      </c>
      <c r="T443" s="450">
        <f>+Tabla46[[#This Row],[Cantidad de Insumos]]*Tabla46[[#This Row],[Precio Unitario]]</f>
        <v>2500</v>
      </c>
      <c r="U443" s="483" t="s">
        <v>871</v>
      </c>
      <c r="V443" s="312"/>
    </row>
    <row r="444" spans="2:22" ht="38.25" customHeight="1" x14ac:dyDescent="0.2">
      <c r="B444" s="482" t="e">
        <f>IF(Tabla46[[#This Row],[Tipos de Acciones]]="","",CONCATENATE(Tabla46[[#This Row],[POA]],".",Tabla46[[#This Row],[SRS]],".",Tabla46[[#This Row],[AREA]],".",Tabla46[[#This Row],[TIPO]]))</f>
        <v>#REF!</v>
      </c>
      <c r="C444" s="482" t="e">
        <f>IF(Tabla46[[#This Row],[Tipos de Acciones]]="","",'Formulario PPGR1'!#REF!)</f>
        <v>#REF!</v>
      </c>
      <c r="D444" s="341" t="s">
        <v>2027</v>
      </c>
      <c r="E444" s="482" t="s">
        <v>984</v>
      </c>
      <c r="F444" s="482" t="e">
        <f>IF(Tabla46[[#This Row],[Tipos de Acciones]]="","",'Formulario PPGR1'!#REF!)</f>
        <v>#REF!</v>
      </c>
      <c r="G444" s="524" t="s">
        <v>936</v>
      </c>
      <c r="H444" s="524" t="s">
        <v>885</v>
      </c>
      <c r="I444" s="525" t="s">
        <v>1663</v>
      </c>
      <c r="J444" s="524" t="s">
        <v>2041</v>
      </c>
      <c r="K444" s="524" t="s">
        <v>2003</v>
      </c>
      <c r="L444" s="524" t="s">
        <v>469</v>
      </c>
      <c r="M444" s="337" t="s">
        <v>1991</v>
      </c>
      <c r="N444" s="337" t="s">
        <v>1154</v>
      </c>
      <c r="O444" s="540" t="s">
        <v>1663</v>
      </c>
      <c r="P444" s="337" t="s">
        <v>971</v>
      </c>
      <c r="Q444" s="306"/>
      <c r="R444" s="306">
        <v>1</v>
      </c>
      <c r="S444" s="361">
        <v>38000</v>
      </c>
      <c r="T444" s="450">
        <f>+Tabla46[[#This Row],[Cantidad de Insumos]]*Tabla46[[#This Row],[Precio Unitario]]</f>
        <v>38000</v>
      </c>
      <c r="U444" s="483" t="s">
        <v>871</v>
      </c>
      <c r="V444" s="312"/>
    </row>
    <row r="445" spans="2:22" ht="38.25" customHeight="1" x14ac:dyDescent="0.2">
      <c r="B445" s="482" t="e">
        <f>IF(Tabla46[[#This Row],[Tipos de Acciones]]="","",CONCATENATE(Tabla46[[#This Row],[POA]],".",Tabla46[[#This Row],[SRS]],".",Tabla46[[#This Row],[AREA]],".",Tabla46[[#This Row],[TIPO]]))</f>
        <v>#REF!</v>
      </c>
      <c r="C445" s="482" t="e">
        <f>IF(Tabla46[[#This Row],[Tipos de Acciones]]="","",'Formulario PPGR1'!#REF!)</f>
        <v>#REF!</v>
      </c>
      <c r="D445" s="341" t="s">
        <v>2027</v>
      </c>
      <c r="E445" s="482" t="s">
        <v>984</v>
      </c>
      <c r="F445" s="482" t="e">
        <f>IF(Tabla46[[#This Row],[Tipos de Acciones]]="","",'Formulario PPGR1'!#REF!)</f>
        <v>#REF!</v>
      </c>
      <c r="G445" s="524" t="s">
        <v>936</v>
      </c>
      <c r="H445" s="524" t="s">
        <v>885</v>
      </c>
      <c r="I445" s="525" t="s">
        <v>1663</v>
      </c>
      <c r="J445" s="524" t="s">
        <v>2041</v>
      </c>
      <c r="K445" s="524" t="s">
        <v>2003</v>
      </c>
      <c r="L445" s="524" t="s">
        <v>469</v>
      </c>
      <c r="M445" s="337" t="s">
        <v>2004</v>
      </c>
      <c r="N445" s="337" t="s">
        <v>1154</v>
      </c>
      <c r="O445" s="540" t="s">
        <v>1663</v>
      </c>
      <c r="P445" s="337" t="s">
        <v>971</v>
      </c>
      <c r="Q445" s="306"/>
      <c r="R445" s="306">
        <v>1</v>
      </c>
      <c r="S445" s="361">
        <v>38000</v>
      </c>
      <c r="T445" s="450">
        <f>+Tabla46[[#This Row],[Cantidad de Insumos]]*Tabla46[[#This Row],[Precio Unitario]]</f>
        <v>38000</v>
      </c>
      <c r="U445" s="483" t="s">
        <v>871</v>
      </c>
      <c r="V445" s="312"/>
    </row>
    <row r="446" spans="2:22" ht="38.25" customHeight="1" x14ac:dyDescent="0.2">
      <c r="B446" s="482" t="e">
        <f>IF(Tabla46[[#This Row],[Tipos de Acciones]]="","",CONCATENATE(Tabla46[[#This Row],[POA]],".",Tabla46[[#This Row],[SRS]],".",Tabla46[[#This Row],[AREA]],".",Tabla46[[#This Row],[TIPO]]))</f>
        <v>#REF!</v>
      </c>
      <c r="C446" s="482" t="e">
        <f>IF(Tabla46[[#This Row],[Tipos de Acciones]]="","",'Formulario PPGR1'!#REF!)</f>
        <v>#REF!</v>
      </c>
      <c r="D446" s="341" t="s">
        <v>2027</v>
      </c>
      <c r="E446" s="482" t="s">
        <v>984</v>
      </c>
      <c r="F446" s="482" t="e">
        <f>IF(Tabla46[[#This Row],[Tipos de Acciones]]="","",'Formulario PPGR1'!#REF!)</f>
        <v>#REF!</v>
      </c>
      <c r="G446" s="524" t="s">
        <v>936</v>
      </c>
      <c r="H446" s="524" t="s">
        <v>885</v>
      </c>
      <c r="I446" s="525" t="s">
        <v>1663</v>
      </c>
      <c r="J446" s="524" t="s">
        <v>2041</v>
      </c>
      <c r="K446" s="524" t="s">
        <v>2003</v>
      </c>
      <c r="L446" s="524" t="s">
        <v>469</v>
      </c>
      <c r="M446" s="337" t="s">
        <v>2005</v>
      </c>
      <c r="N446" s="337" t="s">
        <v>1154</v>
      </c>
      <c r="O446" s="540" t="s">
        <v>1663</v>
      </c>
      <c r="P446" s="337" t="s">
        <v>971</v>
      </c>
      <c r="Q446" s="306"/>
      <c r="R446" s="306">
        <v>1</v>
      </c>
      <c r="S446" s="361">
        <v>38000</v>
      </c>
      <c r="T446" s="450">
        <f>+Tabla46[[#This Row],[Cantidad de Insumos]]*Tabla46[[#This Row],[Precio Unitario]]</f>
        <v>38000</v>
      </c>
      <c r="U446" s="483" t="s">
        <v>871</v>
      </c>
      <c r="V446" s="312"/>
    </row>
    <row r="447" spans="2:22" ht="38.25" customHeight="1" x14ac:dyDescent="0.2">
      <c r="B447" s="482" t="e">
        <f>IF(Tabla46[[#This Row],[Tipos de Acciones]]="","",CONCATENATE(Tabla46[[#This Row],[POA]],".",Tabla46[[#This Row],[SRS]],".",Tabla46[[#This Row],[AREA]],".",Tabla46[[#This Row],[TIPO]]))</f>
        <v>#REF!</v>
      </c>
      <c r="C447" s="482" t="e">
        <f>IF(Tabla46[[#This Row],[Tipos de Acciones]]="","",'Formulario PPGR1'!#REF!)</f>
        <v>#REF!</v>
      </c>
      <c r="D447" s="341" t="s">
        <v>2027</v>
      </c>
      <c r="E447" s="482" t="s">
        <v>984</v>
      </c>
      <c r="F447" s="482" t="e">
        <f>IF(Tabla46[[#This Row],[Tipos de Acciones]]="","",'Formulario PPGR1'!#REF!)</f>
        <v>#REF!</v>
      </c>
      <c r="G447" s="524" t="s">
        <v>936</v>
      </c>
      <c r="H447" s="524" t="s">
        <v>885</v>
      </c>
      <c r="I447" s="525" t="s">
        <v>1663</v>
      </c>
      <c r="J447" s="524" t="s">
        <v>2041</v>
      </c>
      <c r="K447" s="524" t="s">
        <v>2003</v>
      </c>
      <c r="L447" s="524" t="s">
        <v>469</v>
      </c>
      <c r="M447" s="337" t="s">
        <v>1955</v>
      </c>
      <c r="N447" s="337" t="s">
        <v>1154</v>
      </c>
      <c r="O447" s="540" t="s">
        <v>1663</v>
      </c>
      <c r="P447" s="337" t="s">
        <v>971</v>
      </c>
      <c r="Q447" s="306"/>
      <c r="R447" s="306">
        <v>1</v>
      </c>
      <c r="S447" s="361">
        <v>38000</v>
      </c>
      <c r="T447" s="450">
        <f>+Tabla46[[#This Row],[Cantidad de Insumos]]*Tabla46[[#This Row],[Precio Unitario]]</f>
        <v>38000</v>
      </c>
      <c r="U447" s="483" t="s">
        <v>871</v>
      </c>
      <c r="V447" s="312"/>
    </row>
    <row r="448" spans="2:22" ht="38.25" customHeight="1" x14ac:dyDescent="0.2">
      <c r="B448" s="482" t="e">
        <f>IF(Tabla46[[#This Row],[Tipos de Acciones]]="","",CONCATENATE(Tabla46[[#This Row],[POA]],".",Tabla46[[#This Row],[SRS]],".",Tabla46[[#This Row],[AREA]],".",Tabla46[[#This Row],[TIPO]]))</f>
        <v>#REF!</v>
      </c>
      <c r="C448" s="482" t="e">
        <f>IF(Tabla46[[#This Row],[Tipos de Acciones]]="","",'Formulario PPGR1'!#REF!)</f>
        <v>#REF!</v>
      </c>
      <c r="D448" s="341" t="s">
        <v>2027</v>
      </c>
      <c r="E448" s="482" t="s">
        <v>984</v>
      </c>
      <c r="F448" s="482" t="e">
        <f>IF(Tabla46[[#This Row],[Tipos de Acciones]]="","",'Formulario PPGR1'!#REF!)</f>
        <v>#REF!</v>
      </c>
      <c r="G448" s="524" t="s">
        <v>936</v>
      </c>
      <c r="H448" s="524" t="s">
        <v>885</v>
      </c>
      <c r="I448" s="525" t="s">
        <v>1663</v>
      </c>
      <c r="J448" s="524" t="s">
        <v>2041</v>
      </c>
      <c r="K448" s="524" t="s">
        <v>2003</v>
      </c>
      <c r="L448" s="524" t="s">
        <v>469</v>
      </c>
      <c r="M448" s="337" t="s">
        <v>1992</v>
      </c>
      <c r="N448" s="337" t="s">
        <v>1154</v>
      </c>
      <c r="O448" s="540" t="s">
        <v>1663</v>
      </c>
      <c r="P448" s="337" t="s">
        <v>971</v>
      </c>
      <c r="Q448" s="306"/>
      <c r="R448" s="306">
        <v>1</v>
      </c>
      <c r="S448" s="361">
        <v>38000</v>
      </c>
      <c r="T448" s="450">
        <f>+Tabla46[[#This Row],[Cantidad de Insumos]]*Tabla46[[#This Row],[Precio Unitario]]</f>
        <v>38000</v>
      </c>
      <c r="U448" s="483" t="s">
        <v>871</v>
      </c>
      <c r="V448" s="312"/>
    </row>
    <row r="449" spans="2:22" ht="38.25" customHeight="1" x14ac:dyDescent="0.2">
      <c r="B449" s="482" t="e">
        <f>IF(Tabla46[[#This Row],[Tipos de Acciones]]="","",CONCATENATE(Tabla46[[#This Row],[POA]],".",Tabla46[[#This Row],[SRS]],".",Tabla46[[#This Row],[AREA]],".",Tabla46[[#This Row],[TIPO]]))</f>
        <v>#REF!</v>
      </c>
      <c r="C449" s="482" t="e">
        <f>IF(Tabla46[[#This Row],[Tipos de Acciones]]="","",'Formulario PPGR1'!#REF!)</f>
        <v>#REF!</v>
      </c>
      <c r="D449" s="341" t="s">
        <v>2027</v>
      </c>
      <c r="E449" s="482" t="s">
        <v>984</v>
      </c>
      <c r="F449" s="482" t="e">
        <f>IF(Tabla46[[#This Row],[Tipos de Acciones]]="","",'Formulario PPGR1'!#REF!)</f>
        <v>#REF!</v>
      </c>
      <c r="G449" s="524" t="s">
        <v>936</v>
      </c>
      <c r="H449" s="524" t="s">
        <v>885</v>
      </c>
      <c r="I449" s="525" t="s">
        <v>1663</v>
      </c>
      <c r="J449" s="524" t="s">
        <v>2041</v>
      </c>
      <c r="K449" s="524" t="s">
        <v>2003</v>
      </c>
      <c r="L449" s="524" t="s">
        <v>469</v>
      </c>
      <c r="M449" s="337" t="s">
        <v>1931</v>
      </c>
      <c r="N449" s="337" t="s">
        <v>1154</v>
      </c>
      <c r="O449" s="540" t="s">
        <v>1663</v>
      </c>
      <c r="P449" s="337" t="s">
        <v>971</v>
      </c>
      <c r="Q449" s="306"/>
      <c r="R449" s="306">
        <v>1</v>
      </c>
      <c r="S449" s="361">
        <v>38000</v>
      </c>
      <c r="T449" s="450">
        <f>+Tabla46[[#This Row],[Cantidad de Insumos]]*Tabla46[[#This Row],[Precio Unitario]]</f>
        <v>38000</v>
      </c>
      <c r="U449" s="483" t="s">
        <v>871</v>
      </c>
      <c r="V449" s="312"/>
    </row>
    <row r="450" spans="2:22" ht="38.25" customHeight="1" x14ac:dyDescent="0.2">
      <c r="B450" s="482" t="e">
        <f>IF(Tabla46[[#This Row],[Tipos de Acciones]]="","",CONCATENATE(Tabla46[[#This Row],[POA]],".",Tabla46[[#This Row],[SRS]],".",Tabla46[[#This Row],[AREA]],".",Tabla46[[#This Row],[TIPO]]))</f>
        <v>#REF!</v>
      </c>
      <c r="C450" s="482" t="e">
        <f>IF(Tabla46[[#This Row],[Tipos de Acciones]]="","",'Formulario PPGR1'!#REF!)</f>
        <v>#REF!</v>
      </c>
      <c r="D450" s="341" t="s">
        <v>2027</v>
      </c>
      <c r="E450" s="482" t="s">
        <v>984</v>
      </c>
      <c r="F450" s="482" t="e">
        <f>IF(Tabla46[[#This Row],[Tipos de Acciones]]="","",'Formulario PPGR1'!#REF!)</f>
        <v>#REF!</v>
      </c>
      <c r="G450" s="524" t="s">
        <v>936</v>
      </c>
      <c r="H450" s="524" t="s">
        <v>885</v>
      </c>
      <c r="I450" s="525" t="s">
        <v>1663</v>
      </c>
      <c r="J450" s="524" t="s">
        <v>2041</v>
      </c>
      <c r="K450" s="524" t="s">
        <v>2003</v>
      </c>
      <c r="L450" s="524" t="s">
        <v>469</v>
      </c>
      <c r="M450" s="337" t="s">
        <v>2006</v>
      </c>
      <c r="N450" s="337" t="s">
        <v>1154</v>
      </c>
      <c r="O450" s="540" t="s">
        <v>1663</v>
      </c>
      <c r="P450" s="337" t="s">
        <v>971</v>
      </c>
      <c r="Q450" s="306"/>
      <c r="R450" s="306">
        <v>1</v>
      </c>
      <c r="S450" s="361">
        <v>38000</v>
      </c>
      <c r="T450" s="450">
        <f>+Tabla46[[#This Row],[Cantidad de Insumos]]*Tabla46[[#This Row],[Precio Unitario]]</f>
        <v>38000</v>
      </c>
      <c r="U450" s="483" t="s">
        <v>871</v>
      </c>
      <c r="V450" s="312"/>
    </row>
    <row r="451" spans="2:22" ht="38.25" customHeight="1" x14ac:dyDescent="0.2">
      <c r="B451" s="482" t="e">
        <f>IF(Tabla46[[#This Row],[Tipos de Acciones]]="","",CONCATENATE(Tabla46[[#This Row],[POA]],".",Tabla46[[#This Row],[SRS]],".",Tabla46[[#This Row],[AREA]],".",Tabla46[[#This Row],[TIPO]]))</f>
        <v>#REF!</v>
      </c>
      <c r="C451" s="482" t="e">
        <f>IF(Tabla46[[#This Row],[Tipos de Acciones]]="","",'Formulario PPGR1'!#REF!)</f>
        <v>#REF!</v>
      </c>
      <c r="D451" s="341" t="s">
        <v>2027</v>
      </c>
      <c r="E451" s="482" t="s">
        <v>984</v>
      </c>
      <c r="F451" s="482" t="e">
        <f>IF(Tabla46[[#This Row],[Tipos de Acciones]]="","",'Formulario PPGR1'!#REF!)</f>
        <v>#REF!</v>
      </c>
      <c r="G451" s="524" t="s">
        <v>936</v>
      </c>
      <c r="H451" s="524" t="s">
        <v>885</v>
      </c>
      <c r="I451" s="525" t="s">
        <v>1663</v>
      </c>
      <c r="J451" s="524" t="s">
        <v>2041</v>
      </c>
      <c r="K451" s="524" t="s">
        <v>2003</v>
      </c>
      <c r="L451" s="524" t="s">
        <v>469</v>
      </c>
      <c r="M451" s="337" t="s">
        <v>2007</v>
      </c>
      <c r="N451" s="337" t="s">
        <v>1154</v>
      </c>
      <c r="O451" s="540" t="s">
        <v>1663</v>
      </c>
      <c r="P451" s="337" t="s">
        <v>971</v>
      </c>
      <c r="Q451" s="306"/>
      <c r="R451" s="306">
        <v>1</v>
      </c>
      <c r="S451" s="361">
        <v>38000</v>
      </c>
      <c r="T451" s="450">
        <f>+Tabla46[[#This Row],[Cantidad de Insumos]]*Tabla46[[#This Row],[Precio Unitario]]</f>
        <v>38000</v>
      </c>
      <c r="U451" s="483" t="s">
        <v>871</v>
      </c>
      <c r="V451" s="312"/>
    </row>
    <row r="452" spans="2:22" ht="38.25" customHeight="1" x14ac:dyDescent="0.2">
      <c r="B452" s="482" t="e">
        <f>IF(Tabla46[[#This Row],[Tipos de Acciones]]="","",CONCATENATE(Tabla46[[#This Row],[POA]],".",Tabla46[[#This Row],[SRS]],".",Tabla46[[#This Row],[AREA]],".",Tabla46[[#This Row],[TIPO]]))</f>
        <v>#REF!</v>
      </c>
      <c r="C452" s="482" t="e">
        <f>IF(Tabla46[[#This Row],[Tipos de Acciones]]="","",'Formulario PPGR1'!#REF!)</f>
        <v>#REF!</v>
      </c>
      <c r="D452" s="341" t="s">
        <v>2027</v>
      </c>
      <c r="E452" s="482" t="s">
        <v>984</v>
      </c>
      <c r="F452" s="482" t="e">
        <f>IF(Tabla46[[#This Row],[Tipos de Acciones]]="","",'Formulario PPGR1'!#REF!)</f>
        <v>#REF!</v>
      </c>
      <c r="G452" s="524" t="s">
        <v>936</v>
      </c>
      <c r="H452" s="524" t="s">
        <v>885</v>
      </c>
      <c r="I452" s="525" t="s">
        <v>1663</v>
      </c>
      <c r="J452" s="524" t="s">
        <v>2041</v>
      </c>
      <c r="K452" s="524" t="s">
        <v>2003</v>
      </c>
      <c r="L452" s="524" t="s">
        <v>469</v>
      </c>
      <c r="M452" s="337" t="s">
        <v>1987</v>
      </c>
      <c r="N452" s="337" t="s">
        <v>1154</v>
      </c>
      <c r="O452" s="540" t="s">
        <v>1663</v>
      </c>
      <c r="P452" s="337" t="s">
        <v>971</v>
      </c>
      <c r="Q452" s="306"/>
      <c r="R452" s="306">
        <v>1</v>
      </c>
      <c r="S452" s="361">
        <v>38000</v>
      </c>
      <c r="T452" s="450">
        <f>+Tabla46[[#This Row],[Cantidad de Insumos]]*Tabla46[[#This Row],[Precio Unitario]]</f>
        <v>38000</v>
      </c>
      <c r="U452" s="483" t="s">
        <v>871</v>
      </c>
      <c r="V452" s="312"/>
    </row>
    <row r="453" spans="2:22" ht="38.25" customHeight="1" x14ac:dyDescent="0.2">
      <c r="B453" s="482" t="e">
        <f>IF(Tabla46[[#This Row],[Tipos de Acciones]]="","",CONCATENATE(Tabla46[[#This Row],[POA]],".",Tabla46[[#This Row],[SRS]],".",Tabla46[[#This Row],[AREA]],".",Tabla46[[#This Row],[TIPO]]))</f>
        <v>#REF!</v>
      </c>
      <c r="C453" s="482" t="e">
        <f>IF(Tabla46[[#This Row],[Tipos de Acciones]]="","",'Formulario PPGR1'!#REF!)</f>
        <v>#REF!</v>
      </c>
      <c r="D453" s="341" t="s">
        <v>2027</v>
      </c>
      <c r="E453" s="482" t="s">
        <v>984</v>
      </c>
      <c r="F453" s="482" t="e">
        <f>IF(Tabla46[[#This Row],[Tipos de Acciones]]="","",'Formulario PPGR1'!#REF!)</f>
        <v>#REF!</v>
      </c>
      <c r="G453" s="524" t="s">
        <v>936</v>
      </c>
      <c r="H453" s="524" t="s">
        <v>885</v>
      </c>
      <c r="I453" s="525" t="s">
        <v>1663</v>
      </c>
      <c r="J453" s="524" t="s">
        <v>2041</v>
      </c>
      <c r="K453" s="524" t="s">
        <v>2003</v>
      </c>
      <c r="L453" s="524" t="s">
        <v>469</v>
      </c>
      <c r="M453" s="337" t="s">
        <v>2008</v>
      </c>
      <c r="N453" s="337" t="s">
        <v>1154</v>
      </c>
      <c r="O453" s="540" t="s">
        <v>1663</v>
      </c>
      <c r="P453" s="337" t="s">
        <v>971</v>
      </c>
      <c r="Q453" s="306"/>
      <c r="R453" s="306">
        <v>1</v>
      </c>
      <c r="S453" s="361">
        <v>38000</v>
      </c>
      <c r="T453" s="450">
        <f>+Tabla46[[#This Row],[Cantidad de Insumos]]*Tabla46[[#This Row],[Precio Unitario]]</f>
        <v>38000</v>
      </c>
      <c r="U453" s="483" t="s">
        <v>871</v>
      </c>
      <c r="V453" s="312"/>
    </row>
    <row r="454" spans="2:22" ht="38.25" customHeight="1" x14ac:dyDescent="0.2">
      <c r="B454" s="482" t="e">
        <f>IF(Tabla46[[#This Row],[Tipos de Acciones]]="","",CONCATENATE(Tabla46[[#This Row],[POA]],".",Tabla46[[#This Row],[SRS]],".",Tabla46[[#This Row],[AREA]],".",Tabla46[[#This Row],[TIPO]]))</f>
        <v>#REF!</v>
      </c>
      <c r="C454" s="482" t="e">
        <f>IF(Tabla46[[#This Row],[Tipos de Acciones]]="","",'Formulario PPGR1'!#REF!)</f>
        <v>#REF!</v>
      </c>
      <c r="D454" s="341" t="s">
        <v>2027</v>
      </c>
      <c r="E454" s="482" t="s">
        <v>984</v>
      </c>
      <c r="F454" s="482" t="e">
        <f>IF(Tabla46[[#This Row],[Tipos de Acciones]]="","",'Formulario PPGR1'!#REF!)</f>
        <v>#REF!</v>
      </c>
      <c r="G454" s="524" t="s">
        <v>936</v>
      </c>
      <c r="H454" s="524" t="s">
        <v>885</v>
      </c>
      <c r="I454" s="525" t="s">
        <v>1663</v>
      </c>
      <c r="J454" s="524" t="s">
        <v>2041</v>
      </c>
      <c r="K454" s="524" t="s">
        <v>2003</v>
      </c>
      <c r="L454" s="524" t="s">
        <v>469</v>
      </c>
      <c r="M454" s="337" t="s">
        <v>2009</v>
      </c>
      <c r="N454" s="337" t="s">
        <v>1154</v>
      </c>
      <c r="O454" s="540" t="s">
        <v>1663</v>
      </c>
      <c r="P454" s="337" t="s">
        <v>971</v>
      </c>
      <c r="Q454" s="306"/>
      <c r="R454" s="306">
        <v>1</v>
      </c>
      <c r="S454" s="361">
        <v>38000</v>
      </c>
      <c r="T454" s="450">
        <f>+Tabla46[[#This Row],[Cantidad de Insumos]]*Tabla46[[#This Row],[Precio Unitario]]</f>
        <v>38000</v>
      </c>
      <c r="U454" s="483" t="s">
        <v>871</v>
      </c>
      <c r="V454" s="312"/>
    </row>
    <row r="455" spans="2:22" ht="38.25" customHeight="1" x14ac:dyDescent="0.2">
      <c r="B455" s="482" t="e">
        <f>IF(Tabla46[[#This Row],[Tipos de Acciones]]="","",CONCATENATE(Tabla46[[#This Row],[POA]],".",Tabla46[[#This Row],[SRS]],".",Tabla46[[#This Row],[AREA]],".",Tabla46[[#This Row],[TIPO]]))</f>
        <v>#REF!</v>
      </c>
      <c r="C455" s="482" t="e">
        <f>IF(Tabla46[[#This Row],[Tipos de Acciones]]="","",'Formulario PPGR1'!#REF!)</f>
        <v>#REF!</v>
      </c>
      <c r="D455" s="341" t="s">
        <v>2027</v>
      </c>
      <c r="E455" s="482" t="s">
        <v>984</v>
      </c>
      <c r="F455" s="482" t="e">
        <f>IF(Tabla46[[#This Row],[Tipos de Acciones]]="","",'Formulario PPGR1'!#REF!)</f>
        <v>#REF!</v>
      </c>
      <c r="G455" s="524" t="s">
        <v>936</v>
      </c>
      <c r="H455" s="524" t="s">
        <v>885</v>
      </c>
      <c r="I455" s="525" t="s">
        <v>1663</v>
      </c>
      <c r="J455" s="524" t="s">
        <v>2041</v>
      </c>
      <c r="K455" s="524" t="s">
        <v>2003</v>
      </c>
      <c r="L455" s="524" t="s">
        <v>469</v>
      </c>
      <c r="M455" s="337" t="s">
        <v>1969</v>
      </c>
      <c r="N455" s="337" t="s">
        <v>1154</v>
      </c>
      <c r="O455" s="540" t="s">
        <v>1663</v>
      </c>
      <c r="P455" s="337" t="s">
        <v>971</v>
      </c>
      <c r="Q455" s="306"/>
      <c r="R455" s="306">
        <v>1</v>
      </c>
      <c r="S455" s="361">
        <v>38000</v>
      </c>
      <c r="T455" s="450">
        <f>+Tabla46[[#This Row],[Cantidad de Insumos]]*Tabla46[[#This Row],[Precio Unitario]]</f>
        <v>38000</v>
      </c>
      <c r="U455" s="483" t="s">
        <v>871</v>
      </c>
      <c r="V455" s="312"/>
    </row>
    <row r="456" spans="2:22" ht="38.25" customHeight="1" x14ac:dyDescent="0.2">
      <c r="B456" s="482" t="e">
        <f>IF(Tabla46[[#This Row],[Tipos de Acciones]]="","",CONCATENATE(Tabla46[[#This Row],[POA]],".",Tabla46[[#This Row],[SRS]],".",Tabla46[[#This Row],[AREA]],".",Tabla46[[#This Row],[TIPO]]))</f>
        <v>#REF!</v>
      </c>
      <c r="C456" s="482" t="e">
        <f>IF(Tabla46[[#This Row],[Tipos de Acciones]]="","",'Formulario PPGR1'!#REF!)</f>
        <v>#REF!</v>
      </c>
      <c r="D456" s="341" t="s">
        <v>2027</v>
      </c>
      <c r="E456" s="482" t="s">
        <v>984</v>
      </c>
      <c r="F456" s="482" t="e">
        <f>IF(Tabla46[[#This Row],[Tipos de Acciones]]="","",'Formulario PPGR1'!#REF!)</f>
        <v>#REF!</v>
      </c>
      <c r="G456" s="524" t="s">
        <v>936</v>
      </c>
      <c r="H456" s="524" t="s">
        <v>885</v>
      </c>
      <c r="I456" s="525" t="s">
        <v>1663</v>
      </c>
      <c r="J456" s="524" t="s">
        <v>2041</v>
      </c>
      <c r="K456" s="524" t="s">
        <v>2003</v>
      </c>
      <c r="L456" s="524" t="s">
        <v>469</v>
      </c>
      <c r="M456" s="337" t="s">
        <v>2010</v>
      </c>
      <c r="N456" s="337" t="s">
        <v>1154</v>
      </c>
      <c r="O456" s="540" t="s">
        <v>1663</v>
      </c>
      <c r="P456" s="337" t="s">
        <v>971</v>
      </c>
      <c r="Q456" s="306"/>
      <c r="R456" s="306">
        <v>1</v>
      </c>
      <c r="S456" s="361">
        <v>38000</v>
      </c>
      <c r="T456" s="450">
        <f>+Tabla46[[#This Row],[Cantidad de Insumos]]*Tabla46[[#This Row],[Precio Unitario]]</f>
        <v>38000</v>
      </c>
      <c r="U456" s="483" t="s">
        <v>871</v>
      </c>
      <c r="V456" s="312"/>
    </row>
    <row r="457" spans="2:22" ht="38.25" customHeight="1" x14ac:dyDescent="0.2">
      <c r="B457" s="482" t="e">
        <f>IF(Tabla46[[#This Row],[Tipos de Acciones]]="","",CONCATENATE(Tabla46[[#This Row],[POA]],".",Tabla46[[#This Row],[SRS]],".",Tabla46[[#This Row],[AREA]],".",Tabla46[[#This Row],[TIPO]]))</f>
        <v>#REF!</v>
      </c>
      <c r="C457" s="482" t="e">
        <f>IF(Tabla46[[#This Row],[Tipos de Acciones]]="","",'Formulario PPGR1'!#REF!)</f>
        <v>#REF!</v>
      </c>
      <c r="D457" s="341" t="s">
        <v>2027</v>
      </c>
      <c r="E457" s="482" t="s">
        <v>984</v>
      </c>
      <c r="F457" s="482" t="e">
        <f>IF(Tabla46[[#This Row],[Tipos de Acciones]]="","",'Formulario PPGR1'!#REF!)</f>
        <v>#REF!</v>
      </c>
      <c r="G457" s="524" t="s">
        <v>936</v>
      </c>
      <c r="H457" s="524" t="s">
        <v>885</v>
      </c>
      <c r="I457" s="525" t="s">
        <v>1663</v>
      </c>
      <c r="J457" s="524" t="s">
        <v>2041</v>
      </c>
      <c r="K457" s="524" t="s">
        <v>2003</v>
      </c>
      <c r="L457" s="524" t="s">
        <v>469</v>
      </c>
      <c r="M457" s="337" t="s">
        <v>2011</v>
      </c>
      <c r="N457" s="337" t="s">
        <v>1154</v>
      </c>
      <c r="O457" s="540" t="s">
        <v>1663</v>
      </c>
      <c r="P457" s="337" t="s">
        <v>971</v>
      </c>
      <c r="Q457" s="306"/>
      <c r="R457" s="306">
        <v>1</v>
      </c>
      <c r="S457" s="361">
        <v>38000</v>
      </c>
      <c r="T457" s="450">
        <f>+Tabla46[[#This Row],[Cantidad de Insumos]]*Tabla46[[#This Row],[Precio Unitario]]</f>
        <v>38000</v>
      </c>
      <c r="U457" s="483" t="s">
        <v>871</v>
      </c>
      <c r="V457" s="312"/>
    </row>
    <row r="458" spans="2:22" ht="38.25" customHeight="1" x14ac:dyDescent="0.2">
      <c r="B458" s="482" t="e">
        <f>IF(Tabla46[[#This Row],[Tipos de Acciones]]="","",CONCATENATE(Tabla46[[#This Row],[POA]],".",Tabla46[[#This Row],[SRS]],".",Tabla46[[#This Row],[AREA]],".",Tabla46[[#This Row],[TIPO]]))</f>
        <v>#REF!</v>
      </c>
      <c r="C458" s="482" t="e">
        <f>IF(Tabla46[[#This Row],[Tipos de Acciones]]="","",'Formulario PPGR1'!#REF!)</f>
        <v>#REF!</v>
      </c>
      <c r="D458" s="341" t="s">
        <v>2027</v>
      </c>
      <c r="E458" s="482" t="s">
        <v>984</v>
      </c>
      <c r="F458" s="482" t="e">
        <f>IF(Tabla46[[#This Row],[Tipos de Acciones]]="","",'Formulario PPGR1'!#REF!)</f>
        <v>#REF!</v>
      </c>
      <c r="G458" s="524" t="s">
        <v>936</v>
      </c>
      <c r="H458" s="524" t="s">
        <v>885</v>
      </c>
      <c r="I458" s="525" t="s">
        <v>1663</v>
      </c>
      <c r="J458" s="524" t="s">
        <v>2041</v>
      </c>
      <c r="K458" s="524" t="s">
        <v>2003</v>
      </c>
      <c r="L458" s="524" t="s">
        <v>469</v>
      </c>
      <c r="M458" s="337" t="s">
        <v>2012</v>
      </c>
      <c r="N458" s="337" t="s">
        <v>1154</v>
      </c>
      <c r="O458" s="540" t="s">
        <v>1663</v>
      </c>
      <c r="P458" s="337" t="s">
        <v>971</v>
      </c>
      <c r="Q458" s="306"/>
      <c r="R458" s="306">
        <v>1</v>
      </c>
      <c r="S458" s="361">
        <v>38000</v>
      </c>
      <c r="T458" s="450">
        <f>+Tabla46[[#This Row],[Cantidad de Insumos]]*Tabla46[[#This Row],[Precio Unitario]]</f>
        <v>38000</v>
      </c>
      <c r="U458" s="483" t="s">
        <v>871</v>
      </c>
      <c r="V458" s="312"/>
    </row>
    <row r="459" spans="2:22" ht="38.25" customHeight="1" x14ac:dyDescent="0.2">
      <c r="B459" s="482" t="e">
        <f>IF(Tabla46[[#This Row],[Tipos de Acciones]]="","",CONCATENATE(Tabla46[[#This Row],[POA]],".",Tabla46[[#This Row],[SRS]],".",Tabla46[[#This Row],[AREA]],".",Tabla46[[#This Row],[TIPO]]))</f>
        <v>#REF!</v>
      </c>
      <c r="C459" s="482" t="e">
        <f>IF(Tabla46[[#This Row],[Tipos de Acciones]]="","",'Formulario PPGR1'!#REF!)</f>
        <v>#REF!</v>
      </c>
      <c r="D459" s="341" t="s">
        <v>2027</v>
      </c>
      <c r="E459" s="482" t="s">
        <v>984</v>
      </c>
      <c r="F459" s="482" t="e">
        <f>IF(Tabla46[[#This Row],[Tipos de Acciones]]="","",'Formulario PPGR1'!#REF!)</f>
        <v>#REF!</v>
      </c>
      <c r="G459" s="524" t="s">
        <v>936</v>
      </c>
      <c r="H459" s="524" t="s">
        <v>885</v>
      </c>
      <c r="I459" s="525" t="s">
        <v>1663</v>
      </c>
      <c r="J459" s="524" t="s">
        <v>1998</v>
      </c>
      <c r="K459" s="524" t="s">
        <v>2003</v>
      </c>
      <c r="L459" s="524" t="s">
        <v>469</v>
      </c>
      <c r="M459" s="337" t="s">
        <v>2013</v>
      </c>
      <c r="N459" s="337" t="s">
        <v>1154</v>
      </c>
      <c r="O459" s="540" t="s">
        <v>1663</v>
      </c>
      <c r="P459" s="337" t="s">
        <v>968</v>
      </c>
      <c r="Q459" s="306"/>
      <c r="R459" s="306">
        <v>1</v>
      </c>
      <c r="S459" s="361">
        <v>38000</v>
      </c>
      <c r="T459" s="450">
        <f>+Tabla46[[#This Row],[Cantidad de Insumos]]*Tabla46[[#This Row],[Precio Unitario]]</f>
        <v>38000</v>
      </c>
      <c r="U459" s="483" t="s">
        <v>871</v>
      </c>
      <c r="V459" s="312"/>
    </row>
    <row r="460" spans="2:22" ht="38.25" customHeight="1" x14ac:dyDescent="0.2">
      <c r="B460" s="482" t="e">
        <f>IF(Tabla46[[#This Row],[Tipos de Acciones]]="","",CONCATENATE(Tabla46[[#This Row],[POA]],".",Tabla46[[#This Row],[SRS]],".",Tabla46[[#This Row],[AREA]],".",Tabla46[[#This Row],[TIPO]]))</f>
        <v>#REF!</v>
      </c>
      <c r="C460" s="482" t="e">
        <f>IF(Tabla46[[#This Row],[Tipos de Acciones]]="","",'Formulario PPGR1'!#REF!)</f>
        <v>#REF!</v>
      </c>
      <c r="D460" s="341" t="s">
        <v>2027</v>
      </c>
      <c r="E460" s="482" t="s">
        <v>984</v>
      </c>
      <c r="F460" s="482" t="e">
        <f>IF(Tabla46[[#This Row],[Tipos de Acciones]]="","",'Formulario PPGR1'!#REF!)</f>
        <v>#REF!</v>
      </c>
      <c r="G460" s="524" t="s">
        <v>936</v>
      </c>
      <c r="H460" s="524" t="s">
        <v>885</v>
      </c>
      <c r="I460" s="525" t="s">
        <v>1663</v>
      </c>
      <c r="J460" s="524" t="s">
        <v>1998</v>
      </c>
      <c r="K460" s="524" t="s">
        <v>2003</v>
      </c>
      <c r="L460" s="524" t="s">
        <v>469</v>
      </c>
      <c r="M460" s="337" t="s">
        <v>2014</v>
      </c>
      <c r="N460" s="337" t="s">
        <v>1154</v>
      </c>
      <c r="O460" s="540" t="s">
        <v>1663</v>
      </c>
      <c r="P460" s="337" t="s">
        <v>968</v>
      </c>
      <c r="Q460" s="306"/>
      <c r="R460" s="306">
        <v>1</v>
      </c>
      <c r="S460" s="361">
        <v>38000</v>
      </c>
      <c r="T460" s="450">
        <f>+Tabla46[[#This Row],[Cantidad de Insumos]]*Tabla46[[#This Row],[Precio Unitario]]</f>
        <v>38000</v>
      </c>
      <c r="U460" s="483" t="s">
        <v>871</v>
      </c>
      <c r="V460" s="312"/>
    </row>
    <row r="461" spans="2:22" ht="38.25" customHeight="1" x14ac:dyDescent="0.2">
      <c r="B461" s="482" t="e">
        <f>IF(Tabla46[[#This Row],[Tipos de Acciones]]="","",CONCATENATE(Tabla46[[#This Row],[POA]],".",Tabla46[[#This Row],[SRS]],".",Tabla46[[#This Row],[AREA]],".",Tabla46[[#This Row],[TIPO]]))</f>
        <v>#REF!</v>
      </c>
      <c r="C461" s="482" t="e">
        <f>IF(Tabla46[[#This Row],[Tipos de Acciones]]="","",'Formulario PPGR1'!#REF!)</f>
        <v>#REF!</v>
      </c>
      <c r="D461" s="341" t="s">
        <v>2027</v>
      </c>
      <c r="E461" s="482" t="s">
        <v>984</v>
      </c>
      <c r="F461" s="482" t="e">
        <f>IF(Tabla46[[#This Row],[Tipos de Acciones]]="","",'Formulario PPGR1'!#REF!)</f>
        <v>#REF!</v>
      </c>
      <c r="G461" s="524" t="s">
        <v>936</v>
      </c>
      <c r="H461" s="524" t="s">
        <v>885</v>
      </c>
      <c r="I461" s="525" t="s">
        <v>1663</v>
      </c>
      <c r="J461" s="524" t="s">
        <v>1998</v>
      </c>
      <c r="K461" s="524" t="s">
        <v>2003</v>
      </c>
      <c r="L461" s="524" t="s">
        <v>469</v>
      </c>
      <c r="M461" s="337" t="s">
        <v>1984</v>
      </c>
      <c r="N461" s="337" t="s">
        <v>1154</v>
      </c>
      <c r="O461" s="540" t="s">
        <v>1663</v>
      </c>
      <c r="P461" s="337" t="s">
        <v>968</v>
      </c>
      <c r="Q461" s="306"/>
      <c r="R461" s="306">
        <v>1</v>
      </c>
      <c r="S461" s="361">
        <v>38000</v>
      </c>
      <c r="T461" s="450">
        <f>+Tabla46[[#This Row],[Cantidad de Insumos]]*Tabla46[[#This Row],[Precio Unitario]]</f>
        <v>38000</v>
      </c>
      <c r="U461" s="483" t="s">
        <v>871</v>
      </c>
      <c r="V461" s="312"/>
    </row>
    <row r="462" spans="2:22" ht="38.25" customHeight="1" x14ac:dyDescent="0.2">
      <c r="B462" s="482" t="e">
        <f>IF(Tabla46[[#This Row],[Tipos de Acciones]]="","",CONCATENATE(Tabla46[[#This Row],[POA]],".",Tabla46[[#This Row],[SRS]],".",Tabla46[[#This Row],[AREA]],".",Tabla46[[#This Row],[TIPO]]))</f>
        <v>#REF!</v>
      </c>
      <c r="C462" s="482" t="e">
        <f>IF(Tabla46[[#This Row],[Tipos de Acciones]]="","",'Formulario PPGR1'!#REF!)</f>
        <v>#REF!</v>
      </c>
      <c r="D462" s="341" t="s">
        <v>2027</v>
      </c>
      <c r="E462" s="482" t="s">
        <v>984</v>
      </c>
      <c r="F462" s="482" t="e">
        <f>IF(Tabla46[[#This Row],[Tipos de Acciones]]="","",'Formulario PPGR1'!#REF!)</f>
        <v>#REF!</v>
      </c>
      <c r="G462" s="524" t="s">
        <v>936</v>
      </c>
      <c r="H462" s="524" t="s">
        <v>885</v>
      </c>
      <c r="I462" s="525" t="s">
        <v>1663</v>
      </c>
      <c r="J462" s="524" t="s">
        <v>1998</v>
      </c>
      <c r="K462" s="524" t="s">
        <v>2003</v>
      </c>
      <c r="L462" s="524" t="s">
        <v>469</v>
      </c>
      <c r="M462" s="337" t="s">
        <v>1997</v>
      </c>
      <c r="N462" s="337" t="s">
        <v>1154</v>
      </c>
      <c r="O462" s="540" t="s">
        <v>1663</v>
      </c>
      <c r="P462" s="337" t="s">
        <v>968</v>
      </c>
      <c r="Q462" s="306"/>
      <c r="R462" s="306">
        <v>1</v>
      </c>
      <c r="S462" s="361">
        <v>38000</v>
      </c>
      <c r="T462" s="450">
        <f>+Tabla46[[#This Row],[Cantidad de Insumos]]*Tabla46[[#This Row],[Precio Unitario]]</f>
        <v>38000</v>
      </c>
      <c r="U462" s="483" t="s">
        <v>871</v>
      </c>
      <c r="V462" s="312"/>
    </row>
    <row r="463" spans="2:22" ht="38.25" customHeight="1" x14ac:dyDescent="0.2">
      <c r="B463" s="482" t="e">
        <f>IF(Tabla46[[#This Row],[Tipos de Acciones]]="","",CONCATENATE(Tabla46[[#This Row],[POA]],".",Tabla46[[#This Row],[SRS]],".",Tabla46[[#This Row],[AREA]],".",Tabla46[[#This Row],[TIPO]]))</f>
        <v>#REF!</v>
      </c>
      <c r="C463" s="482" t="e">
        <f>IF(Tabla46[[#This Row],[Tipos de Acciones]]="","",'Formulario PPGR1'!#REF!)</f>
        <v>#REF!</v>
      </c>
      <c r="D463" s="341" t="s">
        <v>2027</v>
      </c>
      <c r="E463" s="482" t="s">
        <v>984</v>
      </c>
      <c r="F463" s="482" t="e">
        <f>IF(Tabla46[[#This Row],[Tipos de Acciones]]="","",'Formulario PPGR1'!#REF!)</f>
        <v>#REF!</v>
      </c>
      <c r="G463" s="524" t="s">
        <v>936</v>
      </c>
      <c r="H463" s="524" t="s">
        <v>885</v>
      </c>
      <c r="I463" s="525" t="s">
        <v>1663</v>
      </c>
      <c r="J463" s="524" t="s">
        <v>1998</v>
      </c>
      <c r="K463" s="524" t="s">
        <v>2003</v>
      </c>
      <c r="L463" s="524" t="s">
        <v>469</v>
      </c>
      <c r="M463" s="337" t="s">
        <v>1996</v>
      </c>
      <c r="N463" s="337" t="s">
        <v>1154</v>
      </c>
      <c r="O463" s="540" t="s">
        <v>1663</v>
      </c>
      <c r="P463" s="337" t="s">
        <v>968</v>
      </c>
      <c r="Q463" s="306"/>
      <c r="R463" s="306">
        <v>1</v>
      </c>
      <c r="S463" s="361">
        <v>38000</v>
      </c>
      <c r="T463" s="450">
        <f>+Tabla46[[#This Row],[Cantidad de Insumos]]*Tabla46[[#This Row],[Precio Unitario]]</f>
        <v>38000</v>
      </c>
      <c r="U463" s="483" t="s">
        <v>871</v>
      </c>
      <c r="V463" s="312"/>
    </row>
    <row r="464" spans="2:22" ht="38.25" customHeight="1" x14ac:dyDescent="0.2">
      <c r="B464" s="482" t="e">
        <f>IF(Tabla46[[#This Row],[Tipos de Acciones]]="","",CONCATENATE(Tabla46[[#This Row],[POA]],".",Tabla46[[#This Row],[SRS]],".",Tabla46[[#This Row],[AREA]],".",Tabla46[[#This Row],[TIPO]]))</f>
        <v>#REF!</v>
      </c>
      <c r="C464" s="482" t="e">
        <f>IF(Tabla46[[#This Row],[Tipos de Acciones]]="","",'Formulario PPGR1'!#REF!)</f>
        <v>#REF!</v>
      </c>
      <c r="D464" s="341" t="s">
        <v>2027</v>
      </c>
      <c r="E464" s="482" t="s">
        <v>984</v>
      </c>
      <c r="F464" s="482" t="e">
        <f>IF(Tabla46[[#This Row],[Tipos de Acciones]]="","",'Formulario PPGR1'!#REF!)</f>
        <v>#REF!</v>
      </c>
      <c r="G464" s="524" t="s">
        <v>936</v>
      </c>
      <c r="H464" s="524" t="s">
        <v>885</v>
      </c>
      <c r="I464" s="525" t="s">
        <v>1663</v>
      </c>
      <c r="J464" s="524" t="s">
        <v>1998</v>
      </c>
      <c r="K464" s="524" t="s">
        <v>2003</v>
      </c>
      <c r="L464" s="524" t="s">
        <v>469</v>
      </c>
      <c r="M464" s="337" t="s">
        <v>2015</v>
      </c>
      <c r="N464" s="337" t="s">
        <v>1154</v>
      </c>
      <c r="O464" s="540" t="s">
        <v>1663</v>
      </c>
      <c r="P464" s="337" t="s">
        <v>968</v>
      </c>
      <c r="Q464" s="306"/>
      <c r="R464" s="306">
        <v>1</v>
      </c>
      <c r="S464" s="361">
        <v>38000</v>
      </c>
      <c r="T464" s="450">
        <f>+Tabla46[[#This Row],[Cantidad de Insumos]]*Tabla46[[#This Row],[Precio Unitario]]</f>
        <v>38000</v>
      </c>
      <c r="U464" s="483" t="s">
        <v>871</v>
      </c>
      <c r="V464" s="312"/>
    </row>
    <row r="465" spans="2:22" ht="38.25" customHeight="1" x14ac:dyDescent="0.2">
      <c r="B465" s="482" t="e">
        <f>IF(Tabla46[[#This Row],[Tipos de Acciones]]="","",CONCATENATE(Tabla46[[#This Row],[POA]],".",Tabla46[[#This Row],[SRS]],".",Tabla46[[#This Row],[AREA]],".",Tabla46[[#This Row],[TIPO]]))</f>
        <v>#REF!</v>
      </c>
      <c r="C465" s="482" t="e">
        <f>IF(Tabla46[[#This Row],[Tipos de Acciones]]="","",'Formulario PPGR1'!#REF!)</f>
        <v>#REF!</v>
      </c>
      <c r="D465" s="341" t="s">
        <v>2027</v>
      </c>
      <c r="E465" s="482" t="s">
        <v>984</v>
      </c>
      <c r="F465" s="482" t="e">
        <f>IF(Tabla46[[#This Row],[Tipos de Acciones]]="","",'Formulario PPGR1'!#REF!)</f>
        <v>#REF!</v>
      </c>
      <c r="G465" s="524" t="s">
        <v>936</v>
      </c>
      <c r="H465" s="524" t="s">
        <v>885</v>
      </c>
      <c r="I465" s="525" t="s">
        <v>1663</v>
      </c>
      <c r="J465" s="524" t="s">
        <v>1998</v>
      </c>
      <c r="K465" s="524" t="s">
        <v>2003</v>
      </c>
      <c r="L465" s="524" t="s">
        <v>469</v>
      </c>
      <c r="M465" s="337" t="s">
        <v>2016</v>
      </c>
      <c r="N465" s="337" t="s">
        <v>1154</v>
      </c>
      <c r="O465" s="540" t="s">
        <v>1663</v>
      </c>
      <c r="P465" s="337" t="s">
        <v>968</v>
      </c>
      <c r="Q465" s="306"/>
      <c r="R465" s="306">
        <v>1</v>
      </c>
      <c r="S465" s="361">
        <v>38000</v>
      </c>
      <c r="T465" s="450">
        <f>+Tabla46[[#This Row],[Cantidad de Insumos]]*Tabla46[[#This Row],[Precio Unitario]]</f>
        <v>38000</v>
      </c>
      <c r="U465" s="483" t="s">
        <v>871</v>
      </c>
      <c r="V465" s="312"/>
    </row>
    <row r="466" spans="2:22" ht="38.25" customHeight="1" x14ac:dyDescent="0.2">
      <c r="B466" s="482" t="e">
        <f>IF(Tabla46[[#This Row],[Tipos de Acciones]]="","",CONCATENATE(Tabla46[[#This Row],[POA]],".",Tabla46[[#This Row],[SRS]],".",Tabla46[[#This Row],[AREA]],".",Tabla46[[#This Row],[TIPO]]))</f>
        <v>#REF!</v>
      </c>
      <c r="C466" s="482" t="e">
        <f>IF(Tabla46[[#This Row],[Tipos de Acciones]]="","",'Formulario PPGR1'!#REF!)</f>
        <v>#REF!</v>
      </c>
      <c r="D466" s="341" t="s">
        <v>2027</v>
      </c>
      <c r="E466" s="482" t="s">
        <v>984</v>
      </c>
      <c r="F466" s="482" t="e">
        <f>IF(Tabla46[[#This Row],[Tipos de Acciones]]="","",'Formulario PPGR1'!#REF!)</f>
        <v>#REF!</v>
      </c>
      <c r="G466" s="524" t="s">
        <v>936</v>
      </c>
      <c r="H466" s="524" t="s">
        <v>885</v>
      </c>
      <c r="I466" s="525" t="s">
        <v>1663</v>
      </c>
      <c r="J466" s="524" t="s">
        <v>1998</v>
      </c>
      <c r="K466" s="524" t="s">
        <v>2003</v>
      </c>
      <c r="L466" s="524" t="s">
        <v>469</v>
      </c>
      <c r="M466" s="337" t="s">
        <v>1955</v>
      </c>
      <c r="N466" s="337" t="s">
        <v>1154</v>
      </c>
      <c r="O466" s="540" t="s">
        <v>1663</v>
      </c>
      <c r="P466" s="337" t="s">
        <v>966</v>
      </c>
      <c r="Q466" s="306"/>
      <c r="R466" s="306">
        <v>1</v>
      </c>
      <c r="S466" s="361">
        <v>38000</v>
      </c>
      <c r="T466" s="450">
        <f>+Tabla46[[#This Row],[Cantidad de Insumos]]*Tabla46[[#This Row],[Precio Unitario]]</f>
        <v>38000</v>
      </c>
      <c r="U466" s="483" t="s">
        <v>871</v>
      </c>
      <c r="V466" s="312"/>
    </row>
    <row r="467" spans="2:22" ht="38.25" customHeight="1" x14ac:dyDescent="0.2">
      <c r="B467" s="482" t="e">
        <f>IF(Tabla46[[#This Row],[Tipos de Acciones]]="","",CONCATENATE(Tabla46[[#This Row],[POA]],".",Tabla46[[#This Row],[SRS]],".",Tabla46[[#This Row],[AREA]],".",Tabla46[[#This Row],[TIPO]]))</f>
        <v>#REF!</v>
      </c>
      <c r="C467" s="482" t="e">
        <f>IF(Tabla46[[#This Row],[Tipos de Acciones]]="","",'Formulario PPGR1'!#REF!)</f>
        <v>#REF!</v>
      </c>
      <c r="D467" s="341" t="s">
        <v>2027</v>
      </c>
      <c r="E467" s="482" t="s">
        <v>984</v>
      </c>
      <c r="F467" s="482" t="e">
        <f>IF(Tabla46[[#This Row],[Tipos de Acciones]]="","",'Formulario PPGR1'!#REF!)</f>
        <v>#REF!</v>
      </c>
      <c r="G467" s="524" t="s">
        <v>936</v>
      </c>
      <c r="H467" s="524" t="s">
        <v>885</v>
      </c>
      <c r="I467" s="525" t="s">
        <v>1663</v>
      </c>
      <c r="J467" s="524" t="s">
        <v>1998</v>
      </c>
      <c r="K467" s="524" t="s">
        <v>2003</v>
      </c>
      <c r="L467" s="524" t="s">
        <v>469</v>
      </c>
      <c r="M467" s="337" t="s">
        <v>1956</v>
      </c>
      <c r="N467" s="337" t="s">
        <v>1154</v>
      </c>
      <c r="O467" s="540" t="s">
        <v>1663</v>
      </c>
      <c r="P467" s="337" t="s">
        <v>966</v>
      </c>
      <c r="Q467" s="306"/>
      <c r="R467" s="306">
        <v>1</v>
      </c>
      <c r="S467" s="361">
        <v>38000</v>
      </c>
      <c r="T467" s="450">
        <f>+Tabla46[[#This Row],[Cantidad de Insumos]]*Tabla46[[#This Row],[Precio Unitario]]</f>
        <v>38000</v>
      </c>
      <c r="U467" s="483" t="s">
        <v>871</v>
      </c>
      <c r="V467" s="312"/>
    </row>
    <row r="468" spans="2:22" ht="38.25" customHeight="1" x14ac:dyDescent="0.2">
      <c r="B468" s="482" t="e">
        <f>IF(Tabla46[[#This Row],[Tipos de Acciones]]="","",CONCATENATE(Tabla46[[#This Row],[POA]],".",Tabla46[[#This Row],[SRS]],".",Tabla46[[#This Row],[AREA]],".",Tabla46[[#This Row],[TIPO]]))</f>
        <v>#REF!</v>
      </c>
      <c r="C468" s="482" t="e">
        <f>IF(Tabla46[[#This Row],[Tipos de Acciones]]="","",'Formulario PPGR1'!#REF!)</f>
        <v>#REF!</v>
      </c>
      <c r="D468" s="341" t="s">
        <v>2027</v>
      </c>
      <c r="E468" s="482" t="s">
        <v>984</v>
      </c>
      <c r="F468" s="482" t="e">
        <f>IF(Tabla46[[#This Row],[Tipos de Acciones]]="","",'Formulario PPGR1'!#REF!)</f>
        <v>#REF!</v>
      </c>
      <c r="G468" s="524" t="s">
        <v>936</v>
      </c>
      <c r="H468" s="524" t="s">
        <v>885</v>
      </c>
      <c r="I468" s="525" t="s">
        <v>1663</v>
      </c>
      <c r="J468" s="524" t="s">
        <v>1998</v>
      </c>
      <c r="K468" s="524" t="s">
        <v>2003</v>
      </c>
      <c r="L468" s="524" t="s">
        <v>469</v>
      </c>
      <c r="M468" s="337" t="s">
        <v>2017</v>
      </c>
      <c r="N468" s="337" t="s">
        <v>1154</v>
      </c>
      <c r="O468" s="540" t="s">
        <v>1663</v>
      </c>
      <c r="P468" s="337" t="s">
        <v>966</v>
      </c>
      <c r="Q468" s="306"/>
      <c r="R468" s="306">
        <v>1</v>
      </c>
      <c r="S468" s="361">
        <v>38000</v>
      </c>
      <c r="T468" s="450">
        <f>+Tabla46[[#This Row],[Cantidad de Insumos]]*Tabla46[[#This Row],[Precio Unitario]]</f>
        <v>38000</v>
      </c>
      <c r="U468" s="483" t="s">
        <v>871</v>
      </c>
      <c r="V468" s="312"/>
    </row>
    <row r="469" spans="2:22" ht="38.25" customHeight="1" x14ac:dyDescent="0.2">
      <c r="B469" s="482" t="e">
        <f>IF(Tabla46[[#This Row],[Tipos de Acciones]]="","",CONCATENATE(Tabla46[[#This Row],[POA]],".",Tabla46[[#This Row],[SRS]],".",Tabla46[[#This Row],[AREA]],".",Tabla46[[#This Row],[TIPO]]))</f>
        <v>#REF!</v>
      </c>
      <c r="C469" s="482" t="e">
        <f>IF(Tabla46[[#This Row],[Tipos de Acciones]]="","",'Formulario PPGR1'!#REF!)</f>
        <v>#REF!</v>
      </c>
      <c r="D469" s="341" t="s">
        <v>2027</v>
      </c>
      <c r="E469" s="482" t="s">
        <v>984</v>
      </c>
      <c r="F469" s="482" t="e">
        <f>IF(Tabla46[[#This Row],[Tipos de Acciones]]="","",'Formulario PPGR1'!#REF!)</f>
        <v>#REF!</v>
      </c>
      <c r="G469" s="524" t="s">
        <v>936</v>
      </c>
      <c r="H469" s="524" t="s">
        <v>885</v>
      </c>
      <c r="I469" s="525" t="s">
        <v>1663</v>
      </c>
      <c r="J469" s="524" t="s">
        <v>1998</v>
      </c>
      <c r="K469" s="524" t="s">
        <v>2003</v>
      </c>
      <c r="L469" s="524" t="s">
        <v>469</v>
      </c>
      <c r="M469" s="337" t="s">
        <v>2018</v>
      </c>
      <c r="N469" s="337" t="s">
        <v>1154</v>
      </c>
      <c r="O469" s="540" t="s">
        <v>1663</v>
      </c>
      <c r="P469" s="337" t="s">
        <v>966</v>
      </c>
      <c r="Q469" s="306"/>
      <c r="R469" s="306">
        <v>1</v>
      </c>
      <c r="S469" s="361">
        <v>38000</v>
      </c>
      <c r="T469" s="450">
        <f>+Tabla46[[#This Row],[Cantidad de Insumos]]*Tabla46[[#This Row],[Precio Unitario]]</f>
        <v>38000</v>
      </c>
      <c r="U469" s="483" t="s">
        <v>871</v>
      </c>
      <c r="V469" s="312"/>
    </row>
    <row r="470" spans="2:22" ht="38.25" customHeight="1" x14ac:dyDescent="0.2">
      <c r="B470" s="482" t="e">
        <f>IF(Tabla46[[#This Row],[Tipos de Acciones]]="","",CONCATENATE(Tabla46[[#This Row],[POA]],".",Tabla46[[#This Row],[SRS]],".",Tabla46[[#This Row],[AREA]],".",Tabla46[[#This Row],[TIPO]]))</f>
        <v>#REF!</v>
      </c>
      <c r="C470" s="482" t="e">
        <f>IF(Tabla46[[#This Row],[Tipos de Acciones]]="","",'Formulario PPGR1'!#REF!)</f>
        <v>#REF!</v>
      </c>
      <c r="D470" s="341" t="s">
        <v>2027</v>
      </c>
      <c r="E470" s="482" t="s">
        <v>984</v>
      </c>
      <c r="F470" s="482" t="e">
        <f>IF(Tabla46[[#This Row],[Tipos de Acciones]]="","",'Formulario PPGR1'!#REF!)</f>
        <v>#REF!</v>
      </c>
      <c r="G470" s="524" t="s">
        <v>936</v>
      </c>
      <c r="H470" s="524" t="s">
        <v>885</v>
      </c>
      <c r="I470" s="525" t="s">
        <v>1663</v>
      </c>
      <c r="J470" s="524" t="s">
        <v>1998</v>
      </c>
      <c r="K470" s="524" t="s">
        <v>2003</v>
      </c>
      <c r="L470" s="524" t="s">
        <v>469</v>
      </c>
      <c r="M470" s="337" t="s">
        <v>1989</v>
      </c>
      <c r="N470" s="337" t="s">
        <v>1154</v>
      </c>
      <c r="O470" s="540" t="s">
        <v>1663</v>
      </c>
      <c r="P470" s="337" t="s">
        <v>966</v>
      </c>
      <c r="Q470" s="306"/>
      <c r="R470" s="306">
        <v>1</v>
      </c>
      <c r="S470" s="361">
        <v>38000</v>
      </c>
      <c r="T470" s="450">
        <f>+Tabla46[[#This Row],[Cantidad de Insumos]]*Tabla46[[#This Row],[Precio Unitario]]</f>
        <v>38000</v>
      </c>
      <c r="U470" s="483" t="s">
        <v>871</v>
      </c>
      <c r="V470" s="312"/>
    </row>
    <row r="471" spans="2:22" ht="38.25" customHeight="1" x14ac:dyDescent="0.2">
      <c r="B471" s="482" t="e">
        <f>IF(Tabla46[[#This Row],[Tipos de Acciones]]="","",CONCATENATE(Tabla46[[#This Row],[POA]],".",Tabla46[[#This Row],[SRS]],".",Tabla46[[#This Row],[AREA]],".",Tabla46[[#This Row],[TIPO]]))</f>
        <v>#REF!</v>
      </c>
      <c r="C471" s="482" t="e">
        <f>IF(Tabla46[[#This Row],[Tipos de Acciones]]="","",'Formulario PPGR1'!#REF!)</f>
        <v>#REF!</v>
      </c>
      <c r="D471" s="341" t="s">
        <v>2027</v>
      </c>
      <c r="E471" s="482" t="s">
        <v>984</v>
      </c>
      <c r="F471" s="482" t="e">
        <f>IF(Tabla46[[#This Row],[Tipos de Acciones]]="","",'Formulario PPGR1'!#REF!)</f>
        <v>#REF!</v>
      </c>
      <c r="G471" s="524" t="s">
        <v>936</v>
      </c>
      <c r="H471" s="524" t="s">
        <v>885</v>
      </c>
      <c r="I471" s="525" t="s">
        <v>1663</v>
      </c>
      <c r="J471" s="524" t="s">
        <v>1998</v>
      </c>
      <c r="K471" s="524" t="s">
        <v>2003</v>
      </c>
      <c r="L471" s="524" t="s">
        <v>469</v>
      </c>
      <c r="M471" s="337" t="s">
        <v>2019</v>
      </c>
      <c r="N471" s="337" t="s">
        <v>1154</v>
      </c>
      <c r="O471" s="540" t="s">
        <v>1663</v>
      </c>
      <c r="P471" s="337" t="s">
        <v>966</v>
      </c>
      <c r="Q471" s="306"/>
      <c r="R471" s="306">
        <v>1</v>
      </c>
      <c r="S471" s="361">
        <v>38000</v>
      </c>
      <c r="T471" s="450">
        <f>+Tabla46[[#This Row],[Cantidad de Insumos]]*Tabla46[[#This Row],[Precio Unitario]]</f>
        <v>38000</v>
      </c>
      <c r="U471" s="483" t="s">
        <v>871</v>
      </c>
      <c r="V471" s="312"/>
    </row>
    <row r="472" spans="2:22" ht="38.25" customHeight="1" x14ac:dyDescent="0.2">
      <c r="B472" s="482" t="e">
        <f>IF(Tabla46[[#This Row],[Tipos de Acciones]]="","",CONCATENATE(Tabla46[[#This Row],[POA]],".",Tabla46[[#This Row],[SRS]],".",Tabla46[[#This Row],[AREA]],".",Tabla46[[#This Row],[TIPO]]))</f>
        <v>#REF!</v>
      </c>
      <c r="C472" s="482" t="e">
        <f>IF(Tabla46[[#This Row],[Tipos de Acciones]]="","",'Formulario PPGR1'!#REF!)</f>
        <v>#REF!</v>
      </c>
      <c r="D472" s="341" t="s">
        <v>2027</v>
      </c>
      <c r="E472" s="482" t="s">
        <v>984</v>
      </c>
      <c r="F472" s="482" t="e">
        <f>IF(Tabla46[[#This Row],[Tipos de Acciones]]="","",'Formulario PPGR1'!#REF!)</f>
        <v>#REF!</v>
      </c>
      <c r="G472" s="524" t="s">
        <v>936</v>
      </c>
      <c r="H472" s="524" t="s">
        <v>885</v>
      </c>
      <c r="I472" s="525" t="s">
        <v>1663</v>
      </c>
      <c r="J472" s="524" t="s">
        <v>1998</v>
      </c>
      <c r="K472" s="524" t="s">
        <v>2003</v>
      </c>
      <c r="L472" s="524" t="s">
        <v>469</v>
      </c>
      <c r="M472" s="337" t="s">
        <v>2020</v>
      </c>
      <c r="N472" s="337" t="s">
        <v>1154</v>
      </c>
      <c r="O472" s="540" t="s">
        <v>1663</v>
      </c>
      <c r="P472" s="337" t="s">
        <v>966</v>
      </c>
      <c r="Q472" s="306"/>
      <c r="R472" s="306">
        <v>1</v>
      </c>
      <c r="S472" s="361">
        <v>38000</v>
      </c>
      <c r="T472" s="450">
        <f>+Tabla46[[#This Row],[Cantidad de Insumos]]*Tabla46[[#This Row],[Precio Unitario]]</f>
        <v>38000</v>
      </c>
      <c r="U472" s="483" t="s">
        <v>871</v>
      </c>
      <c r="V472" s="312"/>
    </row>
    <row r="473" spans="2:22" ht="38.25" customHeight="1" x14ac:dyDescent="0.2">
      <c r="B473" s="482" t="e">
        <f>IF(Tabla46[[#This Row],[Tipos de Acciones]]="","",CONCATENATE(Tabla46[[#This Row],[POA]],".",Tabla46[[#This Row],[SRS]],".",Tabla46[[#This Row],[AREA]],".",Tabla46[[#This Row],[TIPO]]))</f>
        <v>#REF!</v>
      </c>
      <c r="C473" s="482" t="e">
        <f>IF(Tabla46[[#This Row],[Tipos de Acciones]]="","",'Formulario PPGR1'!#REF!)</f>
        <v>#REF!</v>
      </c>
      <c r="D473" s="341" t="s">
        <v>2027</v>
      </c>
      <c r="E473" s="482" t="s">
        <v>984</v>
      </c>
      <c r="F473" s="482" t="e">
        <f>IF(Tabla46[[#This Row],[Tipos de Acciones]]="","",'Formulario PPGR1'!#REF!)</f>
        <v>#REF!</v>
      </c>
      <c r="G473" s="524" t="s">
        <v>936</v>
      </c>
      <c r="H473" s="524" t="s">
        <v>885</v>
      </c>
      <c r="I473" s="525" t="s">
        <v>1663</v>
      </c>
      <c r="J473" s="524" t="s">
        <v>1998</v>
      </c>
      <c r="K473" s="524" t="s">
        <v>2003</v>
      </c>
      <c r="L473" s="524" t="s">
        <v>469</v>
      </c>
      <c r="M473" s="337" t="s">
        <v>1969</v>
      </c>
      <c r="N473" s="337" t="s">
        <v>1154</v>
      </c>
      <c r="O473" s="540" t="s">
        <v>1663</v>
      </c>
      <c r="P473" s="337" t="s">
        <v>966</v>
      </c>
      <c r="Q473" s="306"/>
      <c r="R473" s="306">
        <v>1</v>
      </c>
      <c r="S473" s="361">
        <v>38000</v>
      </c>
      <c r="T473" s="450">
        <f>+Tabla46[[#This Row],[Cantidad de Insumos]]*Tabla46[[#This Row],[Precio Unitario]]</f>
        <v>38000</v>
      </c>
      <c r="U473" s="483" t="s">
        <v>871</v>
      </c>
      <c r="V473" s="312"/>
    </row>
    <row r="474" spans="2:22" ht="38.25" customHeight="1" x14ac:dyDescent="0.2">
      <c r="B474" s="482" t="e">
        <f>IF(Tabla46[[#This Row],[Tipos de Acciones]]="","",CONCATENATE(Tabla46[[#This Row],[POA]],".",Tabla46[[#This Row],[SRS]],".",Tabla46[[#This Row],[AREA]],".",Tabla46[[#This Row],[TIPO]]))</f>
        <v>#REF!</v>
      </c>
      <c r="C474" s="482" t="e">
        <f>IF(Tabla46[[#This Row],[Tipos de Acciones]]="","",'Formulario PPGR1'!#REF!)</f>
        <v>#REF!</v>
      </c>
      <c r="D474" s="341" t="s">
        <v>2027</v>
      </c>
      <c r="E474" s="482" t="s">
        <v>984</v>
      </c>
      <c r="F474" s="482" t="e">
        <f>IF(Tabla46[[#This Row],[Tipos de Acciones]]="","",'Formulario PPGR1'!#REF!)</f>
        <v>#REF!</v>
      </c>
      <c r="G474" s="524" t="s">
        <v>936</v>
      </c>
      <c r="H474" s="524" t="s">
        <v>885</v>
      </c>
      <c r="I474" s="525" t="s">
        <v>1663</v>
      </c>
      <c r="J474" s="524" t="s">
        <v>1998</v>
      </c>
      <c r="K474" s="524" t="s">
        <v>2003</v>
      </c>
      <c r="L474" s="524" t="s">
        <v>469</v>
      </c>
      <c r="M474" s="337" t="s">
        <v>2021</v>
      </c>
      <c r="N474" s="337" t="s">
        <v>1154</v>
      </c>
      <c r="O474" s="540" t="s">
        <v>1663</v>
      </c>
      <c r="P474" s="337" t="s">
        <v>966</v>
      </c>
      <c r="Q474" s="306"/>
      <c r="R474" s="306">
        <v>1</v>
      </c>
      <c r="S474" s="361">
        <v>38000</v>
      </c>
      <c r="T474" s="450">
        <f>+Tabla46[[#This Row],[Cantidad de Insumos]]*Tabla46[[#This Row],[Precio Unitario]]</f>
        <v>38000</v>
      </c>
      <c r="U474" s="483" t="s">
        <v>871</v>
      </c>
      <c r="V474" s="312"/>
    </row>
    <row r="475" spans="2:22" ht="38.25" customHeight="1" x14ac:dyDescent="0.2">
      <c r="B475" s="482" t="e">
        <f>IF(Tabla46[[#This Row],[Tipos de Acciones]]="","",CONCATENATE(Tabla46[[#This Row],[POA]],".",Tabla46[[#This Row],[SRS]],".",Tabla46[[#This Row],[AREA]],".",Tabla46[[#This Row],[TIPO]]))</f>
        <v>#REF!</v>
      </c>
      <c r="C475" s="482" t="e">
        <f>IF(Tabla46[[#This Row],[Tipos de Acciones]]="","",'Formulario PPGR1'!#REF!)</f>
        <v>#REF!</v>
      </c>
      <c r="D475" s="341" t="s">
        <v>2027</v>
      </c>
      <c r="E475" s="482" t="s">
        <v>984</v>
      </c>
      <c r="F475" s="482" t="e">
        <f>IF(Tabla46[[#This Row],[Tipos de Acciones]]="","",'Formulario PPGR1'!#REF!)</f>
        <v>#REF!</v>
      </c>
      <c r="G475" s="524" t="s">
        <v>936</v>
      </c>
      <c r="H475" s="524" t="s">
        <v>885</v>
      </c>
      <c r="I475" s="525" t="s">
        <v>1663</v>
      </c>
      <c r="J475" s="524" t="s">
        <v>1998</v>
      </c>
      <c r="K475" s="524" t="s">
        <v>2003</v>
      </c>
      <c r="L475" s="524" t="s">
        <v>469</v>
      </c>
      <c r="M475" s="337" t="s">
        <v>1972</v>
      </c>
      <c r="N475" s="337" t="s">
        <v>1154</v>
      </c>
      <c r="O475" s="540" t="s">
        <v>1663</v>
      </c>
      <c r="P475" s="337" t="s">
        <v>966</v>
      </c>
      <c r="Q475" s="306"/>
      <c r="R475" s="306">
        <v>1</v>
      </c>
      <c r="S475" s="361">
        <v>38000</v>
      </c>
      <c r="T475" s="450">
        <f>+Tabla46[[#This Row],[Cantidad de Insumos]]*Tabla46[[#This Row],[Precio Unitario]]</f>
        <v>38000</v>
      </c>
      <c r="U475" s="483" t="s">
        <v>871</v>
      </c>
      <c r="V475" s="312"/>
    </row>
    <row r="476" spans="2:22" ht="38.25" customHeight="1" x14ac:dyDescent="0.2">
      <c r="B476" s="482" t="e">
        <f>IF(Tabla46[[#This Row],[Tipos de Acciones]]="","",CONCATENATE(Tabla46[[#This Row],[POA]],".",Tabla46[[#This Row],[SRS]],".",Tabla46[[#This Row],[AREA]],".",Tabla46[[#This Row],[TIPO]]))</f>
        <v>#REF!</v>
      </c>
      <c r="C476" s="482" t="e">
        <f>IF(Tabla46[[#This Row],[Tipos de Acciones]]="","",'Formulario PPGR1'!#REF!)</f>
        <v>#REF!</v>
      </c>
      <c r="D476" s="341" t="s">
        <v>2027</v>
      </c>
      <c r="E476" s="482" t="s">
        <v>984</v>
      </c>
      <c r="F476" s="482" t="e">
        <f>IF(Tabla46[[#This Row],[Tipos de Acciones]]="","",'Formulario PPGR1'!#REF!)</f>
        <v>#REF!</v>
      </c>
      <c r="G476" s="524" t="s">
        <v>936</v>
      </c>
      <c r="H476" s="524" t="s">
        <v>885</v>
      </c>
      <c r="I476" s="525" t="s">
        <v>1663</v>
      </c>
      <c r="J476" s="524" t="s">
        <v>1998</v>
      </c>
      <c r="K476" s="524" t="s">
        <v>2003</v>
      </c>
      <c r="L476" s="524" t="s">
        <v>469</v>
      </c>
      <c r="M476" s="337" t="s">
        <v>1938</v>
      </c>
      <c r="N476" s="337" t="s">
        <v>1154</v>
      </c>
      <c r="O476" s="540" t="s">
        <v>1663</v>
      </c>
      <c r="P476" s="337" t="s">
        <v>966</v>
      </c>
      <c r="Q476" s="306"/>
      <c r="R476" s="306">
        <v>1</v>
      </c>
      <c r="S476" s="361">
        <v>38000</v>
      </c>
      <c r="T476" s="450">
        <f>+Tabla46[[#This Row],[Cantidad de Insumos]]*Tabla46[[#This Row],[Precio Unitario]]</f>
        <v>38000</v>
      </c>
      <c r="U476" s="483" t="s">
        <v>871</v>
      </c>
      <c r="V476" s="312"/>
    </row>
    <row r="477" spans="2:22" ht="38.25" customHeight="1" x14ac:dyDescent="0.2">
      <c r="B477" s="482" t="e">
        <f>IF(Tabla46[[#This Row],[Tipos de Acciones]]="","",CONCATENATE(Tabla46[[#This Row],[POA]],".",Tabla46[[#This Row],[SRS]],".",Tabla46[[#This Row],[AREA]],".",Tabla46[[#This Row],[TIPO]]))</f>
        <v>#REF!</v>
      </c>
      <c r="C477" s="482" t="e">
        <f>IF(Tabla46[[#This Row],[Tipos de Acciones]]="","",'Formulario PPGR1'!#REF!)</f>
        <v>#REF!</v>
      </c>
      <c r="D477" s="341" t="s">
        <v>2027</v>
      </c>
      <c r="E477" s="482" t="s">
        <v>984</v>
      </c>
      <c r="F477" s="482" t="e">
        <f>IF(Tabla46[[#This Row],[Tipos de Acciones]]="","",'Formulario PPGR1'!#REF!)</f>
        <v>#REF!</v>
      </c>
      <c r="G477" s="524" t="s">
        <v>936</v>
      </c>
      <c r="H477" s="524" t="s">
        <v>885</v>
      </c>
      <c r="I477" s="525" t="s">
        <v>1663</v>
      </c>
      <c r="J477" s="524" t="s">
        <v>1998</v>
      </c>
      <c r="K477" s="524" t="s">
        <v>2003</v>
      </c>
      <c r="L477" s="524" t="s">
        <v>469</v>
      </c>
      <c r="M477" s="337" t="s">
        <v>1940</v>
      </c>
      <c r="N477" s="337" t="s">
        <v>1154</v>
      </c>
      <c r="O477" s="540" t="s">
        <v>1663</v>
      </c>
      <c r="P477" s="337" t="s">
        <v>966</v>
      </c>
      <c r="Q477" s="306"/>
      <c r="R477" s="306">
        <v>1</v>
      </c>
      <c r="S477" s="361">
        <v>38000</v>
      </c>
      <c r="T477" s="450">
        <f>+Tabla46[[#This Row],[Cantidad de Insumos]]*Tabla46[[#This Row],[Precio Unitario]]</f>
        <v>38000</v>
      </c>
      <c r="U477" s="483" t="s">
        <v>871</v>
      </c>
      <c r="V477" s="312"/>
    </row>
    <row r="478" spans="2:22" ht="38.25" customHeight="1" x14ac:dyDescent="0.2">
      <c r="B478" s="482" t="e">
        <f>IF(Tabla46[[#This Row],[Tipos de Acciones]]="","",CONCATENATE(Tabla46[[#This Row],[POA]],".",Tabla46[[#This Row],[SRS]],".",Tabla46[[#This Row],[AREA]],".",Tabla46[[#This Row],[TIPO]]))</f>
        <v>#REF!</v>
      </c>
      <c r="C478" s="482" t="e">
        <f>IF(Tabla46[[#This Row],[Tipos de Acciones]]="","",'Formulario PPGR1'!#REF!)</f>
        <v>#REF!</v>
      </c>
      <c r="D478" s="341" t="s">
        <v>2027</v>
      </c>
      <c r="E478" s="482" t="s">
        <v>984</v>
      </c>
      <c r="F478" s="482" t="e">
        <f>IF(Tabla46[[#This Row],[Tipos de Acciones]]="","",'Formulario PPGR1'!#REF!)</f>
        <v>#REF!</v>
      </c>
      <c r="G478" s="524" t="s">
        <v>936</v>
      </c>
      <c r="H478" s="524" t="s">
        <v>885</v>
      </c>
      <c r="I478" s="525" t="s">
        <v>1663</v>
      </c>
      <c r="J478" s="524" t="s">
        <v>2041</v>
      </c>
      <c r="K478" s="524" t="s">
        <v>2003</v>
      </c>
      <c r="L478" s="524" t="s">
        <v>469</v>
      </c>
      <c r="M478" s="337" t="s">
        <v>1975</v>
      </c>
      <c r="N478" s="337" t="s">
        <v>1154</v>
      </c>
      <c r="O478" s="540" t="s">
        <v>1663</v>
      </c>
      <c r="P478" s="337" t="s">
        <v>966</v>
      </c>
      <c r="Q478" s="306"/>
      <c r="R478" s="306">
        <v>1</v>
      </c>
      <c r="S478" s="361">
        <v>38000</v>
      </c>
      <c r="T478" s="450">
        <f>+Tabla46[[#This Row],[Cantidad de Insumos]]*Tabla46[[#This Row],[Precio Unitario]]</f>
        <v>38000</v>
      </c>
      <c r="U478" s="483" t="s">
        <v>871</v>
      </c>
      <c r="V478" s="312"/>
    </row>
    <row r="479" spans="2:22" ht="51" customHeight="1" x14ac:dyDescent="0.2">
      <c r="B479" s="482" t="e">
        <f>IF(Tabla46[[#This Row],[Tipos de Acciones]]="","",CONCATENATE(Tabla46[[#This Row],[POA]],".",Tabla46[[#This Row],[SRS]],".",Tabla46[[#This Row],[AREA]],".",Tabla46[[#This Row],[TIPO]]))</f>
        <v>#REF!</v>
      </c>
      <c r="C479" s="482" t="e">
        <f>IF(Tabla46[[#This Row],[Tipos de Acciones]]="","",'Formulario PPGR1'!#REF!)</f>
        <v>#REF!</v>
      </c>
      <c r="D479" s="341" t="s">
        <v>2027</v>
      </c>
      <c r="E479" s="482" t="s">
        <v>984</v>
      </c>
      <c r="F479" s="482" t="e">
        <f>IF(Tabla46[[#This Row],[Tipos de Acciones]]="","",'Formulario PPGR1'!#REF!)</f>
        <v>#REF!</v>
      </c>
      <c r="G479" s="524" t="s">
        <v>938</v>
      </c>
      <c r="H479" s="524" t="s">
        <v>161</v>
      </c>
      <c r="I479" s="525" t="s">
        <v>1663</v>
      </c>
      <c r="J479" s="524" t="s">
        <v>2022</v>
      </c>
      <c r="K479" s="524" t="s">
        <v>2023</v>
      </c>
      <c r="L479" s="524" t="s">
        <v>469</v>
      </c>
      <c r="M479" s="337" t="s">
        <v>2013</v>
      </c>
      <c r="N479" s="337" t="s">
        <v>1154</v>
      </c>
      <c r="O479" s="540" t="s">
        <v>1663</v>
      </c>
      <c r="P479" s="337" t="s">
        <v>1154</v>
      </c>
      <c r="Q479" s="306"/>
      <c r="R479" s="306">
        <v>4</v>
      </c>
      <c r="S479" s="361">
        <v>8750</v>
      </c>
      <c r="T479" s="450">
        <f>+Tabla46[[#This Row],[Cantidad de Insumos]]*Tabla46[[#This Row],[Precio Unitario]]</f>
        <v>35000</v>
      </c>
      <c r="U479" s="483" t="s">
        <v>2035</v>
      </c>
      <c r="V479" s="312"/>
    </row>
    <row r="480" spans="2:22" ht="51" customHeight="1" x14ac:dyDescent="0.2">
      <c r="B480" s="482" t="e">
        <f>IF(Tabla46[[#This Row],[Tipos de Acciones]]="","",CONCATENATE(Tabla46[[#This Row],[POA]],".",Tabla46[[#This Row],[SRS]],".",Tabla46[[#This Row],[AREA]],".",Tabla46[[#This Row],[TIPO]]))</f>
        <v>#REF!</v>
      </c>
      <c r="C480" s="482" t="e">
        <f>IF(Tabla46[[#This Row],[Tipos de Acciones]]="","",'Formulario PPGR1'!#REF!)</f>
        <v>#REF!</v>
      </c>
      <c r="D480" s="341" t="s">
        <v>2027</v>
      </c>
      <c r="E480" s="482" t="s">
        <v>984</v>
      </c>
      <c r="F480" s="482" t="e">
        <f>IF(Tabla46[[#This Row],[Tipos de Acciones]]="","",'Formulario PPGR1'!#REF!)</f>
        <v>#REF!</v>
      </c>
      <c r="G480" s="524" t="s">
        <v>938</v>
      </c>
      <c r="H480" s="524" t="s">
        <v>161</v>
      </c>
      <c r="I480" s="525" t="s">
        <v>1663</v>
      </c>
      <c r="J480" s="524" t="s">
        <v>2022</v>
      </c>
      <c r="K480" s="524" t="s">
        <v>2023</v>
      </c>
      <c r="L480" s="524" t="s">
        <v>469</v>
      </c>
      <c r="M480" s="337" t="s">
        <v>1962</v>
      </c>
      <c r="N480" s="337" t="s">
        <v>1154</v>
      </c>
      <c r="O480" s="540" t="s">
        <v>1663</v>
      </c>
      <c r="P480" s="337" t="s">
        <v>1154</v>
      </c>
      <c r="Q480" s="306"/>
      <c r="R480" s="306">
        <v>4</v>
      </c>
      <c r="S480" s="361">
        <v>8750</v>
      </c>
      <c r="T480" s="450">
        <f>+Tabla46[[#This Row],[Cantidad de Insumos]]*Tabla46[[#This Row],[Precio Unitario]]</f>
        <v>35000</v>
      </c>
      <c r="U480" s="483" t="s">
        <v>2035</v>
      </c>
      <c r="V480" s="312"/>
    </row>
    <row r="481" spans="2:22" ht="51" customHeight="1" x14ac:dyDescent="0.2">
      <c r="B481" s="482" t="e">
        <f>IF(Tabla46[[#This Row],[Tipos de Acciones]]="","",CONCATENATE(Tabla46[[#This Row],[POA]],".",Tabla46[[#This Row],[SRS]],".",Tabla46[[#This Row],[AREA]],".",Tabla46[[#This Row],[TIPO]]))</f>
        <v>#REF!</v>
      </c>
      <c r="C481" s="482" t="e">
        <f>IF(Tabla46[[#This Row],[Tipos de Acciones]]="","",'Formulario PPGR1'!#REF!)</f>
        <v>#REF!</v>
      </c>
      <c r="D481" s="341" t="s">
        <v>2027</v>
      </c>
      <c r="E481" s="482" t="s">
        <v>984</v>
      </c>
      <c r="F481" s="482" t="e">
        <f>IF(Tabla46[[#This Row],[Tipos de Acciones]]="","",'Formulario PPGR1'!#REF!)</f>
        <v>#REF!</v>
      </c>
      <c r="G481" s="524" t="s">
        <v>938</v>
      </c>
      <c r="H481" s="524" t="s">
        <v>161</v>
      </c>
      <c r="I481" s="525" t="s">
        <v>1663</v>
      </c>
      <c r="J481" s="524" t="s">
        <v>2022</v>
      </c>
      <c r="K481" s="524" t="s">
        <v>2023</v>
      </c>
      <c r="L481" s="524" t="s">
        <v>469</v>
      </c>
      <c r="M481" s="337" t="s">
        <v>2024</v>
      </c>
      <c r="N481" s="337" t="s">
        <v>1154</v>
      </c>
      <c r="O481" s="540" t="s">
        <v>1663</v>
      </c>
      <c r="P481" s="337" t="s">
        <v>1154</v>
      </c>
      <c r="Q481" s="306"/>
      <c r="R481" s="306">
        <v>4</v>
      </c>
      <c r="S481" s="361">
        <v>8750</v>
      </c>
      <c r="T481" s="450">
        <f>+Tabla46[[#This Row],[Cantidad de Insumos]]*Tabla46[[#This Row],[Precio Unitario]]</f>
        <v>35000</v>
      </c>
      <c r="U481" s="483" t="s">
        <v>2035</v>
      </c>
      <c r="V481" s="312"/>
    </row>
    <row r="482" spans="2:22" ht="51" customHeight="1" x14ac:dyDescent="0.2">
      <c r="B482" s="482" t="e">
        <f>IF(Tabla46[[#This Row],[Tipos de Acciones]]="","",CONCATENATE(Tabla46[[#This Row],[POA]],".",Tabla46[[#This Row],[SRS]],".",Tabla46[[#This Row],[AREA]],".",Tabla46[[#This Row],[TIPO]]))</f>
        <v>#REF!</v>
      </c>
      <c r="C482" s="482" t="e">
        <f>IF(Tabla46[[#This Row],[Tipos de Acciones]]="","",'Formulario PPGR1'!#REF!)</f>
        <v>#REF!</v>
      </c>
      <c r="D482" s="341" t="s">
        <v>2027</v>
      </c>
      <c r="E482" s="482" t="s">
        <v>984</v>
      </c>
      <c r="F482" s="482" t="e">
        <f>IF(Tabla46[[#This Row],[Tipos de Acciones]]="","",'Formulario PPGR1'!#REF!)</f>
        <v>#REF!</v>
      </c>
      <c r="G482" s="524" t="s">
        <v>938</v>
      </c>
      <c r="H482" s="524" t="s">
        <v>161</v>
      </c>
      <c r="I482" s="525" t="s">
        <v>1663</v>
      </c>
      <c r="J482" s="524" t="s">
        <v>2022</v>
      </c>
      <c r="K482" s="524" t="s">
        <v>2023</v>
      </c>
      <c r="L482" s="524" t="s">
        <v>469</v>
      </c>
      <c r="M482" s="337" t="s">
        <v>2025</v>
      </c>
      <c r="N482" s="337" t="s">
        <v>1154</v>
      </c>
      <c r="O482" s="540" t="s">
        <v>1663</v>
      </c>
      <c r="P482" s="337" t="s">
        <v>1154</v>
      </c>
      <c r="Q482" s="306"/>
      <c r="R482" s="306">
        <v>4</v>
      </c>
      <c r="S482" s="361">
        <v>8750</v>
      </c>
      <c r="T482" s="450">
        <f>+Tabla46[[#This Row],[Cantidad de Insumos]]*Tabla46[[#This Row],[Precio Unitario]]</f>
        <v>35000</v>
      </c>
      <c r="U482" s="483" t="s">
        <v>2035</v>
      </c>
      <c r="V482" s="312"/>
    </row>
    <row r="483" spans="2:22" ht="25.5" customHeight="1" x14ac:dyDescent="0.2">
      <c r="B483" s="541" t="e">
        <f>IF(Tabla46[[#This Row],[Tipos de Acciones]]="","",CONCATENATE(Tabla46[[#This Row],[POA]],".",Tabla46[[#This Row],[SRS]],".",Tabla46[[#This Row],[AREA]],".",Tabla46[[#This Row],[TIPO]]))</f>
        <v>#REF!</v>
      </c>
      <c r="C483" s="541" t="e">
        <f>IF(Tabla46[[#This Row],[Tipos de Acciones]]="","",'Formulario PPGR1'!#REF!)</f>
        <v>#REF!</v>
      </c>
      <c r="D483" s="341" t="s">
        <v>2027</v>
      </c>
      <c r="E483" s="541" t="s">
        <v>1163</v>
      </c>
      <c r="F483" s="541" t="e">
        <f>IF(Tabla46[[#This Row],[Tipos de Acciones]]="","",'Formulario PPGR1'!#REF!)</f>
        <v>#REF!</v>
      </c>
      <c r="G483" s="526" t="s">
        <v>938</v>
      </c>
      <c r="H483" s="526" t="s">
        <v>260</v>
      </c>
      <c r="I483" s="527" t="str">
        <f>IFERROR(VLOOKUP([9]!Tabla462[[#This Row],[Tipo de Equipo]],[10]LSIns!#REF!,2,FALSE),"")</f>
        <v/>
      </c>
      <c r="J483" s="526" t="s">
        <v>1750</v>
      </c>
      <c r="K483" s="526"/>
      <c r="L483" s="526" t="s">
        <v>473</v>
      </c>
      <c r="M483" s="337" t="s">
        <v>1976</v>
      </c>
      <c r="N483" s="337" t="s">
        <v>1154</v>
      </c>
      <c r="O483" s="540" t="str">
        <f>IFERROR(VLOOKUP([9]!Tabla462[[#This Row],[Provincia]],[10]Prov!$A$2:$B$156,2,FALSE),"")</f>
        <v/>
      </c>
      <c r="P483" s="337" t="s">
        <v>970</v>
      </c>
      <c r="Q483" s="306" t="s">
        <v>1687</v>
      </c>
      <c r="R483" s="306">
        <v>1</v>
      </c>
      <c r="S483" s="361">
        <v>12000</v>
      </c>
      <c r="T483" s="450">
        <f>+Tabla46[[#This Row],[Cantidad de Insumos]]*Tabla46[[#This Row],[Precio Unitario]]</f>
        <v>12000</v>
      </c>
      <c r="U483" s="483" t="s">
        <v>895</v>
      </c>
      <c r="V483" s="312" t="s">
        <v>928</v>
      </c>
    </row>
    <row r="484" spans="2:22" ht="25.5" customHeight="1" x14ac:dyDescent="0.2">
      <c r="B484" s="541" t="e">
        <f>IF(Tabla46[[#This Row],[Tipos de Acciones]]="","",CONCATENATE(Tabla46[[#This Row],[POA]],".",Tabla46[[#This Row],[SRS]],".",Tabla46[[#This Row],[AREA]],".",Tabla46[[#This Row],[TIPO]]))</f>
        <v>#REF!</v>
      </c>
      <c r="C484" s="541" t="e">
        <f>IF(Tabla46[[#This Row],[Tipos de Acciones]]="","",'Formulario PPGR1'!#REF!)</f>
        <v>#REF!</v>
      </c>
      <c r="D484" s="341" t="s">
        <v>2027</v>
      </c>
      <c r="E484" s="541" t="s">
        <v>1163</v>
      </c>
      <c r="F484" s="541" t="e">
        <f>IF(Tabla46[[#This Row],[Tipos de Acciones]]="","",'Formulario PPGR1'!#REF!)</f>
        <v>#REF!</v>
      </c>
      <c r="G484" s="526" t="s">
        <v>938</v>
      </c>
      <c r="H484" s="526" t="s">
        <v>260</v>
      </c>
      <c r="I484" s="527" t="str">
        <f>IFERROR(VLOOKUP([9]!Tabla462[[#This Row],[Tipo de Equipo]],[10]LSIns!#REF!,2,FALSE),"")</f>
        <v/>
      </c>
      <c r="J484" s="526" t="s">
        <v>1750</v>
      </c>
      <c r="K484" s="526"/>
      <c r="L484" s="526" t="s">
        <v>473</v>
      </c>
      <c r="M484" s="337" t="s">
        <v>1977</v>
      </c>
      <c r="N484" s="337" t="s">
        <v>1154</v>
      </c>
      <c r="O484" s="540" t="str">
        <f>IFERROR(VLOOKUP([9]!Tabla462[[#This Row],[Provincia]],[10]Prov!$A$2:$B$156,2,FALSE),"")</f>
        <v/>
      </c>
      <c r="P484" s="337" t="s">
        <v>971</v>
      </c>
      <c r="Q484" s="306" t="s">
        <v>1687</v>
      </c>
      <c r="R484" s="306">
        <v>1</v>
      </c>
      <c r="S484" s="361">
        <v>12000</v>
      </c>
      <c r="T484" s="450">
        <f>+Tabla46[[#This Row],[Cantidad de Insumos]]*Tabla46[[#This Row],[Precio Unitario]]</f>
        <v>12000</v>
      </c>
      <c r="U484" s="483" t="s">
        <v>895</v>
      </c>
      <c r="V484" s="312" t="s">
        <v>928</v>
      </c>
    </row>
    <row r="485" spans="2:22" ht="25.5" customHeight="1" x14ac:dyDescent="0.2">
      <c r="B485" s="541" t="e">
        <f>IF(Tabla46[[#This Row],[Tipos de Acciones]]="","",CONCATENATE(Tabla46[[#This Row],[POA]],".",Tabla46[[#This Row],[SRS]],".",Tabla46[[#This Row],[AREA]],".",Tabla46[[#This Row],[TIPO]]))</f>
        <v>#REF!</v>
      </c>
      <c r="C485" s="541" t="e">
        <f>IF(Tabla46[[#This Row],[Tipos de Acciones]]="","",'Formulario PPGR1'!#REF!)</f>
        <v>#REF!</v>
      </c>
      <c r="D485" s="341" t="s">
        <v>2027</v>
      </c>
      <c r="E485" s="541" t="s">
        <v>1163</v>
      </c>
      <c r="F485" s="541" t="e">
        <f>IF(Tabla46[[#This Row],[Tipos de Acciones]]="","",'Formulario PPGR1'!#REF!)</f>
        <v>#REF!</v>
      </c>
      <c r="G485" s="526" t="s">
        <v>938</v>
      </c>
      <c r="H485" s="526" t="s">
        <v>260</v>
      </c>
      <c r="I485" s="527" t="str">
        <f>IFERROR(VLOOKUP([9]!Tabla462[[#This Row],[Tipo de Equipo]],[10]LSIns!#REF!,2,FALSE),"")</f>
        <v/>
      </c>
      <c r="J485" s="526" t="s">
        <v>1724</v>
      </c>
      <c r="K485" s="526"/>
      <c r="L485" s="526" t="s">
        <v>473</v>
      </c>
      <c r="M485" s="337" t="s">
        <v>1977</v>
      </c>
      <c r="N485" s="337" t="s">
        <v>1154</v>
      </c>
      <c r="O485" s="540" t="str">
        <f>IFERROR(VLOOKUP([9]!Tabla462[[#This Row],[Provincia]],[10]Prov!$A$2:$B$156,2,FALSE),"")</f>
        <v/>
      </c>
      <c r="P485" s="337" t="s">
        <v>971</v>
      </c>
      <c r="Q485" s="306" t="s">
        <v>1687</v>
      </c>
      <c r="R485" s="306">
        <v>2</v>
      </c>
      <c r="S485" s="361">
        <v>12000</v>
      </c>
      <c r="T485" s="450">
        <f>+Tabla46[[#This Row],[Cantidad de Insumos]]*Tabla46[[#This Row],[Precio Unitario]]</f>
        <v>24000</v>
      </c>
      <c r="U485" s="483" t="s">
        <v>895</v>
      </c>
      <c r="V485" s="312" t="s">
        <v>928</v>
      </c>
    </row>
    <row r="486" spans="2:22" ht="25.5" customHeight="1" x14ac:dyDescent="0.2">
      <c r="B486" s="541" t="e">
        <f>IF(Tabla46[[#This Row],[Tipos de Acciones]]="","",CONCATENATE(Tabla46[[#This Row],[POA]],".",Tabla46[[#This Row],[SRS]],".",Tabla46[[#This Row],[AREA]],".",Tabla46[[#This Row],[TIPO]]))</f>
        <v>#REF!</v>
      </c>
      <c r="C486" s="541" t="e">
        <f>IF(Tabla46[[#This Row],[Tipos de Acciones]]="","",'Formulario PPGR1'!#REF!)</f>
        <v>#REF!</v>
      </c>
      <c r="D486" s="341" t="s">
        <v>2027</v>
      </c>
      <c r="E486" s="541" t="s">
        <v>1163</v>
      </c>
      <c r="F486" s="541" t="e">
        <f>IF(Tabla46[[#This Row],[Tipos de Acciones]]="","",'Formulario PPGR1'!#REF!)</f>
        <v>#REF!</v>
      </c>
      <c r="G486" s="526" t="s">
        <v>938</v>
      </c>
      <c r="H486" s="526" t="s">
        <v>260</v>
      </c>
      <c r="I486" s="527" t="str">
        <f>IFERROR(VLOOKUP([9]!Tabla462[[#This Row],[Tipo de Equipo]],[10]LSIns!#REF!,2,FALSE),"")</f>
        <v/>
      </c>
      <c r="J486" s="526" t="s">
        <v>1724</v>
      </c>
      <c r="K486" s="526"/>
      <c r="L486" s="526" t="s">
        <v>473</v>
      </c>
      <c r="M486" s="337" t="s">
        <v>1978</v>
      </c>
      <c r="N486" s="337" t="s">
        <v>1154</v>
      </c>
      <c r="O486" s="540" t="str">
        <f>IFERROR(VLOOKUP([9]!Tabla462[[#This Row],[Provincia]],[10]Prov!$A$2:$B$156,2,FALSE),"")</f>
        <v/>
      </c>
      <c r="P486" s="337" t="s">
        <v>968</v>
      </c>
      <c r="Q486" s="306" t="s">
        <v>1687</v>
      </c>
      <c r="R486" s="306">
        <v>2</v>
      </c>
      <c r="S486" s="361">
        <v>12000</v>
      </c>
      <c r="T486" s="450">
        <f>+Tabla46[[#This Row],[Cantidad de Insumos]]*Tabla46[[#This Row],[Precio Unitario]]</f>
        <v>24000</v>
      </c>
      <c r="U486" s="483" t="s">
        <v>895</v>
      </c>
      <c r="V486" s="312" t="s">
        <v>928</v>
      </c>
    </row>
    <row r="487" spans="2:22" ht="25.5" customHeight="1" x14ac:dyDescent="0.2">
      <c r="B487" s="541" t="e">
        <f>IF(Tabla46[[#This Row],[Tipos de Acciones]]="","",CONCATENATE(Tabla46[[#This Row],[POA]],".",Tabla46[[#This Row],[SRS]],".",Tabla46[[#This Row],[AREA]],".",Tabla46[[#This Row],[TIPO]]))</f>
        <v>#REF!</v>
      </c>
      <c r="C487" s="541" t="e">
        <f>IF(Tabla46[[#This Row],[Tipos de Acciones]]="","",'Formulario PPGR1'!#REF!)</f>
        <v>#REF!</v>
      </c>
      <c r="D487" s="341" t="s">
        <v>2027</v>
      </c>
      <c r="E487" s="541" t="s">
        <v>1163</v>
      </c>
      <c r="F487" s="541" t="e">
        <f>IF(Tabla46[[#This Row],[Tipos de Acciones]]="","",'Formulario PPGR1'!#REF!)</f>
        <v>#REF!</v>
      </c>
      <c r="G487" s="526" t="s">
        <v>938</v>
      </c>
      <c r="H487" s="526" t="s">
        <v>260</v>
      </c>
      <c r="I487" s="527" t="str">
        <f>IFERROR(VLOOKUP([9]!Tabla462[[#This Row],[Tipo de Equipo]],[10]LSIns!#REF!,2,FALSE),"")</f>
        <v/>
      </c>
      <c r="J487" s="526" t="s">
        <v>1724</v>
      </c>
      <c r="K487" s="526"/>
      <c r="L487" s="526" t="s">
        <v>473</v>
      </c>
      <c r="M487" s="337" t="s">
        <v>1979</v>
      </c>
      <c r="N487" s="337" t="s">
        <v>1154</v>
      </c>
      <c r="O487" s="540" t="str">
        <f>IFERROR(VLOOKUP([9]!Tabla462[[#This Row],[Provincia]],[10]Prov!$A$2:$B$156,2,FALSE),"")</f>
        <v/>
      </c>
      <c r="P487" s="337" t="s">
        <v>966</v>
      </c>
      <c r="Q487" s="306" t="s">
        <v>1687</v>
      </c>
      <c r="R487" s="306">
        <v>2</v>
      </c>
      <c r="S487" s="361">
        <v>12000</v>
      </c>
      <c r="T487" s="450">
        <f>+Tabla46[[#This Row],[Cantidad de Insumos]]*Tabla46[[#This Row],[Precio Unitario]]</f>
        <v>24000</v>
      </c>
      <c r="U487" s="483" t="s">
        <v>895</v>
      </c>
      <c r="V487" s="312" t="s">
        <v>928</v>
      </c>
    </row>
    <row r="488" spans="2:22" ht="25.5" customHeight="1" x14ac:dyDescent="0.2">
      <c r="B488" s="541" t="e">
        <f>IF(Tabla46[[#This Row],[Tipos de Acciones]]="","",CONCATENATE(Tabla46[[#This Row],[POA]],".",Tabla46[[#This Row],[SRS]],".",Tabla46[[#This Row],[AREA]],".",Tabla46[[#This Row],[TIPO]]))</f>
        <v>#REF!</v>
      </c>
      <c r="C488" s="541" t="e">
        <f>IF(Tabla46[[#This Row],[Tipos de Acciones]]="","",'Formulario PPGR1'!#REF!)</f>
        <v>#REF!</v>
      </c>
      <c r="D488" s="341" t="s">
        <v>2027</v>
      </c>
      <c r="E488" s="541" t="s">
        <v>1163</v>
      </c>
      <c r="F488" s="541" t="e">
        <f>IF(Tabla46[[#This Row],[Tipos de Acciones]]="","",'Formulario PPGR1'!#REF!)</f>
        <v>#REF!</v>
      </c>
      <c r="G488" s="526" t="s">
        <v>938</v>
      </c>
      <c r="H488" s="526" t="s">
        <v>260</v>
      </c>
      <c r="I488" s="527" t="str">
        <f>IFERROR(VLOOKUP([9]!Tabla462[[#This Row],[Tipo de Equipo]],[10]LSIns!#REF!,2,FALSE),"")</f>
        <v/>
      </c>
      <c r="J488" s="526" t="s">
        <v>1724</v>
      </c>
      <c r="K488" s="526"/>
      <c r="L488" s="526" t="s">
        <v>473</v>
      </c>
      <c r="M488" s="337" t="s">
        <v>1976</v>
      </c>
      <c r="N488" s="337" t="s">
        <v>1154</v>
      </c>
      <c r="O488" s="540" t="str">
        <f>IFERROR(VLOOKUP([9]!Tabla462[[#This Row],[Provincia]],[10]Prov!$A$2:$B$156,2,FALSE),"")</f>
        <v/>
      </c>
      <c r="P488" s="337" t="s">
        <v>970</v>
      </c>
      <c r="Q488" s="306" t="s">
        <v>1687</v>
      </c>
      <c r="R488" s="306">
        <v>2</v>
      </c>
      <c r="S488" s="361">
        <v>12000</v>
      </c>
      <c r="T488" s="450">
        <f>+Tabla46[[#This Row],[Cantidad de Insumos]]*Tabla46[[#This Row],[Precio Unitario]]</f>
        <v>24000</v>
      </c>
      <c r="U488" s="483" t="s">
        <v>895</v>
      </c>
      <c r="V488" s="312" t="s">
        <v>928</v>
      </c>
    </row>
    <row r="489" spans="2:22" ht="51" customHeight="1" x14ac:dyDescent="0.2">
      <c r="B489" s="541" t="e">
        <f>IF(Tabla46[[#This Row],[Tipos de Acciones]]="","",CONCATENATE(Tabla46[[#This Row],[POA]],".",Tabla46[[#This Row],[SRS]],".",Tabla46[[#This Row],[AREA]],".",Tabla46[[#This Row],[TIPO]]))</f>
        <v>#REF!</v>
      </c>
      <c r="C489" s="541" t="e">
        <f>IF(Tabla46[[#This Row],[Tipos de Acciones]]="","",'Formulario PPGR1'!#REF!)</f>
        <v>#REF!</v>
      </c>
      <c r="D489" s="341" t="s">
        <v>2027</v>
      </c>
      <c r="E489" s="541" t="s">
        <v>1163</v>
      </c>
      <c r="F489" s="541" t="e">
        <f>IF(Tabla46[[#This Row],[Tipos de Acciones]]="","",'Formulario PPGR1'!#REF!)</f>
        <v>#REF!</v>
      </c>
      <c r="G489" s="526" t="s">
        <v>938</v>
      </c>
      <c r="H489" s="526" t="s">
        <v>260</v>
      </c>
      <c r="I489" s="527" t="str">
        <f>IFERROR(VLOOKUP([9]!Tabla462[[#This Row],[Tipo de Equipo]],[10]LSIns!#REF!,2,FALSE),"")</f>
        <v/>
      </c>
      <c r="J489" s="526" t="s">
        <v>1726</v>
      </c>
      <c r="K489" s="526"/>
      <c r="L489" s="526" t="s">
        <v>473</v>
      </c>
      <c r="M489" s="337" t="s">
        <v>1980</v>
      </c>
      <c r="N489" s="337" t="s">
        <v>1154</v>
      </c>
      <c r="O489" s="540" t="str">
        <f>IFERROR(VLOOKUP([9]!Tabla462[[#This Row],[Provincia]],[10]Prov!$A$2:$B$156,2,FALSE),"")</f>
        <v/>
      </c>
      <c r="P489" s="337" t="s">
        <v>971</v>
      </c>
      <c r="Q489" s="306" t="s">
        <v>1687</v>
      </c>
      <c r="R489" s="306">
        <v>2</v>
      </c>
      <c r="S489" s="361">
        <v>4700</v>
      </c>
      <c r="T489" s="450">
        <f>+Tabla46[[#This Row],[Cantidad de Insumos]]*Tabla46[[#This Row],[Precio Unitario]]</f>
        <v>9400</v>
      </c>
      <c r="U489" s="483" t="s">
        <v>895</v>
      </c>
      <c r="V489" s="312" t="s">
        <v>928</v>
      </c>
    </row>
    <row r="490" spans="2:22" ht="51" customHeight="1" x14ac:dyDescent="0.2">
      <c r="B490" s="541" t="e">
        <f>IF(Tabla46[[#This Row],[Tipos de Acciones]]="","",CONCATENATE(Tabla46[[#This Row],[POA]],".",Tabla46[[#This Row],[SRS]],".",Tabla46[[#This Row],[AREA]],".",Tabla46[[#This Row],[TIPO]]))</f>
        <v>#REF!</v>
      </c>
      <c r="C490" s="541" t="e">
        <f>IF(Tabla46[[#This Row],[Tipos de Acciones]]="","",'Formulario PPGR1'!#REF!)</f>
        <v>#REF!</v>
      </c>
      <c r="D490" s="341" t="s">
        <v>2027</v>
      </c>
      <c r="E490" s="541" t="s">
        <v>1163</v>
      </c>
      <c r="F490" s="541" t="e">
        <f>IF(Tabla46[[#This Row],[Tipos de Acciones]]="","",'Formulario PPGR1'!#REF!)</f>
        <v>#REF!</v>
      </c>
      <c r="G490" s="526" t="s">
        <v>938</v>
      </c>
      <c r="H490" s="526" t="s">
        <v>260</v>
      </c>
      <c r="I490" s="527" t="str">
        <f>IFERROR(VLOOKUP([9]!Tabla462[[#This Row],[Tipo de Equipo]],[10]LSIns!#REF!,2,FALSE),"")</f>
        <v/>
      </c>
      <c r="J490" s="526" t="s">
        <v>1726</v>
      </c>
      <c r="K490" s="526"/>
      <c r="L490" s="526" t="s">
        <v>473</v>
      </c>
      <c r="M490" s="337" t="s">
        <v>1978</v>
      </c>
      <c r="N490" s="337" t="s">
        <v>1154</v>
      </c>
      <c r="O490" s="540" t="str">
        <f>IFERROR(VLOOKUP([9]!Tabla462[[#This Row],[Provincia]],[10]Prov!$A$2:$B$156,2,FALSE),"")</f>
        <v/>
      </c>
      <c r="P490" s="337" t="s">
        <v>968</v>
      </c>
      <c r="Q490" s="306" t="s">
        <v>1687</v>
      </c>
      <c r="R490" s="306">
        <v>2</v>
      </c>
      <c r="S490" s="361">
        <v>4700</v>
      </c>
      <c r="T490" s="450">
        <f>+Tabla46[[#This Row],[Cantidad de Insumos]]*Tabla46[[#This Row],[Precio Unitario]]</f>
        <v>9400</v>
      </c>
      <c r="U490" s="483" t="s">
        <v>895</v>
      </c>
      <c r="V490" s="312" t="s">
        <v>928</v>
      </c>
    </row>
    <row r="491" spans="2:22" ht="51" customHeight="1" x14ac:dyDescent="0.2">
      <c r="B491" s="541" t="e">
        <f>IF(Tabla46[[#This Row],[Tipos de Acciones]]="","",CONCATENATE(Tabla46[[#This Row],[POA]],".",Tabla46[[#This Row],[SRS]],".",Tabla46[[#This Row],[AREA]],".",Tabla46[[#This Row],[TIPO]]))</f>
        <v>#REF!</v>
      </c>
      <c r="C491" s="541" t="e">
        <f>IF(Tabla46[[#This Row],[Tipos de Acciones]]="","",'Formulario PPGR1'!#REF!)</f>
        <v>#REF!</v>
      </c>
      <c r="D491" s="341" t="s">
        <v>2027</v>
      </c>
      <c r="E491" s="541" t="s">
        <v>1163</v>
      </c>
      <c r="F491" s="541" t="e">
        <f>IF(Tabla46[[#This Row],[Tipos de Acciones]]="","",'Formulario PPGR1'!#REF!)</f>
        <v>#REF!</v>
      </c>
      <c r="G491" s="526" t="s">
        <v>938</v>
      </c>
      <c r="H491" s="526" t="s">
        <v>260</v>
      </c>
      <c r="I491" s="527" t="str">
        <f>IFERROR(VLOOKUP([9]!Tabla462[[#This Row],[Tipo de Equipo]],[10]LSIns!#REF!,2,FALSE),"")</f>
        <v/>
      </c>
      <c r="J491" s="526" t="s">
        <v>1726</v>
      </c>
      <c r="K491" s="526"/>
      <c r="L491" s="526" t="s">
        <v>473</v>
      </c>
      <c r="M491" s="337" t="s">
        <v>1979</v>
      </c>
      <c r="N491" s="337" t="s">
        <v>1154</v>
      </c>
      <c r="O491" s="540" t="str">
        <f>IFERROR(VLOOKUP([9]!Tabla462[[#This Row],[Provincia]],[10]Prov!$A$2:$B$156,2,FALSE),"")</f>
        <v/>
      </c>
      <c r="P491" s="337" t="s">
        <v>966</v>
      </c>
      <c r="Q491" s="306" t="s">
        <v>1687</v>
      </c>
      <c r="R491" s="306">
        <v>2</v>
      </c>
      <c r="S491" s="361">
        <v>4700</v>
      </c>
      <c r="T491" s="450">
        <f>+Tabla46[[#This Row],[Cantidad de Insumos]]*Tabla46[[#This Row],[Precio Unitario]]</f>
        <v>9400</v>
      </c>
      <c r="U491" s="483" t="s">
        <v>895</v>
      </c>
      <c r="V491" s="312" t="s">
        <v>928</v>
      </c>
    </row>
    <row r="492" spans="2:22" ht="51" customHeight="1" x14ac:dyDescent="0.2">
      <c r="B492" s="541" t="e">
        <f>IF(Tabla46[[#This Row],[Tipos de Acciones]]="","",CONCATENATE(Tabla46[[#This Row],[POA]],".",Tabla46[[#This Row],[SRS]],".",Tabla46[[#This Row],[AREA]],".",Tabla46[[#This Row],[TIPO]]))</f>
        <v>#REF!</v>
      </c>
      <c r="C492" s="541" t="e">
        <f>IF(Tabla46[[#This Row],[Tipos de Acciones]]="","",'Formulario PPGR1'!#REF!)</f>
        <v>#REF!</v>
      </c>
      <c r="D492" s="341" t="s">
        <v>2027</v>
      </c>
      <c r="E492" s="541" t="s">
        <v>1163</v>
      </c>
      <c r="F492" s="541" t="e">
        <f>IF(Tabla46[[#This Row],[Tipos de Acciones]]="","",'Formulario PPGR1'!#REF!)</f>
        <v>#REF!</v>
      </c>
      <c r="G492" s="526" t="s">
        <v>938</v>
      </c>
      <c r="H492" s="526" t="s">
        <v>260</v>
      </c>
      <c r="I492" s="527" t="str">
        <f>IFERROR(VLOOKUP([9]!Tabla462[[#This Row],[Tipo de Equipo]],[10]LSIns!#REF!,2,FALSE),"")</f>
        <v/>
      </c>
      <c r="J492" s="526" t="s">
        <v>1726</v>
      </c>
      <c r="K492" s="526"/>
      <c r="L492" s="526" t="s">
        <v>473</v>
      </c>
      <c r="M492" s="337" t="s">
        <v>1976</v>
      </c>
      <c r="N492" s="337" t="s">
        <v>1154</v>
      </c>
      <c r="O492" s="540" t="str">
        <f>IFERROR(VLOOKUP([9]!Tabla462[[#This Row],[Provincia]],[10]Prov!$A$2:$B$156,2,FALSE),"")</f>
        <v/>
      </c>
      <c r="P492" s="337" t="s">
        <v>970</v>
      </c>
      <c r="Q492" s="306" t="s">
        <v>1687</v>
      </c>
      <c r="R492" s="306">
        <v>2</v>
      </c>
      <c r="S492" s="361">
        <v>4700</v>
      </c>
      <c r="T492" s="450">
        <f>+Tabla46[[#This Row],[Cantidad de Insumos]]*Tabla46[[#This Row],[Precio Unitario]]</f>
        <v>9400</v>
      </c>
      <c r="U492" s="483" t="s">
        <v>895</v>
      </c>
      <c r="V492" s="312" t="s">
        <v>928</v>
      </c>
    </row>
    <row r="493" spans="2:22" ht="25.5" customHeight="1" x14ac:dyDescent="0.2">
      <c r="B493" s="541" t="e">
        <f>IF(Tabla46[[#This Row],[Tipos de Acciones]]="","",CONCATENATE(Tabla46[[#This Row],[POA]],".",Tabla46[[#This Row],[SRS]],".",Tabla46[[#This Row],[AREA]],".",Tabla46[[#This Row],[TIPO]]))</f>
        <v>#REF!</v>
      </c>
      <c r="C493" s="541" t="e">
        <f>IF(Tabla46[[#This Row],[Tipos de Acciones]]="","",'Formulario PPGR1'!#REF!)</f>
        <v>#REF!</v>
      </c>
      <c r="D493" s="341" t="s">
        <v>2027</v>
      </c>
      <c r="E493" s="541" t="s">
        <v>1163</v>
      </c>
      <c r="F493" s="541" t="e">
        <f>IF(Tabla46[[#This Row],[Tipos de Acciones]]="","",'Formulario PPGR1'!#REF!)</f>
        <v>#REF!</v>
      </c>
      <c r="G493" s="526" t="s">
        <v>938</v>
      </c>
      <c r="H493" s="526" t="s">
        <v>260</v>
      </c>
      <c r="I493" s="527" t="str">
        <f>IFERROR(VLOOKUP([9]!Tabla462[[#This Row],[Tipo de Equipo]],[10]LSIns!#REF!,2,FALSE),"")</f>
        <v/>
      </c>
      <c r="J493" s="526" t="s">
        <v>1724</v>
      </c>
      <c r="K493" s="526"/>
      <c r="L493" s="526" t="s">
        <v>469</v>
      </c>
      <c r="M493" s="337" t="s">
        <v>1981</v>
      </c>
      <c r="N493" s="337" t="s">
        <v>1154</v>
      </c>
      <c r="O493" s="540" t="str">
        <f>IFERROR(VLOOKUP([9]!Tabla462[[#This Row],[Provincia]],[10]Prov!$A$2:$B$156,2,FALSE),"")</f>
        <v/>
      </c>
      <c r="P493" s="337" t="s">
        <v>971</v>
      </c>
      <c r="Q493" s="306" t="s">
        <v>1687</v>
      </c>
      <c r="R493" s="306">
        <v>2</v>
      </c>
      <c r="S493" s="361">
        <v>12000</v>
      </c>
      <c r="T493" s="450">
        <f>+Tabla46[[#This Row],[Cantidad de Insumos]]*Tabla46[[#This Row],[Precio Unitario]]</f>
        <v>24000</v>
      </c>
      <c r="U493" s="483" t="s">
        <v>895</v>
      </c>
      <c r="V493" s="312" t="s">
        <v>928</v>
      </c>
    </row>
    <row r="494" spans="2:22" ht="25.5" customHeight="1" x14ac:dyDescent="0.2">
      <c r="B494" s="541" t="e">
        <f>IF(Tabla46[[#This Row],[Tipos de Acciones]]="","",CONCATENATE(Tabla46[[#This Row],[POA]],".",Tabla46[[#This Row],[SRS]],".",Tabla46[[#This Row],[AREA]],".",Tabla46[[#This Row],[TIPO]]))</f>
        <v>#REF!</v>
      </c>
      <c r="C494" s="541" t="e">
        <f>IF(Tabla46[[#This Row],[Tipos de Acciones]]="","",'Formulario PPGR1'!#REF!)</f>
        <v>#REF!</v>
      </c>
      <c r="D494" s="341" t="s">
        <v>2027</v>
      </c>
      <c r="E494" s="541" t="s">
        <v>1163</v>
      </c>
      <c r="F494" s="541" t="e">
        <f>IF(Tabla46[[#This Row],[Tipos de Acciones]]="","",'Formulario PPGR1'!#REF!)</f>
        <v>#REF!</v>
      </c>
      <c r="G494" s="526" t="s">
        <v>938</v>
      </c>
      <c r="H494" s="526" t="s">
        <v>260</v>
      </c>
      <c r="I494" s="527" t="str">
        <f>IFERROR(VLOOKUP([9]!Tabla462[[#This Row],[Tipo de Equipo]],[10]LSIns!#REF!,2,FALSE),"")</f>
        <v/>
      </c>
      <c r="J494" s="526" t="s">
        <v>1724</v>
      </c>
      <c r="K494" s="526"/>
      <c r="L494" s="526" t="s">
        <v>469</v>
      </c>
      <c r="M494" s="337" t="s">
        <v>1982</v>
      </c>
      <c r="N494" s="337" t="s">
        <v>1154</v>
      </c>
      <c r="O494" s="540" t="str">
        <f>IFERROR(VLOOKUP([9]!Tabla462[[#This Row],[Provincia]],[10]Prov!$A$2:$B$156,2,FALSE),"")</f>
        <v/>
      </c>
      <c r="P494" s="337" t="s">
        <v>971</v>
      </c>
      <c r="Q494" s="306" t="s">
        <v>1687</v>
      </c>
      <c r="R494" s="306">
        <v>2</v>
      </c>
      <c r="S494" s="361">
        <v>12000</v>
      </c>
      <c r="T494" s="450">
        <f>+Tabla46[[#This Row],[Cantidad de Insumos]]*Tabla46[[#This Row],[Precio Unitario]]</f>
        <v>24000</v>
      </c>
      <c r="U494" s="483" t="s">
        <v>895</v>
      </c>
      <c r="V494" s="312" t="s">
        <v>928</v>
      </c>
    </row>
    <row r="495" spans="2:22" ht="25.5" customHeight="1" x14ac:dyDescent="0.2">
      <c r="B495" s="541" t="e">
        <f>IF(Tabla46[[#This Row],[Tipos de Acciones]]="","",CONCATENATE(Tabla46[[#This Row],[POA]],".",Tabla46[[#This Row],[SRS]],".",Tabla46[[#This Row],[AREA]],".",Tabla46[[#This Row],[TIPO]]))</f>
        <v>#REF!</v>
      </c>
      <c r="C495" s="541" t="e">
        <f>IF(Tabla46[[#This Row],[Tipos de Acciones]]="","",'Formulario PPGR1'!#REF!)</f>
        <v>#REF!</v>
      </c>
      <c r="D495" s="341" t="s">
        <v>2027</v>
      </c>
      <c r="E495" s="541" t="s">
        <v>1163</v>
      </c>
      <c r="F495" s="541" t="e">
        <f>IF(Tabla46[[#This Row],[Tipos de Acciones]]="","",'Formulario PPGR1'!#REF!)</f>
        <v>#REF!</v>
      </c>
      <c r="G495" s="526" t="s">
        <v>938</v>
      </c>
      <c r="H495" s="526" t="s">
        <v>260</v>
      </c>
      <c r="I495" s="527" t="str">
        <f>IFERROR(VLOOKUP([9]!Tabla462[[#This Row],[Tipo de Equipo]],[10]LSIns!#REF!,2,FALSE),"")</f>
        <v/>
      </c>
      <c r="J495" s="526" t="s">
        <v>1724</v>
      </c>
      <c r="K495" s="526"/>
      <c r="L495" s="526" t="s">
        <v>469</v>
      </c>
      <c r="M495" s="337" t="s">
        <v>1925</v>
      </c>
      <c r="N495" s="337" t="s">
        <v>1154</v>
      </c>
      <c r="O495" s="540" t="str">
        <f>IFERROR(VLOOKUP([9]!Tabla462[[#This Row],[Provincia]],[10]Prov!$A$2:$B$156,2,FALSE),"")</f>
        <v/>
      </c>
      <c r="P495" s="337" t="s">
        <v>966</v>
      </c>
      <c r="Q495" s="306" t="s">
        <v>1687</v>
      </c>
      <c r="R495" s="306">
        <v>2</v>
      </c>
      <c r="S495" s="361">
        <v>12000</v>
      </c>
      <c r="T495" s="450">
        <f>+Tabla46[[#This Row],[Cantidad de Insumos]]*Tabla46[[#This Row],[Precio Unitario]]</f>
        <v>24000</v>
      </c>
      <c r="U495" s="483" t="s">
        <v>895</v>
      </c>
      <c r="V495" s="312" t="s">
        <v>928</v>
      </c>
    </row>
    <row r="496" spans="2:22" ht="25.5" customHeight="1" x14ac:dyDescent="0.2">
      <c r="B496" s="541" t="e">
        <f>IF(Tabla46[[#This Row],[Tipos de Acciones]]="","",CONCATENATE(Tabla46[[#This Row],[POA]],".",Tabla46[[#This Row],[SRS]],".",Tabla46[[#This Row],[AREA]],".",Tabla46[[#This Row],[TIPO]]))</f>
        <v>#REF!</v>
      </c>
      <c r="C496" s="541" t="e">
        <f>IF(Tabla46[[#This Row],[Tipos de Acciones]]="","",'Formulario PPGR1'!#REF!)</f>
        <v>#REF!</v>
      </c>
      <c r="D496" s="341" t="s">
        <v>2027</v>
      </c>
      <c r="E496" s="541" t="s">
        <v>1163</v>
      </c>
      <c r="F496" s="541" t="e">
        <f>IF(Tabla46[[#This Row],[Tipos de Acciones]]="","",'Formulario PPGR1'!#REF!)</f>
        <v>#REF!</v>
      </c>
      <c r="G496" s="526" t="s">
        <v>938</v>
      </c>
      <c r="H496" s="526" t="s">
        <v>260</v>
      </c>
      <c r="I496" s="527" t="str">
        <f>IFERROR(VLOOKUP([9]!Tabla462[[#This Row],[Tipo de Equipo]],[10]LSIns!#REF!,2,FALSE),"")</f>
        <v/>
      </c>
      <c r="J496" s="526" t="s">
        <v>1724</v>
      </c>
      <c r="K496" s="526"/>
      <c r="L496" s="526" t="s">
        <v>469</v>
      </c>
      <c r="M496" s="337" t="s">
        <v>1983</v>
      </c>
      <c r="N496" s="337" t="s">
        <v>1154</v>
      </c>
      <c r="O496" s="540" t="str">
        <f>IFERROR(VLOOKUP([9]!Tabla462[[#This Row],[Provincia]],[10]Prov!$A$2:$B$156,2,FALSE),"")</f>
        <v/>
      </c>
      <c r="P496" s="337" t="s">
        <v>968</v>
      </c>
      <c r="Q496" s="306" t="s">
        <v>1687</v>
      </c>
      <c r="R496" s="306">
        <v>2</v>
      </c>
      <c r="S496" s="361">
        <v>12000</v>
      </c>
      <c r="T496" s="450">
        <f>+Tabla46[[#This Row],[Cantidad de Insumos]]*Tabla46[[#This Row],[Precio Unitario]]</f>
        <v>24000</v>
      </c>
      <c r="U496" s="483" t="s">
        <v>895</v>
      </c>
      <c r="V496" s="312" t="s">
        <v>928</v>
      </c>
    </row>
    <row r="497" spans="2:22" ht="25.5" customHeight="1" x14ac:dyDescent="0.2">
      <c r="B497" s="541" t="e">
        <f>IF(Tabla46[[#This Row],[Tipos de Acciones]]="","",CONCATENATE(Tabla46[[#This Row],[POA]],".",Tabla46[[#This Row],[SRS]],".",Tabla46[[#This Row],[AREA]],".",Tabla46[[#This Row],[TIPO]]))</f>
        <v>#REF!</v>
      </c>
      <c r="C497" s="541" t="e">
        <f>IF(Tabla46[[#This Row],[Tipos de Acciones]]="","",'Formulario PPGR1'!#REF!)</f>
        <v>#REF!</v>
      </c>
      <c r="D497" s="341" t="s">
        <v>2027</v>
      </c>
      <c r="E497" s="541" t="s">
        <v>1163</v>
      </c>
      <c r="F497" s="541" t="e">
        <f>IF(Tabla46[[#This Row],[Tipos de Acciones]]="","",'Formulario PPGR1'!#REF!)</f>
        <v>#REF!</v>
      </c>
      <c r="G497" s="526" t="s">
        <v>938</v>
      </c>
      <c r="H497" s="526" t="s">
        <v>260</v>
      </c>
      <c r="I497" s="527" t="str">
        <f>IFERROR(VLOOKUP([9]!Tabla462[[#This Row],[Tipo de Equipo]],[10]LSIns!#REF!,2,FALSE),"")</f>
        <v/>
      </c>
      <c r="J497" s="526" t="s">
        <v>1724</v>
      </c>
      <c r="K497" s="526"/>
      <c r="L497" s="526" t="s">
        <v>469</v>
      </c>
      <c r="M497" s="337" t="s">
        <v>1984</v>
      </c>
      <c r="N497" s="337" t="s">
        <v>1154</v>
      </c>
      <c r="O497" s="540" t="str">
        <f>IFERROR(VLOOKUP([9]!Tabla462[[#This Row],[Provincia]],[10]Prov!$A$2:$B$156,2,FALSE),"")</f>
        <v/>
      </c>
      <c r="P497" s="337" t="s">
        <v>968</v>
      </c>
      <c r="Q497" s="306" t="s">
        <v>1687</v>
      </c>
      <c r="R497" s="306">
        <v>2</v>
      </c>
      <c r="S497" s="361">
        <v>12000</v>
      </c>
      <c r="T497" s="450">
        <f>+Tabla46[[#This Row],[Cantidad de Insumos]]*Tabla46[[#This Row],[Precio Unitario]]</f>
        <v>24000</v>
      </c>
      <c r="U497" s="483" t="s">
        <v>895</v>
      </c>
      <c r="V497" s="312" t="s">
        <v>928</v>
      </c>
    </row>
    <row r="498" spans="2:22" ht="51" customHeight="1" x14ac:dyDescent="0.2">
      <c r="B498" s="541" t="e">
        <f>IF(Tabla46[[#This Row],[Tipos de Acciones]]="","",CONCATENATE(Tabla46[[#This Row],[POA]],".",Tabla46[[#This Row],[SRS]],".",Tabla46[[#This Row],[AREA]],".",Tabla46[[#This Row],[TIPO]]))</f>
        <v>#REF!</v>
      </c>
      <c r="C498" s="541" t="e">
        <f>IF(Tabla46[[#This Row],[Tipos de Acciones]]="","",'Formulario PPGR1'!#REF!)</f>
        <v>#REF!</v>
      </c>
      <c r="D498" s="341" t="s">
        <v>2027</v>
      </c>
      <c r="E498" s="541" t="s">
        <v>1163</v>
      </c>
      <c r="F498" s="541" t="e">
        <f>IF(Tabla46[[#This Row],[Tipos de Acciones]]="","",'Formulario PPGR1'!#REF!)</f>
        <v>#REF!</v>
      </c>
      <c r="G498" s="526" t="s">
        <v>938</v>
      </c>
      <c r="H498" s="526" t="s">
        <v>260</v>
      </c>
      <c r="I498" s="527" t="str">
        <f>IFERROR(VLOOKUP([9]!Tabla462[[#This Row],[Tipo de Equipo]],[10]LSIns!#REF!,2,FALSE),"")</f>
        <v/>
      </c>
      <c r="J498" s="526" t="s">
        <v>1726</v>
      </c>
      <c r="K498" s="526"/>
      <c r="L498" s="526" t="s">
        <v>469</v>
      </c>
      <c r="M498" s="337" t="s">
        <v>1981</v>
      </c>
      <c r="N498" s="337" t="s">
        <v>1154</v>
      </c>
      <c r="O498" s="540" t="str">
        <f>IFERROR(VLOOKUP([9]!Tabla462[[#This Row],[Provincia]],[10]Prov!$A$2:$B$156,2,FALSE),"")</f>
        <v/>
      </c>
      <c r="P498" s="337" t="s">
        <v>971</v>
      </c>
      <c r="Q498" s="306" t="s">
        <v>1687</v>
      </c>
      <c r="R498" s="306">
        <v>2</v>
      </c>
      <c r="S498" s="361">
        <v>4700</v>
      </c>
      <c r="T498" s="450">
        <f>+Tabla46[[#This Row],[Cantidad de Insumos]]*Tabla46[[#This Row],[Precio Unitario]]</f>
        <v>9400</v>
      </c>
      <c r="U498" s="483" t="s">
        <v>895</v>
      </c>
      <c r="V498" s="312" t="s">
        <v>928</v>
      </c>
    </row>
    <row r="499" spans="2:22" ht="51" customHeight="1" x14ac:dyDescent="0.2">
      <c r="B499" s="541" t="e">
        <f>IF(Tabla46[[#This Row],[Tipos de Acciones]]="","",CONCATENATE(Tabla46[[#This Row],[POA]],".",Tabla46[[#This Row],[SRS]],".",Tabla46[[#This Row],[AREA]],".",Tabla46[[#This Row],[TIPO]]))</f>
        <v>#REF!</v>
      </c>
      <c r="C499" s="541" t="e">
        <f>IF(Tabla46[[#This Row],[Tipos de Acciones]]="","",'Formulario PPGR1'!#REF!)</f>
        <v>#REF!</v>
      </c>
      <c r="D499" s="341" t="s">
        <v>2027</v>
      </c>
      <c r="E499" s="541" t="s">
        <v>1163</v>
      </c>
      <c r="F499" s="541" t="e">
        <f>IF(Tabla46[[#This Row],[Tipos de Acciones]]="","",'Formulario PPGR1'!#REF!)</f>
        <v>#REF!</v>
      </c>
      <c r="G499" s="526" t="s">
        <v>938</v>
      </c>
      <c r="H499" s="526" t="s">
        <v>260</v>
      </c>
      <c r="I499" s="527" t="str">
        <f>IFERROR(VLOOKUP([9]!Tabla462[[#This Row],[Tipo de Equipo]],[10]LSIns!#REF!,2,FALSE),"")</f>
        <v/>
      </c>
      <c r="J499" s="526" t="s">
        <v>1726</v>
      </c>
      <c r="K499" s="526"/>
      <c r="L499" s="526" t="s">
        <v>469</v>
      </c>
      <c r="M499" s="337" t="s">
        <v>1981</v>
      </c>
      <c r="N499" s="337" t="s">
        <v>1154</v>
      </c>
      <c r="O499" s="540" t="str">
        <f>IFERROR(VLOOKUP([9]!Tabla462[[#This Row],[Provincia]],[10]Prov!$A$2:$B$156,2,FALSE),"")</f>
        <v/>
      </c>
      <c r="P499" s="337" t="s">
        <v>971</v>
      </c>
      <c r="Q499" s="306" t="s">
        <v>1687</v>
      </c>
      <c r="R499" s="306">
        <v>2</v>
      </c>
      <c r="S499" s="361">
        <v>4700</v>
      </c>
      <c r="T499" s="450">
        <f>+Tabla46[[#This Row],[Cantidad de Insumos]]*Tabla46[[#This Row],[Precio Unitario]]</f>
        <v>9400</v>
      </c>
      <c r="U499" s="483" t="s">
        <v>895</v>
      </c>
      <c r="V499" s="312" t="s">
        <v>928</v>
      </c>
    </row>
    <row r="500" spans="2:22" ht="51" customHeight="1" x14ac:dyDescent="0.2">
      <c r="B500" s="541" t="e">
        <f>IF(Tabla46[[#This Row],[Tipos de Acciones]]="","",CONCATENATE(Tabla46[[#This Row],[POA]],".",Tabla46[[#This Row],[SRS]],".",Tabla46[[#This Row],[AREA]],".",Tabla46[[#This Row],[TIPO]]))</f>
        <v>#REF!</v>
      </c>
      <c r="C500" s="541" t="e">
        <f>IF(Tabla46[[#This Row],[Tipos de Acciones]]="","",'Formulario PPGR1'!#REF!)</f>
        <v>#REF!</v>
      </c>
      <c r="D500" s="341" t="s">
        <v>2027</v>
      </c>
      <c r="E500" s="541" t="s">
        <v>1163</v>
      </c>
      <c r="F500" s="541" t="e">
        <f>IF(Tabla46[[#This Row],[Tipos de Acciones]]="","",'Formulario PPGR1'!#REF!)</f>
        <v>#REF!</v>
      </c>
      <c r="G500" s="526" t="s">
        <v>938</v>
      </c>
      <c r="H500" s="526" t="s">
        <v>260</v>
      </c>
      <c r="I500" s="527" t="str">
        <f>IFERROR(VLOOKUP([9]!Tabla462[[#This Row],[Tipo de Equipo]],[10]LSIns!#REF!,2,FALSE),"")</f>
        <v/>
      </c>
      <c r="J500" s="526" t="s">
        <v>1726</v>
      </c>
      <c r="K500" s="526"/>
      <c r="L500" s="526" t="s">
        <v>469</v>
      </c>
      <c r="M500" s="337" t="s">
        <v>1925</v>
      </c>
      <c r="N500" s="337" t="s">
        <v>1154</v>
      </c>
      <c r="O500" s="540" t="str">
        <f>IFERROR(VLOOKUP([9]!Tabla462[[#This Row],[Provincia]],[10]Prov!$A$2:$B$156,2,FALSE),"")</f>
        <v/>
      </c>
      <c r="P500" s="337" t="s">
        <v>966</v>
      </c>
      <c r="Q500" s="306" t="s">
        <v>1687</v>
      </c>
      <c r="R500" s="306">
        <v>2</v>
      </c>
      <c r="S500" s="361">
        <v>4700</v>
      </c>
      <c r="T500" s="450">
        <f>+Tabla46[[#This Row],[Cantidad de Insumos]]*Tabla46[[#This Row],[Precio Unitario]]</f>
        <v>9400</v>
      </c>
      <c r="U500" s="483" t="s">
        <v>895</v>
      </c>
      <c r="V500" s="312" t="s">
        <v>928</v>
      </c>
    </row>
    <row r="501" spans="2:22" ht="51" customHeight="1" x14ac:dyDescent="0.2">
      <c r="B501" s="541" t="e">
        <f>IF(Tabla46[[#This Row],[Tipos de Acciones]]="","",CONCATENATE(Tabla46[[#This Row],[POA]],".",Tabla46[[#This Row],[SRS]],".",Tabla46[[#This Row],[AREA]],".",Tabla46[[#This Row],[TIPO]]))</f>
        <v>#REF!</v>
      </c>
      <c r="C501" s="541" t="e">
        <f>IF(Tabla46[[#This Row],[Tipos de Acciones]]="","",'Formulario PPGR1'!#REF!)</f>
        <v>#REF!</v>
      </c>
      <c r="D501" s="341" t="s">
        <v>2027</v>
      </c>
      <c r="E501" s="541" t="s">
        <v>1163</v>
      </c>
      <c r="F501" s="541" t="e">
        <f>IF(Tabla46[[#This Row],[Tipos de Acciones]]="","",'Formulario PPGR1'!#REF!)</f>
        <v>#REF!</v>
      </c>
      <c r="G501" s="526" t="s">
        <v>938</v>
      </c>
      <c r="H501" s="526" t="s">
        <v>260</v>
      </c>
      <c r="I501" s="527" t="str">
        <f>IFERROR(VLOOKUP([9]!Tabla462[[#This Row],[Tipo de Equipo]],[10]LSIns!#REF!,2,FALSE),"")</f>
        <v/>
      </c>
      <c r="J501" s="526" t="s">
        <v>1726</v>
      </c>
      <c r="K501" s="526"/>
      <c r="L501" s="526" t="s">
        <v>469</v>
      </c>
      <c r="M501" s="337" t="s">
        <v>1983</v>
      </c>
      <c r="N501" s="337" t="s">
        <v>1154</v>
      </c>
      <c r="O501" s="540" t="str">
        <f>IFERROR(VLOOKUP([9]!Tabla462[[#This Row],[Provincia]],[10]Prov!$A$2:$B$156,2,FALSE),"")</f>
        <v/>
      </c>
      <c r="P501" s="337" t="s">
        <v>968</v>
      </c>
      <c r="Q501" s="306" t="s">
        <v>1687</v>
      </c>
      <c r="R501" s="306">
        <v>2</v>
      </c>
      <c r="S501" s="361">
        <v>4700</v>
      </c>
      <c r="T501" s="450">
        <f>+Tabla46[[#This Row],[Cantidad de Insumos]]*Tabla46[[#This Row],[Precio Unitario]]</f>
        <v>9400</v>
      </c>
      <c r="U501" s="483" t="s">
        <v>895</v>
      </c>
      <c r="V501" s="312" t="s">
        <v>928</v>
      </c>
    </row>
    <row r="502" spans="2:22" ht="51" customHeight="1" x14ac:dyDescent="0.2">
      <c r="B502" s="541" t="e">
        <f>IF(Tabla46[[#This Row],[Tipos de Acciones]]="","",CONCATENATE(Tabla46[[#This Row],[POA]],".",Tabla46[[#This Row],[SRS]],".",Tabla46[[#This Row],[AREA]],".",Tabla46[[#This Row],[TIPO]]))</f>
        <v>#REF!</v>
      </c>
      <c r="C502" s="541" t="e">
        <f>IF(Tabla46[[#This Row],[Tipos de Acciones]]="","",'Formulario PPGR1'!#REF!)</f>
        <v>#REF!</v>
      </c>
      <c r="D502" s="341" t="s">
        <v>2027</v>
      </c>
      <c r="E502" s="541" t="s">
        <v>1163</v>
      </c>
      <c r="F502" s="541" t="e">
        <f>IF(Tabla46[[#This Row],[Tipos de Acciones]]="","",'Formulario PPGR1'!#REF!)</f>
        <v>#REF!</v>
      </c>
      <c r="G502" s="526" t="s">
        <v>938</v>
      </c>
      <c r="H502" s="526" t="s">
        <v>260</v>
      </c>
      <c r="I502" s="527" t="str">
        <f>IFERROR(VLOOKUP([9]!Tabla462[[#This Row],[Tipo de Equipo]],[10]LSIns!#REF!,2,FALSE),"")</f>
        <v/>
      </c>
      <c r="J502" s="526" t="s">
        <v>1726</v>
      </c>
      <c r="K502" s="526"/>
      <c r="L502" s="526" t="s">
        <v>469</v>
      </c>
      <c r="M502" s="337" t="s">
        <v>1985</v>
      </c>
      <c r="N502" s="337" t="s">
        <v>1154</v>
      </c>
      <c r="O502" s="540" t="str">
        <f>IFERROR(VLOOKUP([9]!Tabla462[[#This Row],[Provincia]],[10]Prov!$A$2:$B$156,2,FALSE),"")</f>
        <v/>
      </c>
      <c r="P502" s="337" t="s">
        <v>968</v>
      </c>
      <c r="Q502" s="306" t="s">
        <v>1687</v>
      </c>
      <c r="R502" s="306">
        <v>2</v>
      </c>
      <c r="S502" s="361">
        <v>4700</v>
      </c>
      <c r="T502" s="450">
        <f>+Tabla46[[#This Row],[Cantidad de Insumos]]*Tabla46[[#This Row],[Precio Unitario]]</f>
        <v>9400</v>
      </c>
      <c r="U502" s="483" t="s">
        <v>895</v>
      </c>
      <c r="V502" s="312" t="s">
        <v>928</v>
      </c>
    </row>
    <row r="503" spans="2:22" ht="25.5" customHeight="1" x14ac:dyDescent="0.2">
      <c r="B503" s="541" t="e">
        <f>IF(Tabla46[[#This Row],[Tipos de Acciones]]="","",CONCATENATE(Tabla46[[#This Row],[POA]],".",Tabla46[[#This Row],[SRS]],".",Tabla46[[#This Row],[AREA]],".",Tabla46[[#This Row],[TIPO]]))</f>
        <v>#REF!</v>
      </c>
      <c r="C503" s="541" t="e">
        <f>IF(Tabla46[[#This Row],[Tipos de Acciones]]="","",'Formulario PPGR1'!#REF!)</f>
        <v>#REF!</v>
      </c>
      <c r="D503" s="341" t="s">
        <v>2027</v>
      </c>
      <c r="E503" s="541" t="s">
        <v>1163</v>
      </c>
      <c r="F503" s="541" t="e">
        <f>IF(Tabla46[[#This Row],[Tipos de Acciones]]="","",'Formulario PPGR1'!#REF!)</f>
        <v>#REF!</v>
      </c>
      <c r="G503" s="526" t="s">
        <v>938</v>
      </c>
      <c r="H503" s="526" t="s">
        <v>260</v>
      </c>
      <c r="I503" s="527" t="str">
        <f>IFERROR(VLOOKUP([9]!Tabla462[[#This Row],[Tipo de Equipo]],[10]LSIns!#REF!,2,FALSE),"")</f>
        <v/>
      </c>
      <c r="J503" s="526" t="s">
        <v>1729</v>
      </c>
      <c r="K503" s="526"/>
      <c r="L503" s="526" t="s">
        <v>469</v>
      </c>
      <c r="M503" s="337" t="s">
        <v>1981</v>
      </c>
      <c r="N503" s="337" t="s">
        <v>1154</v>
      </c>
      <c r="O503" s="540" t="str">
        <f>IFERROR(VLOOKUP([9]!Tabla462[[#This Row],[Provincia]],[10]Prov!$A$2:$B$156,2,FALSE),"")</f>
        <v/>
      </c>
      <c r="P503" s="337" t="s">
        <v>971</v>
      </c>
      <c r="Q503" s="306" t="s">
        <v>1687</v>
      </c>
      <c r="R503" s="306">
        <v>4</v>
      </c>
      <c r="S503" s="361">
        <v>1400</v>
      </c>
      <c r="T503" s="450">
        <f>+Tabla46[[#This Row],[Cantidad de Insumos]]*Tabla46[[#This Row],[Precio Unitario]]</f>
        <v>5600</v>
      </c>
      <c r="U503" s="483" t="s">
        <v>895</v>
      </c>
      <c r="V503" s="312" t="s">
        <v>928</v>
      </c>
    </row>
    <row r="504" spans="2:22" ht="25.5" customHeight="1" x14ac:dyDescent="0.2">
      <c r="B504" s="541" t="e">
        <f>IF(Tabla46[[#This Row],[Tipos de Acciones]]="","",CONCATENATE(Tabla46[[#This Row],[POA]],".",Tabla46[[#This Row],[SRS]],".",Tabla46[[#This Row],[AREA]],".",Tabla46[[#This Row],[TIPO]]))</f>
        <v>#REF!</v>
      </c>
      <c r="C504" s="541" t="e">
        <f>IF(Tabla46[[#This Row],[Tipos de Acciones]]="","",'Formulario PPGR1'!#REF!)</f>
        <v>#REF!</v>
      </c>
      <c r="D504" s="341" t="s">
        <v>2027</v>
      </c>
      <c r="E504" s="541" t="s">
        <v>1163</v>
      </c>
      <c r="F504" s="541" t="e">
        <f>IF(Tabla46[[#This Row],[Tipos de Acciones]]="","",'Formulario PPGR1'!#REF!)</f>
        <v>#REF!</v>
      </c>
      <c r="G504" s="526" t="s">
        <v>938</v>
      </c>
      <c r="H504" s="526" t="s">
        <v>260</v>
      </c>
      <c r="I504" s="527" t="str">
        <f>IFERROR(VLOOKUP([9]!Tabla462[[#This Row],[Tipo de Equipo]],[10]LSIns!#REF!,2,FALSE),"")</f>
        <v/>
      </c>
      <c r="J504" s="526" t="s">
        <v>1729</v>
      </c>
      <c r="K504" s="526"/>
      <c r="L504" s="526" t="s">
        <v>469</v>
      </c>
      <c r="M504" s="337" t="s">
        <v>1986</v>
      </c>
      <c r="N504" s="337" t="s">
        <v>1154</v>
      </c>
      <c r="O504" s="540" t="str">
        <f>IFERROR(VLOOKUP([9]!Tabla462[[#This Row],[Provincia]],[10]Prov!$A$2:$B$156,2,FALSE),"")</f>
        <v/>
      </c>
      <c r="P504" s="337" t="s">
        <v>971</v>
      </c>
      <c r="Q504" s="306" t="s">
        <v>1687</v>
      </c>
      <c r="R504" s="306">
        <v>4</v>
      </c>
      <c r="S504" s="361">
        <v>1400</v>
      </c>
      <c r="T504" s="450">
        <f>+Tabla46[[#This Row],[Cantidad de Insumos]]*Tabla46[[#This Row],[Precio Unitario]]</f>
        <v>5600</v>
      </c>
      <c r="U504" s="483" t="s">
        <v>895</v>
      </c>
      <c r="V504" s="312" t="s">
        <v>928</v>
      </c>
    </row>
    <row r="505" spans="2:22" ht="25.5" customHeight="1" x14ac:dyDescent="0.2">
      <c r="B505" s="541" t="e">
        <f>IF(Tabla46[[#This Row],[Tipos de Acciones]]="","",CONCATENATE(Tabla46[[#This Row],[POA]],".",Tabla46[[#This Row],[SRS]],".",Tabla46[[#This Row],[AREA]],".",Tabla46[[#This Row],[TIPO]]))</f>
        <v>#REF!</v>
      </c>
      <c r="C505" s="541" t="e">
        <f>IF(Tabla46[[#This Row],[Tipos de Acciones]]="","",'Formulario PPGR1'!#REF!)</f>
        <v>#REF!</v>
      </c>
      <c r="D505" s="341" t="s">
        <v>2027</v>
      </c>
      <c r="E505" s="541" t="s">
        <v>1163</v>
      </c>
      <c r="F505" s="541" t="e">
        <f>IF(Tabla46[[#This Row],[Tipos de Acciones]]="","",'Formulario PPGR1'!#REF!)</f>
        <v>#REF!</v>
      </c>
      <c r="G505" s="526" t="s">
        <v>938</v>
      </c>
      <c r="H505" s="526" t="s">
        <v>260</v>
      </c>
      <c r="I505" s="527" t="str">
        <f>IFERROR(VLOOKUP([9]!Tabla462[[#This Row],[Tipo de Equipo]],[10]LSIns!#REF!,2,FALSE),"")</f>
        <v/>
      </c>
      <c r="J505" s="526" t="s">
        <v>1729</v>
      </c>
      <c r="K505" s="526"/>
      <c r="L505" s="526" t="s">
        <v>469</v>
      </c>
      <c r="M505" s="337" t="s">
        <v>1925</v>
      </c>
      <c r="N505" s="337" t="s">
        <v>1154</v>
      </c>
      <c r="O505" s="540" t="str">
        <f>IFERROR(VLOOKUP([9]!Tabla462[[#This Row],[Provincia]],[10]Prov!$A$2:$B$156,2,FALSE),"")</f>
        <v/>
      </c>
      <c r="P505" s="337" t="s">
        <v>966</v>
      </c>
      <c r="Q505" s="306" t="s">
        <v>1687</v>
      </c>
      <c r="R505" s="306">
        <v>4</v>
      </c>
      <c r="S505" s="361">
        <v>1400</v>
      </c>
      <c r="T505" s="450">
        <f>+Tabla46[[#This Row],[Cantidad de Insumos]]*Tabla46[[#This Row],[Precio Unitario]]</f>
        <v>5600</v>
      </c>
      <c r="U505" s="483" t="s">
        <v>895</v>
      </c>
      <c r="V505" s="312" t="s">
        <v>928</v>
      </c>
    </row>
    <row r="506" spans="2:22" ht="25.5" customHeight="1" x14ac:dyDescent="0.2">
      <c r="B506" s="541" t="e">
        <f>IF(Tabla46[[#This Row],[Tipos de Acciones]]="","",CONCATENATE(Tabla46[[#This Row],[POA]],".",Tabla46[[#This Row],[SRS]],".",Tabla46[[#This Row],[AREA]],".",Tabla46[[#This Row],[TIPO]]))</f>
        <v>#REF!</v>
      </c>
      <c r="C506" s="541" t="e">
        <f>IF(Tabla46[[#This Row],[Tipos de Acciones]]="","",'Formulario PPGR1'!#REF!)</f>
        <v>#REF!</v>
      </c>
      <c r="D506" s="341" t="s">
        <v>2027</v>
      </c>
      <c r="E506" s="541" t="s">
        <v>1163</v>
      </c>
      <c r="F506" s="541" t="e">
        <f>IF(Tabla46[[#This Row],[Tipos de Acciones]]="","",'Formulario PPGR1'!#REF!)</f>
        <v>#REF!</v>
      </c>
      <c r="G506" s="526" t="s">
        <v>938</v>
      </c>
      <c r="H506" s="526" t="s">
        <v>260</v>
      </c>
      <c r="I506" s="527" t="str">
        <f>IFERROR(VLOOKUP([9]!Tabla462[[#This Row],[Tipo de Equipo]],[10]LSIns!#REF!,2,FALSE),"")</f>
        <v/>
      </c>
      <c r="J506" s="526" t="s">
        <v>1729</v>
      </c>
      <c r="K506" s="526"/>
      <c r="L506" s="526" t="s">
        <v>469</v>
      </c>
      <c r="M506" s="337" t="s">
        <v>1983</v>
      </c>
      <c r="N506" s="337" t="s">
        <v>1154</v>
      </c>
      <c r="O506" s="540" t="str">
        <f>IFERROR(VLOOKUP([9]!Tabla462[[#This Row],[Provincia]],[10]Prov!$A$2:$B$156,2,FALSE),"")</f>
        <v/>
      </c>
      <c r="P506" s="337" t="s">
        <v>968</v>
      </c>
      <c r="Q506" s="306" t="s">
        <v>1687</v>
      </c>
      <c r="R506" s="306">
        <v>4</v>
      </c>
      <c r="S506" s="361">
        <v>1400</v>
      </c>
      <c r="T506" s="450">
        <f>+Tabla46[[#This Row],[Cantidad de Insumos]]*Tabla46[[#This Row],[Precio Unitario]]</f>
        <v>5600</v>
      </c>
      <c r="U506" s="483" t="s">
        <v>895</v>
      </c>
      <c r="V506" s="312" t="s">
        <v>928</v>
      </c>
    </row>
    <row r="507" spans="2:22" ht="25.5" customHeight="1" x14ac:dyDescent="0.2">
      <c r="B507" s="541" t="e">
        <f>IF(Tabla46[[#This Row],[Tipos de Acciones]]="","",CONCATENATE(Tabla46[[#This Row],[POA]],".",Tabla46[[#This Row],[SRS]],".",Tabla46[[#This Row],[AREA]],".",Tabla46[[#This Row],[TIPO]]))</f>
        <v>#REF!</v>
      </c>
      <c r="C507" s="541" t="e">
        <f>IF(Tabla46[[#This Row],[Tipos de Acciones]]="","",'Formulario PPGR1'!#REF!)</f>
        <v>#REF!</v>
      </c>
      <c r="D507" s="341" t="s">
        <v>2027</v>
      </c>
      <c r="E507" s="541" t="s">
        <v>1163</v>
      </c>
      <c r="F507" s="541" t="e">
        <f>IF(Tabla46[[#This Row],[Tipos de Acciones]]="","",'Formulario PPGR1'!#REF!)</f>
        <v>#REF!</v>
      </c>
      <c r="G507" s="526" t="s">
        <v>938</v>
      </c>
      <c r="H507" s="526" t="s">
        <v>260</v>
      </c>
      <c r="I507" s="527" t="str">
        <f>IFERROR(VLOOKUP([9]!Tabla462[[#This Row],[Tipo de Equipo]],[10]LSIns!#REF!,2,FALSE),"")</f>
        <v/>
      </c>
      <c r="J507" s="526" t="s">
        <v>1729</v>
      </c>
      <c r="K507" s="526"/>
      <c r="L507" s="526" t="s">
        <v>469</v>
      </c>
      <c r="M507" s="337" t="s">
        <v>1983</v>
      </c>
      <c r="N507" s="337" t="s">
        <v>1154</v>
      </c>
      <c r="O507" s="540" t="str">
        <f>IFERROR(VLOOKUP([9]!Tabla462[[#This Row],[Provincia]],[10]Prov!$A$2:$B$156,2,FALSE),"")</f>
        <v/>
      </c>
      <c r="P507" s="337" t="s">
        <v>968</v>
      </c>
      <c r="Q507" s="306" t="s">
        <v>1687</v>
      </c>
      <c r="R507" s="306">
        <v>4</v>
      </c>
      <c r="S507" s="361">
        <v>1400</v>
      </c>
      <c r="T507" s="450">
        <f>+Tabla46[[#This Row],[Cantidad de Insumos]]*Tabla46[[#This Row],[Precio Unitario]]</f>
        <v>5600</v>
      </c>
      <c r="U507" s="483" t="s">
        <v>895</v>
      </c>
      <c r="V507" s="312" t="s">
        <v>928</v>
      </c>
    </row>
    <row r="508" spans="2:22" ht="26.25" customHeight="1" x14ac:dyDescent="0.2">
      <c r="B508" s="541" t="e">
        <f>IF(Tabla46[[#This Row],[Tipos de Acciones]]="","",CONCATENATE(Tabla46[[#This Row],[POA]],".",Tabla46[[#This Row],[SRS]],".",Tabla46[[#This Row],[AREA]],".",Tabla46[[#This Row],[TIPO]]))</f>
        <v>#REF!</v>
      </c>
      <c r="C508" s="541" t="e">
        <f>IF(Tabla46[[#This Row],[Tipos de Acciones]]="","",'Formulario PPGR1'!#REF!)</f>
        <v>#REF!</v>
      </c>
      <c r="D508" s="341" t="s">
        <v>2027</v>
      </c>
      <c r="E508" s="541" t="s">
        <v>1163</v>
      </c>
      <c r="F508" s="541" t="e">
        <f>IF(Tabla46[[#This Row],[Tipos de Acciones]]="","",'Formulario PPGR1'!#REF!)</f>
        <v>#REF!</v>
      </c>
      <c r="G508" s="526" t="s">
        <v>938</v>
      </c>
      <c r="H508" s="526" t="s">
        <v>862</v>
      </c>
      <c r="I508" s="527" t="str">
        <f>IFERROR(VLOOKUP([9]!Tabla462[[#This Row],[Tipo de Equipo]],[10]LSIns!#REF!,2,FALSE),"")</f>
        <v/>
      </c>
      <c r="J508" s="526" t="s">
        <v>1742</v>
      </c>
      <c r="K508" s="526"/>
      <c r="L508" s="526" t="s">
        <v>469</v>
      </c>
      <c r="M508" s="337" t="s">
        <v>1929</v>
      </c>
      <c r="N508" s="337" t="s">
        <v>1154</v>
      </c>
      <c r="O508" s="540" t="str">
        <f>IFERROR(VLOOKUP([9]!Tabla462[[#This Row],[Provincia]],[10]Prov!$A$2:$B$156,2,FALSE),"")</f>
        <v/>
      </c>
      <c r="P508" s="337" t="s">
        <v>971</v>
      </c>
      <c r="Q508" s="306" t="s">
        <v>1687</v>
      </c>
      <c r="R508" s="306">
        <v>1</v>
      </c>
      <c r="S508" s="361">
        <v>2600</v>
      </c>
      <c r="T508" s="450">
        <f>+Tabla46[[#This Row],[Cantidad de Insumos]]*Tabla46[[#This Row],[Precio Unitario]]</f>
        <v>2600</v>
      </c>
      <c r="U508" s="483" t="s">
        <v>895</v>
      </c>
      <c r="V508" s="312" t="s">
        <v>928</v>
      </c>
    </row>
    <row r="509" spans="2:22" ht="26.25" customHeight="1" x14ac:dyDescent="0.2">
      <c r="B509" s="541" t="e">
        <f>IF(Tabla46[[#This Row],[Tipos de Acciones]]="","",CONCATENATE(Tabla46[[#This Row],[POA]],".",Tabla46[[#This Row],[SRS]],".",Tabla46[[#This Row],[AREA]],".",Tabla46[[#This Row],[TIPO]]))</f>
        <v>#REF!</v>
      </c>
      <c r="C509" s="541" t="e">
        <f>IF(Tabla46[[#This Row],[Tipos de Acciones]]="","",'Formulario PPGR1'!#REF!)</f>
        <v>#REF!</v>
      </c>
      <c r="D509" s="341" t="s">
        <v>2027</v>
      </c>
      <c r="E509" s="541" t="s">
        <v>1163</v>
      </c>
      <c r="F509" s="541" t="e">
        <f>IF(Tabla46[[#This Row],[Tipos de Acciones]]="","",'Formulario PPGR1'!#REF!)</f>
        <v>#REF!</v>
      </c>
      <c r="G509" s="526" t="s">
        <v>938</v>
      </c>
      <c r="H509" s="526" t="s">
        <v>862</v>
      </c>
      <c r="I509" s="527" t="str">
        <f>IFERROR(VLOOKUP([9]!Tabla462[[#This Row],[Tipo de Equipo]],[10]LSIns!#REF!,2,FALSE),"")</f>
        <v/>
      </c>
      <c r="J509" s="526" t="s">
        <v>1742</v>
      </c>
      <c r="K509" s="526"/>
      <c r="L509" s="526" t="s">
        <v>469</v>
      </c>
      <c r="M509" s="337" t="s">
        <v>1931</v>
      </c>
      <c r="N509" s="337" t="s">
        <v>1154</v>
      </c>
      <c r="O509" s="540" t="str">
        <f>IFERROR(VLOOKUP([9]!Tabla462[[#This Row],[Provincia]],[10]Prov!$A$2:$B$156,2,FALSE),"")</f>
        <v/>
      </c>
      <c r="P509" s="337" t="s">
        <v>971</v>
      </c>
      <c r="Q509" s="306" t="s">
        <v>1687</v>
      </c>
      <c r="R509" s="306">
        <v>1</v>
      </c>
      <c r="S509" s="361">
        <v>2600</v>
      </c>
      <c r="T509" s="450">
        <f>+Tabla46[[#This Row],[Cantidad de Insumos]]*Tabla46[[#This Row],[Precio Unitario]]</f>
        <v>2600</v>
      </c>
      <c r="U509" s="483" t="s">
        <v>895</v>
      </c>
      <c r="V509" s="312" t="s">
        <v>928</v>
      </c>
    </row>
    <row r="510" spans="2:22" ht="26.25" customHeight="1" x14ac:dyDescent="0.2">
      <c r="B510" s="541" t="e">
        <f>IF(Tabla46[[#This Row],[Tipos de Acciones]]="","",CONCATENATE(Tabla46[[#This Row],[POA]],".",Tabla46[[#This Row],[SRS]],".",Tabla46[[#This Row],[AREA]],".",Tabla46[[#This Row],[TIPO]]))</f>
        <v>#REF!</v>
      </c>
      <c r="C510" s="541" t="e">
        <f>IF(Tabla46[[#This Row],[Tipos de Acciones]]="","",'Formulario PPGR1'!#REF!)</f>
        <v>#REF!</v>
      </c>
      <c r="D510" s="341" t="s">
        <v>2027</v>
      </c>
      <c r="E510" s="541" t="s">
        <v>1163</v>
      </c>
      <c r="F510" s="541" t="e">
        <f>IF(Tabla46[[#This Row],[Tipos de Acciones]]="","",'Formulario PPGR1'!#REF!)</f>
        <v>#REF!</v>
      </c>
      <c r="G510" s="526" t="s">
        <v>938</v>
      </c>
      <c r="H510" s="526" t="s">
        <v>862</v>
      </c>
      <c r="I510" s="527" t="str">
        <f>IFERROR(VLOOKUP([9]!Tabla462[[#This Row],[Tipo de Equipo]],[10]LSIns!#REF!,2,FALSE),"")</f>
        <v/>
      </c>
      <c r="J510" s="526" t="s">
        <v>1742</v>
      </c>
      <c r="K510" s="526"/>
      <c r="L510" s="526" t="s">
        <v>469</v>
      </c>
      <c r="M510" s="337" t="s">
        <v>1987</v>
      </c>
      <c r="N510" s="337" t="s">
        <v>1154</v>
      </c>
      <c r="O510" s="540" t="str">
        <f>IFERROR(VLOOKUP([9]!Tabla462[[#This Row],[Provincia]],[10]Prov!$A$2:$B$156,2,FALSE),"")</f>
        <v/>
      </c>
      <c r="P510" s="337" t="s">
        <v>971</v>
      </c>
      <c r="Q510" s="306" t="s">
        <v>1687</v>
      </c>
      <c r="R510" s="306">
        <v>1</v>
      </c>
      <c r="S510" s="361">
        <v>2600</v>
      </c>
      <c r="T510" s="450">
        <f>+Tabla46[[#This Row],[Cantidad de Insumos]]*Tabla46[[#This Row],[Precio Unitario]]</f>
        <v>2600</v>
      </c>
      <c r="U510" s="483" t="s">
        <v>895</v>
      </c>
      <c r="V510" s="312" t="s">
        <v>928</v>
      </c>
    </row>
    <row r="511" spans="2:22" ht="26.25" customHeight="1" x14ac:dyDescent="0.2">
      <c r="B511" s="541" t="e">
        <f>IF(Tabla46[[#This Row],[Tipos de Acciones]]="","",CONCATENATE(Tabla46[[#This Row],[POA]],".",Tabla46[[#This Row],[SRS]],".",Tabla46[[#This Row],[AREA]],".",Tabla46[[#This Row],[TIPO]]))</f>
        <v>#REF!</v>
      </c>
      <c r="C511" s="541" t="e">
        <f>IF(Tabla46[[#This Row],[Tipos de Acciones]]="","",'Formulario PPGR1'!#REF!)</f>
        <v>#REF!</v>
      </c>
      <c r="D511" s="341" t="s">
        <v>2027</v>
      </c>
      <c r="E511" s="541" t="s">
        <v>1163</v>
      </c>
      <c r="F511" s="541" t="e">
        <f>IF(Tabla46[[#This Row],[Tipos de Acciones]]="","",'Formulario PPGR1'!#REF!)</f>
        <v>#REF!</v>
      </c>
      <c r="G511" s="526" t="s">
        <v>938</v>
      </c>
      <c r="H511" s="526" t="s">
        <v>862</v>
      </c>
      <c r="I511" s="527" t="str">
        <f>IFERROR(VLOOKUP([9]!Tabla462[[#This Row],[Tipo de Equipo]],[10]LSIns!#REF!,2,FALSE),"")</f>
        <v/>
      </c>
      <c r="J511" s="526" t="s">
        <v>1742</v>
      </c>
      <c r="K511" s="526"/>
      <c r="L511" s="526" t="s">
        <v>469</v>
      </c>
      <c r="M511" s="337" t="s">
        <v>1988</v>
      </c>
      <c r="N511" s="337" t="s">
        <v>1154</v>
      </c>
      <c r="O511" s="540" t="str">
        <f>IFERROR(VLOOKUP([9]!Tabla462[[#This Row],[Provincia]],[10]Prov!$A$2:$B$156,2,FALSE),"")</f>
        <v/>
      </c>
      <c r="P511" s="337" t="s">
        <v>971</v>
      </c>
      <c r="Q511" s="306" t="s">
        <v>1687</v>
      </c>
      <c r="R511" s="306">
        <v>1</v>
      </c>
      <c r="S511" s="361">
        <v>2600</v>
      </c>
      <c r="T511" s="450">
        <f>+Tabla46[[#This Row],[Cantidad de Insumos]]*Tabla46[[#This Row],[Precio Unitario]]</f>
        <v>2600</v>
      </c>
      <c r="U511" s="483" t="s">
        <v>895</v>
      </c>
      <c r="V511" s="312" t="s">
        <v>928</v>
      </c>
    </row>
    <row r="512" spans="2:22" ht="26.25" customHeight="1" x14ac:dyDescent="0.2">
      <c r="B512" s="541" t="e">
        <f>IF(Tabla46[[#This Row],[Tipos de Acciones]]="","",CONCATENATE(Tabla46[[#This Row],[POA]],".",Tabla46[[#This Row],[SRS]],".",Tabla46[[#This Row],[AREA]],".",Tabla46[[#This Row],[TIPO]]))</f>
        <v>#REF!</v>
      </c>
      <c r="C512" s="541" t="e">
        <f>IF(Tabla46[[#This Row],[Tipos de Acciones]]="","",'Formulario PPGR1'!#REF!)</f>
        <v>#REF!</v>
      </c>
      <c r="D512" s="341" t="s">
        <v>2027</v>
      </c>
      <c r="E512" s="541" t="s">
        <v>1163</v>
      </c>
      <c r="F512" s="541" t="e">
        <f>IF(Tabla46[[#This Row],[Tipos de Acciones]]="","",'Formulario PPGR1'!#REF!)</f>
        <v>#REF!</v>
      </c>
      <c r="G512" s="526" t="s">
        <v>938</v>
      </c>
      <c r="H512" s="526" t="s">
        <v>862</v>
      </c>
      <c r="I512" s="527" t="str">
        <f>IFERROR(VLOOKUP([9]!Tabla462[[#This Row],[Tipo de Equipo]],[10]LSIns!#REF!,2,FALSE),"")</f>
        <v/>
      </c>
      <c r="J512" s="526" t="s">
        <v>1742</v>
      </c>
      <c r="K512" s="526"/>
      <c r="L512" s="526" t="s">
        <v>469</v>
      </c>
      <c r="M512" s="337" t="s">
        <v>1927</v>
      </c>
      <c r="N512" s="337" t="s">
        <v>1154</v>
      </c>
      <c r="O512" s="540" t="str">
        <f>IFERROR(VLOOKUP([9]!Tabla462[[#This Row],[Provincia]],[10]Prov!$A$2:$B$156,2,FALSE),"")</f>
        <v/>
      </c>
      <c r="P512" s="337" t="s">
        <v>968</v>
      </c>
      <c r="Q512" s="306" t="s">
        <v>1687</v>
      </c>
      <c r="R512" s="306">
        <v>1</v>
      </c>
      <c r="S512" s="361">
        <v>2600</v>
      </c>
      <c r="T512" s="450">
        <f>+Tabla46[[#This Row],[Cantidad de Insumos]]*Tabla46[[#This Row],[Precio Unitario]]</f>
        <v>2600</v>
      </c>
      <c r="U512" s="483" t="s">
        <v>895</v>
      </c>
      <c r="V512" s="312" t="s">
        <v>928</v>
      </c>
    </row>
    <row r="513" spans="2:22" ht="26.25" customHeight="1" x14ac:dyDescent="0.2">
      <c r="B513" s="541" t="e">
        <f>IF(Tabla46[[#This Row],[Tipos de Acciones]]="","",CONCATENATE(Tabla46[[#This Row],[POA]],".",Tabla46[[#This Row],[SRS]],".",Tabla46[[#This Row],[AREA]],".",Tabla46[[#This Row],[TIPO]]))</f>
        <v>#REF!</v>
      </c>
      <c r="C513" s="541" t="e">
        <f>IF(Tabla46[[#This Row],[Tipos de Acciones]]="","",'Formulario PPGR1'!#REF!)</f>
        <v>#REF!</v>
      </c>
      <c r="D513" s="341" t="s">
        <v>2027</v>
      </c>
      <c r="E513" s="541" t="s">
        <v>1163</v>
      </c>
      <c r="F513" s="541" t="e">
        <f>IF(Tabla46[[#This Row],[Tipos de Acciones]]="","",'Formulario PPGR1'!#REF!)</f>
        <v>#REF!</v>
      </c>
      <c r="G513" s="526" t="s">
        <v>938</v>
      </c>
      <c r="H513" s="526" t="s">
        <v>862</v>
      </c>
      <c r="I513" s="527" t="str">
        <f>IFERROR(VLOOKUP([9]!Tabla462[[#This Row],[Tipo de Equipo]],[10]LSIns!#REF!,2,FALSE),"")</f>
        <v/>
      </c>
      <c r="J513" s="526" t="s">
        <v>1742</v>
      </c>
      <c r="K513" s="526"/>
      <c r="L513" s="526" t="s">
        <v>469</v>
      </c>
      <c r="M513" s="337" t="s">
        <v>1989</v>
      </c>
      <c r="N513" s="337" t="s">
        <v>1154</v>
      </c>
      <c r="O513" s="540" t="str">
        <f>IFERROR(VLOOKUP([9]!Tabla462[[#This Row],[Provincia]],[10]Prov!$A$2:$B$156,2,FALSE),"")</f>
        <v/>
      </c>
      <c r="P513" s="337" t="s">
        <v>968</v>
      </c>
      <c r="Q513" s="306" t="s">
        <v>1687</v>
      </c>
      <c r="R513" s="306">
        <v>1</v>
      </c>
      <c r="S513" s="361">
        <v>2600</v>
      </c>
      <c r="T513" s="450">
        <f>+Tabla46[[#This Row],[Cantidad de Insumos]]*Tabla46[[#This Row],[Precio Unitario]]</f>
        <v>2600</v>
      </c>
      <c r="U513" s="483" t="s">
        <v>895</v>
      </c>
      <c r="V513" s="312" t="s">
        <v>928</v>
      </c>
    </row>
    <row r="514" spans="2:22" ht="51" customHeight="1" x14ac:dyDescent="0.2">
      <c r="B514" s="541" t="e">
        <f>IF(Tabla46[[#This Row],[Tipos de Acciones]]="","",CONCATENATE(Tabla46[[#This Row],[POA]],".",Tabla46[[#This Row],[SRS]],".",Tabla46[[#This Row],[AREA]],".",Tabla46[[#This Row],[TIPO]]))</f>
        <v>#REF!</v>
      </c>
      <c r="C514" s="541" t="e">
        <f>IF(Tabla46[[#This Row],[Tipos de Acciones]]="","",'Formulario PPGR1'!#REF!)</f>
        <v>#REF!</v>
      </c>
      <c r="D514" s="341" t="s">
        <v>2027</v>
      </c>
      <c r="E514" s="541" t="s">
        <v>1163</v>
      </c>
      <c r="F514" s="541" t="e">
        <f>IF(Tabla46[[#This Row],[Tipos de Acciones]]="","",'Formulario PPGR1'!#REF!)</f>
        <v>#REF!</v>
      </c>
      <c r="G514" s="526" t="s">
        <v>935</v>
      </c>
      <c r="H514" s="526" t="s">
        <v>161</v>
      </c>
      <c r="I514" s="527" t="str">
        <f>IFERROR(VLOOKUP([9]!Tabla462[[#This Row],[Tipo de Equipo]],[10]LSIns!#REF!,2,FALSE),"")</f>
        <v/>
      </c>
      <c r="J514" s="526" t="s">
        <v>1990</v>
      </c>
      <c r="K514" s="526"/>
      <c r="L514" s="526" t="s">
        <v>469</v>
      </c>
      <c r="M514" s="337" t="s">
        <v>1991</v>
      </c>
      <c r="N514" s="337" t="s">
        <v>1154</v>
      </c>
      <c r="O514" s="540" t="str">
        <f>IFERROR(VLOOKUP([9]!Tabla462[[#This Row],[Provincia]],[10]Prov!$A$2:$B$156,2,FALSE),"")</f>
        <v/>
      </c>
      <c r="P514" s="337" t="s">
        <v>971</v>
      </c>
      <c r="Q514" s="306" t="s">
        <v>1687</v>
      </c>
      <c r="R514" s="306">
        <v>1</v>
      </c>
      <c r="S514" s="361">
        <v>20000</v>
      </c>
      <c r="T514" s="450">
        <f>+Tabla46[[#This Row],[Cantidad de Insumos]]*Tabla46[[#This Row],[Precio Unitario]]</f>
        <v>20000</v>
      </c>
      <c r="U514" s="483" t="s">
        <v>2036</v>
      </c>
      <c r="V514" s="312" t="s">
        <v>928</v>
      </c>
    </row>
    <row r="515" spans="2:22" ht="51" customHeight="1" x14ac:dyDescent="0.2">
      <c r="B515" s="541" t="e">
        <f>IF(Tabla46[[#This Row],[Tipos de Acciones]]="","",CONCATENATE(Tabla46[[#This Row],[POA]],".",Tabla46[[#This Row],[SRS]],".",Tabla46[[#This Row],[AREA]],".",Tabla46[[#This Row],[TIPO]]))</f>
        <v>#REF!</v>
      </c>
      <c r="C515" s="541" t="e">
        <f>IF(Tabla46[[#This Row],[Tipos de Acciones]]="","",'Formulario PPGR1'!#REF!)</f>
        <v>#REF!</v>
      </c>
      <c r="D515" s="341" t="s">
        <v>2027</v>
      </c>
      <c r="E515" s="541" t="s">
        <v>1163</v>
      </c>
      <c r="F515" s="541" t="e">
        <f>IF(Tabla46[[#This Row],[Tipos de Acciones]]="","",'Formulario PPGR1'!#REF!)</f>
        <v>#REF!</v>
      </c>
      <c r="G515" s="526" t="s">
        <v>935</v>
      </c>
      <c r="H515" s="526" t="s">
        <v>161</v>
      </c>
      <c r="I515" s="527" t="str">
        <f>IFERROR(VLOOKUP([9]!Tabla462[[#This Row],[Tipo de Equipo]],[10]LSIns!#REF!,2,FALSE),"")</f>
        <v/>
      </c>
      <c r="J515" s="526" t="s">
        <v>1990</v>
      </c>
      <c r="K515" s="526"/>
      <c r="L515" s="526" t="s">
        <v>469</v>
      </c>
      <c r="M515" s="337" t="s">
        <v>1955</v>
      </c>
      <c r="N515" s="337" t="s">
        <v>1154</v>
      </c>
      <c r="O515" s="540" t="str">
        <f>IFERROR(VLOOKUP([9]!Tabla462[[#This Row],[Provincia]],[10]Prov!$A$2:$B$156,2,FALSE),"")</f>
        <v/>
      </c>
      <c r="P515" s="337" t="s">
        <v>971</v>
      </c>
      <c r="Q515" s="306" t="s">
        <v>1687</v>
      </c>
      <c r="R515" s="306">
        <v>1</v>
      </c>
      <c r="S515" s="361">
        <v>20000</v>
      </c>
      <c r="T515" s="450">
        <f>+Tabla46[[#This Row],[Cantidad de Insumos]]*Tabla46[[#This Row],[Precio Unitario]]</f>
        <v>20000</v>
      </c>
      <c r="U515" s="483" t="s">
        <v>2036</v>
      </c>
      <c r="V515" s="312" t="s">
        <v>928</v>
      </c>
    </row>
    <row r="516" spans="2:22" ht="51" customHeight="1" x14ac:dyDescent="0.2">
      <c r="B516" s="541" t="e">
        <f>IF(Tabla46[[#This Row],[Tipos de Acciones]]="","",CONCATENATE(Tabla46[[#This Row],[POA]],".",Tabla46[[#This Row],[SRS]],".",Tabla46[[#This Row],[AREA]],".",Tabla46[[#This Row],[TIPO]]))</f>
        <v>#REF!</v>
      </c>
      <c r="C516" s="541" t="e">
        <f>IF(Tabla46[[#This Row],[Tipos de Acciones]]="","",'Formulario PPGR1'!#REF!)</f>
        <v>#REF!</v>
      </c>
      <c r="D516" s="341" t="s">
        <v>2027</v>
      </c>
      <c r="E516" s="541" t="s">
        <v>1163</v>
      </c>
      <c r="F516" s="541" t="e">
        <f>IF(Tabla46[[#This Row],[Tipos de Acciones]]="","",'Formulario PPGR1'!#REF!)</f>
        <v>#REF!</v>
      </c>
      <c r="G516" s="526" t="s">
        <v>935</v>
      </c>
      <c r="H516" s="526" t="s">
        <v>161</v>
      </c>
      <c r="I516" s="527" t="str">
        <f>IFERROR(VLOOKUP([9]!Tabla462[[#This Row],[Tipo de Equipo]],[10]LSIns!#REF!,2,FALSE),"")</f>
        <v/>
      </c>
      <c r="J516" s="526" t="s">
        <v>1990</v>
      </c>
      <c r="K516" s="526"/>
      <c r="L516" s="526" t="s">
        <v>469</v>
      </c>
      <c r="M516" s="337" t="s">
        <v>1992</v>
      </c>
      <c r="N516" s="337" t="s">
        <v>1154</v>
      </c>
      <c r="O516" s="540" t="str">
        <f>IFERROR(VLOOKUP([9]!Tabla462[[#This Row],[Provincia]],[10]Prov!$A$2:$B$156,2,FALSE),"")</f>
        <v/>
      </c>
      <c r="P516" s="337" t="s">
        <v>971</v>
      </c>
      <c r="Q516" s="306" t="s">
        <v>1687</v>
      </c>
      <c r="R516" s="306">
        <v>1</v>
      </c>
      <c r="S516" s="361">
        <v>20000</v>
      </c>
      <c r="T516" s="450">
        <f>+Tabla46[[#This Row],[Cantidad de Insumos]]*Tabla46[[#This Row],[Precio Unitario]]</f>
        <v>20000</v>
      </c>
      <c r="U516" s="483" t="s">
        <v>2036</v>
      </c>
      <c r="V516" s="312" t="s">
        <v>928</v>
      </c>
    </row>
    <row r="517" spans="2:22" ht="51" customHeight="1" x14ac:dyDescent="0.2">
      <c r="B517" s="541" t="e">
        <f>IF(Tabla46[[#This Row],[Tipos de Acciones]]="","",CONCATENATE(Tabla46[[#This Row],[POA]],".",Tabla46[[#This Row],[SRS]],".",Tabla46[[#This Row],[AREA]],".",Tabla46[[#This Row],[TIPO]]))</f>
        <v>#REF!</v>
      </c>
      <c r="C517" s="541" t="e">
        <f>IF(Tabla46[[#This Row],[Tipos de Acciones]]="","",'Formulario PPGR1'!#REF!)</f>
        <v>#REF!</v>
      </c>
      <c r="D517" s="341" t="s">
        <v>2027</v>
      </c>
      <c r="E517" s="541" t="s">
        <v>1163</v>
      </c>
      <c r="F517" s="541" t="e">
        <f>IF(Tabla46[[#This Row],[Tipos de Acciones]]="","",'Formulario PPGR1'!#REF!)</f>
        <v>#REF!</v>
      </c>
      <c r="G517" s="526" t="s">
        <v>935</v>
      </c>
      <c r="H517" s="526" t="s">
        <v>161</v>
      </c>
      <c r="I517" s="527" t="str">
        <f>IFERROR(VLOOKUP([9]!Tabla462[[#This Row],[Tipo de Equipo]],[10]LSIns!#REF!,2,FALSE),"")</f>
        <v/>
      </c>
      <c r="J517" s="526" t="s">
        <v>1990</v>
      </c>
      <c r="K517" s="526"/>
      <c r="L517" s="526" t="s">
        <v>469</v>
      </c>
      <c r="M517" s="337" t="s">
        <v>1993</v>
      </c>
      <c r="N517" s="337" t="s">
        <v>1154</v>
      </c>
      <c r="O517" s="540" t="str">
        <f>IFERROR(VLOOKUP([9]!Tabla462[[#This Row],[Provincia]],[10]Prov!$A$2:$B$156,2,FALSE),"")</f>
        <v/>
      </c>
      <c r="P517" s="337" t="s">
        <v>971</v>
      </c>
      <c r="Q517" s="306" t="s">
        <v>1687</v>
      </c>
      <c r="R517" s="306">
        <v>1</v>
      </c>
      <c r="S517" s="361">
        <v>20000</v>
      </c>
      <c r="T517" s="450">
        <f>+Tabla46[[#This Row],[Cantidad de Insumos]]*Tabla46[[#This Row],[Precio Unitario]]</f>
        <v>20000</v>
      </c>
      <c r="U517" s="483" t="s">
        <v>2036</v>
      </c>
      <c r="V517" s="312" t="s">
        <v>928</v>
      </c>
    </row>
    <row r="518" spans="2:22" ht="51" customHeight="1" x14ac:dyDescent="0.2">
      <c r="B518" s="541" t="e">
        <f>IF(Tabla46[[#This Row],[Tipos de Acciones]]="","",CONCATENATE(Tabla46[[#This Row],[POA]],".",Tabla46[[#This Row],[SRS]],".",Tabla46[[#This Row],[AREA]],".",Tabla46[[#This Row],[TIPO]]))</f>
        <v>#REF!</v>
      </c>
      <c r="C518" s="541" t="e">
        <f>IF(Tabla46[[#This Row],[Tipos de Acciones]]="","",'Formulario PPGR1'!#REF!)</f>
        <v>#REF!</v>
      </c>
      <c r="D518" s="341" t="s">
        <v>2027</v>
      </c>
      <c r="E518" s="541" t="s">
        <v>1163</v>
      </c>
      <c r="F518" s="541" t="e">
        <f>IF(Tabla46[[#This Row],[Tipos de Acciones]]="","",'Formulario PPGR1'!#REF!)</f>
        <v>#REF!</v>
      </c>
      <c r="G518" s="526" t="s">
        <v>935</v>
      </c>
      <c r="H518" s="526" t="s">
        <v>161</v>
      </c>
      <c r="I518" s="527" t="str">
        <f>IFERROR(VLOOKUP([9]!Tabla462[[#This Row],[Tipo de Equipo]],[10]LSIns!#REF!,2,FALSE),"")</f>
        <v/>
      </c>
      <c r="J518" s="526" t="s">
        <v>1990</v>
      </c>
      <c r="K518" s="526"/>
      <c r="L518" s="526" t="s">
        <v>469</v>
      </c>
      <c r="M518" s="337" t="s">
        <v>1994</v>
      </c>
      <c r="N518" s="337" t="s">
        <v>1154</v>
      </c>
      <c r="O518" s="540" t="str">
        <f>IFERROR(VLOOKUP([9]!Tabla462[[#This Row],[Provincia]],[10]Prov!$A$2:$B$156,2,FALSE),"")</f>
        <v/>
      </c>
      <c r="P518" s="337" t="s">
        <v>966</v>
      </c>
      <c r="Q518" s="306" t="s">
        <v>1687</v>
      </c>
      <c r="R518" s="306">
        <v>1</v>
      </c>
      <c r="S518" s="361">
        <v>20000</v>
      </c>
      <c r="T518" s="450">
        <f>+Tabla46[[#This Row],[Cantidad de Insumos]]*Tabla46[[#This Row],[Precio Unitario]]</f>
        <v>20000</v>
      </c>
      <c r="U518" s="483" t="s">
        <v>2036</v>
      </c>
      <c r="V518" s="312" t="s">
        <v>928</v>
      </c>
    </row>
    <row r="519" spans="2:22" ht="51" customHeight="1" x14ac:dyDescent="0.2">
      <c r="B519" s="541" t="e">
        <f>IF(Tabla46[[#This Row],[Tipos de Acciones]]="","",CONCATENATE(Tabla46[[#This Row],[POA]],".",Tabla46[[#This Row],[SRS]],".",Tabla46[[#This Row],[AREA]],".",Tabla46[[#This Row],[TIPO]]))</f>
        <v>#REF!</v>
      </c>
      <c r="C519" s="541" t="e">
        <f>IF(Tabla46[[#This Row],[Tipos de Acciones]]="","",'Formulario PPGR1'!#REF!)</f>
        <v>#REF!</v>
      </c>
      <c r="D519" s="341" t="s">
        <v>2027</v>
      </c>
      <c r="E519" s="541" t="s">
        <v>1163</v>
      </c>
      <c r="F519" s="541" t="e">
        <f>IF(Tabla46[[#This Row],[Tipos de Acciones]]="","",'Formulario PPGR1'!#REF!)</f>
        <v>#REF!</v>
      </c>
      <c r="G519" s="526" t="s">
        <v>935</v>
      </c>
      <c r="H519" s="526" t="s">
        <v>161</v>
      </c>
      <c r="I519" s="527" t="str">
        <f>IFERROR(VLOOKUP([9]!Tabla462[[#This Row],[Tipo de Equipo]],[10]LSIns!#REF!,2,FALSE),"")</f>
        <v/>
      </c>
      <c r="J519" s="526" t="s">
        <v>1990</v>
      </c>
      <c r="K519" s="526"/>
      <c r="L519" s="526" t="s">
        <v>469</v>
      </c>
      <c r="M519" s="337" t="s">
        <v>1995</v>
      </c>
      <c r="N519" s="337" t="s">
        <v>1154</v>
      </c>
      <c r="O519" s="540" t="str">
        <f>IFERROR(VLOOKUP([9]!Tabla462[[#This Row],[Provincia]],[10]Prov!$A$2:$B$156,2,FALSE),"")</f>
        <v/>
      </c>
      <c r="P519" s="337" t="s">
        <v>966</v>
      </c>
      <c r="Q519" s="306" t="s">
        <v>1687</v>
      </c>
      <c r="R519" s="306">
        <v>1</v>
      </c>
      <c r="S519" s="361">
        <v>20000</v>
      </c>
      <c r="T519" s="450">
        <f>+Tabla46[[#This Row],[Cantidad de Insumos]]*Tabla46[[#This Row],[Precio Unitario]]</f>
        <v>20000</v>
      </c>
      <c r="U519" s="483" t="s">
        <v>2036</v>
      </c>
      <c r="V519" s="312" t="s">
        <v>928</v>
      </c>
    </row>
    <row r="520" spans="2:22" ht="51" customHeight="1" x14ac:dyDescent="0.2">
      <c r="B520" s="541" t="e">
        <f>IF(Tabla46[[#This Row],[Tipos de Acciones]]="","",CONCATENATE(Tabla46[[#This Row],[POA]],".",Tabla46[[#This Row],[SRS]],".",Tabla46[[#This Row],[AREA]],".",Tabla46[[#This Row],[TIPO]]))</f>
        <v>#REF!</v>
      </c>
      <c r="C520" s="541" t="e">
        <f>IF(Tabla46[[#This Row],[Tipos de Acciones]]="","",'Formulario PPGR1'!#REF!)</f>
        <v>#REF!</v>
      </c>
      <c r="D520" s="341" t="s">
        <v>2027</v>
      </c>
      <c r="E520" s="541" t="s">
        <v>1163</v>
      </c>
      <c r="F520" s="541" t="e">
        <f>IF(Tabla46[[#This Row],[Tipos de Acciones]]="","",'Formulario PPGR1'!#REF!)</f>
        <v>#REF!</v>
      </c>
      <c r="G520" s="526" t="s">
        <v>935</v>
      </c>
      <c r="H520" s="526" t="s">
        <v>161</v>
      </c>
      <c r="I520" s="527" t="str">
        <f>IFERROR(VLOOKUP([9]!Tabla462[[#This Row],[Tipo de Equipo]],[10]LSIns!#REF!,2,FALSE),"")</f>
        <v/>
      </c>
      <c r="J520" s="526" t="s">
        <v>1990</v>
      </c>
      <c r="K520" s="526"/>
      <c r="L520" s="526" t="s">
        <v>469</v>
      </c>
      <c r="M520" s="337" t="s">
        <v>1983</v>
      </c>
      <c r="N520" s="337" t="s">
        <v>1154</v>
      </c>
      <c r="O520" s="540" t="str">
        <f>IFERROR(VLOOKUP([9]!Tabla462[[#This Row],[Provincia]],[10]Prov!$A$2:$B$156,2,FALSE),"")</f>
        <v/>
      </c>
      <c r="P520" s="337" t="s">
        <v>968</v>
      </c>
      <c r="Q520" s="306" t="s">
        <v>1687</v>
      </c>
      <c r="R520" s="306">
        <v>1</v>
      </c>
      <c r="S520" s="361">
        <v>20000</v>
      </c>
      <c r="T520" s="450">
        <f>+Tabla46[[#This Row],[Cantidad de Insumos]]*Tabla46[[#This Row],[Precio Unitario]]</f>
        <v>20000</v>
      </c>
      <c r="U520" s="483" t="s">
        <v>2036</v>
      </c>
      <c r="V520" s="312" t="s">
        <v>928</v>
      </c>
    </row>
    <row r="521" spans="2:22" ht="51" customHeight="1" x14ac:dyDescent="0.2">
      <c r="B521" s="541" t="e">
        <f>IF(Tabla46[[#This Row],[Tipos de Acciones]]="","",CONCATENATE(Tabla46[[#This Row],[POA]],".",Tabla46[[#This Row],[SRS]],".",Tabla46[[#This Row],[AREA]],".",Tabla46[[#This Row],[TIPO]]))</f>
        <v>#REF!</v>
      </c>
      <c r="C521" s="541" t="e">
        <f>IF(Tabla46[[#This Row],[Tipos de Acciones]]="","",'Formulario PPGR1'!#REF!)</f>
        <v>#REF!</v>
      </c>
      <c r="D521" s="341" t="s">
        <v>2027</v>
      </c>
      <c r="E521" s="541" t="s">
        <v>1163</v>
      </c>
      <c r="F521" s="541" t="e">
        <f>IF(Tabla46[[#This Row],[Tipos de Acciones]]="","",'Formulario PPGR1'!#REF!)</f>
        <v>#REF!</v>
      </c>
      <c r="G521" s="526" t="s">
        <v>935</v>
      </c>
      <c r="H521" s="526" t="s">
        <v>161</v>
      </c>
      <c r="I521" s="527" t="str">
        <f>IFERROR(VLOOKUP([9]!Tabla462[[#This Row],[Tipo de Equipo]],[10]LSIns!#REF!,2,FALSE),"")</f>
        <v/>
      </c>
      <c r="J521" s="526" t="s">
        <v>1990</v>
      </c>
      <c r="K521" s="526"/>
      <c r="L521" s="526" t="s">
        <v>469</v>
      </c>
      <c r="M521" s="337" t="s">
        <v>1996</v>
      </c>
      <c r="N521" s="337" t="s">
        <v>1154</v>
      </c>
      <c r="O521" s="540" t="str">
        <f>IFERROR(VLOOKUP([9]!Tabla462[[#This Row],[Provincia]],[10]Prov!$A$2:$B$156,2,FALSE),"")</f>
        <v/>
      </c>
      <c r="P521" s="337" t="s">
        <v>968</v>
      </c>
      <c r="Q521" s="306" t="s">
        <v>1687</v>
      </c>
      <c r="R521" s="306">
        <v>1</v>
      </c>
      <c r="S521" s="361">
        <v>20000</v>
      </c>
      <c r="T521" s="450">
        <f>+Tabla46[[#This Row],[Cantidad de Insumos]]*Tabla46[[#This Row],[Precio Unitario]]</f>
        <v>20000</v>
      </c>
      <c r="U521" s="483" t="s">
        <v>2036</v>
      </c>
      <c r="V521" s="312" t="s">
        <v>928</v>
      </c>
    </row>
    <row r="522" spans="2:22" ht="51" customHeight="1" x14ac:dyDescent="0.2">
      <c r="B522" s="541" t="e">
        <f>IF(Tabla46[[#This Row],[Tipos de Acciones]]="","",CONCATENATE(Tabla46[[#This Row],[POA]],".",Tabla46[[#This Row],[SRS]],".",Tabla46[[#This Row],[AREA]],".",Tabla46[[#This Row],[TIPO]]))</f>
        <v>#REF!</v>
      </c>
      <c r="C522" s="541" t="e">
        <f>IF(Tabla46[[#This Row],[Tipos de Acciones]]="","",'Formulario PPGR1'!#REF!)</f>
        <v>#REF!</v>
      </c>
      <c r="D522" s="341" t="s">
        <v>2027</v>
      </c>
      <c r="E522" s="541" t="s">
        <v>1163</v>
      </c>
      <c r="F522" s="541" t="e">
        <f>IF(Tabla46[[#This Row],[Tipos de Acciones]]="","",'Formulario PPGR1'!#REF!)</f>
        <v>#REF!</v>
      </c>
      <c r="G522" s="526" t="s">
        <v>935</v>
      </c>
      <c r="H522" s="526" t="s">
        <v>161</v>
      </c>
      <c r="I522" s="527" t="str">
        <f>IFERROR(VLOOKUP([9]!Tabla462[[#This Row],[Tipo de Equipo]],[10]LSIns!#REF!,2,FALSE),"")</f>
        <v/>
      </c>
      <c r="J522" s="526" t="s">
        <v>1990</v>
      </c>
      <c r="K522" s="526"/>
      <c r="L522" s="526" t="s">
        <v>469</v>
      </c>
      <c r="M522" s="337" t="s">
        <v>1934</v>
      </c>
      <c r="N522" s="337" t="s">
        <v>1154</v>
      </c>
      <c r="O522" s="540" t="str">
        <f>IFERROR(VLOOKUP([9]!Tabla462[[#This Row],[Provincia]],[10]Prov!$A$2:$B$156,2,FALSE),"")</f>
        <v/>
      </c>
      <c r="P522" s="337" t="s">
        <v>968</v>
      </c>
      <c r="Q522" s="306" t="s">
        <v>1687</v>
      </c>
      <c r="R522" s="306">
        <v>1</v>
      </c>
      <c r="S522" s="361">
        <v>20000</v>
      </c>
      <c r="T522" s="450">
        <f>+Tabla46[[#This Row],[Cantidad de Insumos]]*Tabla46[[#This Row],[Precio Unitario]]</f>
        <v>20000</v>
      </c>
      <c r="U522" s="483" t="s">
        <v>2036</v>
      </c>
      <c r="V522" s="312" t="s">
        <v>928</v>
      </c>
    </row>
    <row r="523" spans="2:22" ht="51" customHeight="1" x14ac:dyDescent="0.2">
      <c r="B523" s="541" t="e">
        <f>IF(Tabla46[[#This Row],[Tipos de Acciones]]="","",CONCATENATE(Tabla46[[#This Row],[POA]],".",Tabla46[[#This Row],[SRS]],".",Tabla46[[#This Row],[AREA]],".",Tabla46[[#This Row],[TIPO]]))</f>
        <v>#REF!</v>
      </c>
      <c r="C523" s="541" t="e">
        <f>IF(Tabla46[[#This Row],[Tipos de Acciones]]="","",'Formulario PPGR1'!#REF!)</f>
        <v>#REF!</v>
      </c>
      <c r="D523" s="341" t="s">
        <v>2027</v>
      </c>
      <c r="E523" s="541" t="s">
        <v>1163</v>
      </c>
      <c r="F523" s="541" t="e">
        <f>IF(Tabla46[[#This Row],[Tipos de Acciones]]="","",'Formulario PPGR1'!#REF!)</f>
        <v>#REF!</v>
      </c>
      <c r="G523" s="526" t="s">
        <v>935</v>
      </c>
      <c r="H523" s="526" t="s">
        <v>161</v>
      </c>
      <c r="I523" s="527" t="str">
        <f>IFERROR(VLOOKUP([9]!Tabla462[[#This Row],[Tipo de Equipo]],[10]LSIns!#REF!,2,FALSE),"")</f>
        <v/>
      </c>
      <c r="J523" s="526" t="s">
        <v>1990</v>
      </c>
      <c r="K523" s="526"/>
      <c r="L523" s="526" t="s">
        <v>469</v>
      </c>
      <c r="M523" s="337" t="s">
        <v>1997</v>
      </c>
      <c r="N523" s="337" t="s">
        <v>1154</v>
      </c>
      <c r="O523" s="540" t="str">
        <f>IFERROR(VLOOKUP([9]!Tabla462[[#This Row],[Provincia]],[10]Prov!$A$2:$B$156,2,FALSE),"")</f>
        <v/>
      </c>
      <c r="P523" s="337" t="s">
        <v>968</v>
      </c>
      <c r="Q523" s="306" t="s">
        <v>1687</v>
      </c>
      <c r="R523" s="306">
        <v>1</v>
      </c>
      <c r="S523" s="361">
        <v>20000</v>
      </c>
      <c r="T523" s="450">
        <f>+Tabla46[[#This Row],[Cantidad de Insumos]]*Tabla46[[#This Row],[Precio Unitario]]</f>
        <v>20000</v>
      </c>
      <c r="U523" s="483" t="s">
        <v>2036</v>
      </c>
      <c r="V523" s="312" t="s">
        <v>928</v>
      </c>
    </row>
    <row r="524" spans="2:22" ht="51" customHeight="1" x14ac:dyDescent="0.2">
      <c r="B524" s="541" t="e">
        <f>IF(Tabla46[[#This Row],[Tipos de Acciones]]="","",CONCATENATE(Tabla46[[#This Row],[POA]],".",Tabla46[[#This Row],[SRS]],".",Tabla46[[#This Row],[AREA]],".",Tabla46[[#This Row],[TIPO]]))</f>
        <v>#REF!</v>
      </c>
      <c r="C524" s="541" t="e">
        <f>IF(Tabla46[[#This Row],[Tipos de Acciones]]="","",'Formulario PPGR1'!#REF!)</f>
        <v>#REF!</v>
      </c>
      <c r="D524" s="341" t="s">
        <v>2027</v>
      </c>
      <c r="E524" s="541" t="s">
        <v>1163</v>
      </c>
      <c r="F524" s="541" t="e">
        <f>IF(Tabla46[[#This Row],[Tipos de Acciones]]="","",'Formulario PPGR1'!#REF!)</f>
        <v>#REF!</v>
      </c>
      <c r="G524" s="526" t="s">
        <v>936</v>
      </c>
      <c r="H524" s="526" t="s">
        <v>885</v>
      </c>
      <c r="I524" s="527" t="str">
        <f>IFERROR(VLOOKUP([9]!Tabla462[[#This Row],[Tipo de Equipo]],[10]LSIns!#REF!,2,FALSE),"")</f>
        <v/>
      </c>
      <c r="J524" s="526" t="s">
        <v>1998</v>
      </c>
      <c r="K524" s="526" t="s">
        <v>2003</v>
      </c>
      <c r="L524" s="526" t="s">
        <v>473</v>
      </c>
      <c r="M524" s="337" t="s">
        <v>2000</v>
      </c>
      <c r="N524" s="337" t="s">
        <v>1154</v>
      </c>
      <c r="O524" s="540" t="str">
        <f>IFERROR(VLOOKUP([9]!Tabla462[[#This Row],[Provincia]],[10]Prov!$A$2:$B$156,2,FALSE),"")</f>
        <v/>
      </c>
      <c r="P524" s="337" t="s">
        <v>971</v>
      </c>
      <c r="Q524" s="306" t="s">
        <v>1687</v>
      </c>
      <c r="R524" s="306">
        <v>1</v>
      </c>
      <c r="S524" s="361">
        <v>38000</v>
      </c>
      <c r="T524" s="450">
        <f>+Tabla46[[#This Row],[Cantidad de Insumos]]*Tabla46[[#This Row],[Precio Unitario]]</f>
        <v>38000</v>
      </c>
      <c r="U524" s="483" t="s">
        <v>871</v>
      </c>
      <c r="V524" s="312" t="s">
        <v>928</v>
      </c>
    </row>
    <row r="525" spans="2:22" ht="51" customHeight="1" x14ac:dyDescent="0.2">
      <c r="B525" s="541" t="e">
        <f>IF(Tabla46[[#This Row],[Tipos de Acciones]]="","",CONCATENATE(Tabla46[[#This Row],[POA]],".",Tabla46[[#This Row],[SRS]],".",Tabla46[[#This Row],[AREA]],".",Tabla46[[#This Row],[TIPO]]))</f>
        <v>#REF!</v>
      </c>
      <c r="C525" s="541" t="e">
        <f>IF(Tabla46[[#This Row],[Tipos de Acciones]]="","",'Formulario PPGR1'!#REF!)</f>
        <v>#REF!</v>
      </c>
      <c r="D525" s="341" t="s">
        <v>2027</v>
      </c>
      <c r="E525" s="541" t="s">
        <v>1163</v>
      </c>
      <c r="F525" s="541" t="e">
        <f>IF(Tabla46[[#This Row],[Tipos de Acciones]]="","",'Formulario PPGR1'!#REF!)</f>
        <v>#REF!</v>
      </c>
      <c r="G525" s="526" t="s">
        <v>936</v>
      </c>
      <c r="H525" s="526" t="s">
        <v>885</v>
      </c>
      <c r="I525" s="527" t="str">
        <f>IFERROR(VLOOKUP([9]!Tabla462[[#This Row],[Tipo de Equipo]],[10]LSIns!#REF!,2,FALSE),"")</f>
        <v/>
      </c>
      <c r="J525" s="526" t="s">
        <v>1998</v>
      </c>
      <c r="K525" s="526" t="s">
        <v>2003</v>
      </c>
      <c r="L525" s="526" t="s">
        <v>473</v>
      </c>
      <c r="M525" s="337" t="s">
        <v>2001</v>
      </c>
      <c r="N525" s="337" t="s">
        <v>1154</v>
      </c>
      <c r="O525" s="540" t="str">
        <f>IFERROR(VLOOKUP([9]!Tabla462[[#This Row],[Provincia]],[10]Prov!$A$2:$B$156,2,FALSE),"")</f>
        <v/>
      </c>
      <c r="P525" s="337" t="s">
        <v>971</v>
      </c>
      <c r="Q525" s="306" t="s">
        <v>1687</v>
      </c>
      <c r="R525" s="306">
        <v>1</v>
      </c>
      <c r="S525" s="361">
        <v>38000</v>
      </c>
      <c r="T525" s="450">
        <f>+Tabla46[[#This Row],[Cantidad de Insumos]]*Tabla46[[#This Row],[Precio Unitario]]</f>
        <v>38000</v>
      </c>
      <c r="U525" s="483" t="s">
        <v>871</v>
      </c>
      <c r="V525" s="312" t="s">
        <v>928</v>
      </c>
    </row>
    <row r="526" spans="2:22" ht="51" customHeight="1" x14ac:dyDescent="0.2">
      <c r="B526" s="541" t="e">
        <f>IF(Tabla46[[#This Row],[Tipos de Acciones]]="","",CONCATENATE(Tabla46[[#This Row],[POA]],".",Tabla46[[#This Row],[SRS]],".",Tabla46[[#This Row],[AREA]],".",Tabla46[[#This Row],[TIPO]]))</f>
        <v>#REF!</v>
      </c>
      <c r="C526" s="541" t="e">
        <f>IF(Tabla46[[#This Row],[Tipos de Acciones]]="","",'Formulario PPGR1'!#REF!)</f>
        <v>#REF!</v>
      </c>
      <c r="D526" s="341" t="s">
        <v>2027</v>
      </c>
      <c r="E526" s="541" t="s">
        <v>1163</v>
      </c>
      <c r="F526" s="541" t="e">
        <f>IF(Tabla46[[#This Row],[Tipos de Acciones]]="","",'Formulario PPGR1'!#REF!)</f>
        <v>#REF!</v>
      </c>
      <c r="G526" s="526" t="s">
        <v>936</v>
      </c>
      <c r="H526" s="526" t="s">
        <v>885</v>
      </c>
      <c r="I526" s="527" t="str">
        <f>IFERROR(VLOOKUP([9]!Tabla462[[#This Row],[Tipo de Equipo]],[10]LSIns!#REF!,2,FALSE),"")</f>
        <v/>
      </c>
      <c r="J526" s="526" t="s">
        <v>1998</v>
      </c>
      <c r="K526" s="526" t="s">
        <v>2003</v>
      </c>
      <c r="L526" s="526" t="s">
        <v>473</v>
      </c>
      <c r="M526" s="337" t="s">
        <v>2002</v>
      </c>
      <c r="N526" s="337" t="s">
        <v>1154</v>
      </c>
      <c r="O526" s="540" t="str">
        <f>IFERROR(VLOOKUP([9]!Tabla462[[#This Row],[Provincia]],[10]Prov!$A$2:$B$156,2,FALSE),"")</f>
        <v/>
      </c>
      <c r="P526" s="337" t="s">
        <v>971</v>
      </c>
      <c r="Q526" s="306" t="s">
        <v>1687</v>
      </c>
      <c r="R526" s="306">
        <v>1</v>
      </c>
      <c r="S526" s="361">
        <v>38000</v>
      </c>
      <c r="T526" s="450">
        <f>+Tabla46[[#This Row],[Cantidad de Insumos]]*Tabla46[[#This Row],[Precio Unitario]]</f>
        <v>38000</v>
      </c>
      <c r="U526" s="483" t="s">
        <v>871</v>
      </c>
      <c r="V526" s="312" t="s">
        <v>928</v>
      </c>
    </row>
    <row r="527" spans="2:22" ht="51" customHeight="1" x14ac:dyDescent="0.2">
      <c r="B527" s="541" t="e">
        <f>IF(Tabla46[[#This Row],[Tipos de Acciones]]="","",CONCATENATE(Tabla46[[#This Row],[POA]],".",Tabla46[[#This Row],[SRS]],".",Tabla46[[#This Row],[AREA]],".",Tabla46[[#This Row],[TIPO]]))</f>
        <v>#REF!</v>
      </c>
      <c r="C527" s="541" t="e">
        <f>IF(Tabla46[[#This Row],[Tipos de Acciones]]="","",'Formulario PPGR1'!#REF!)</f>
        <v>#REF!</v>
      </c>
      <c r="D527" s="341" t="s">
        <v>2027</v>
      </c>
      <c r="E527" s="541" t="s">
        <v>1163</v>
      </c>
      <c r="F527" s="541" t="e">
        <f>IF(Tabla46[[#This Row],[Tipos de Acciones]]="","",'Formulario PPGR1'!#REF!)</f>
        <v>#REF!</v>
      </c>
      <c r="G527" s="526" t="s">
        <v>936</v>
      </c>
      <c r="H527" s="526" t="s">
        <v>885</v>
      </c>
      <c r="I527" s="527" t="str">
        <f>IFERROR(VLOOKUP([9]!Tabla462[[#This Row],[Tipo de Equipo]],[10]LSIns!#REF!,2,FALSE),"")</f>
        <v/>
      </c>
      <c r="J527" s="526" t="s">
        <v>1998</v>
      </c>
      <c r="K527" s="526" t="s">
        <v>2003</v>
      </c>
      <c r="L527" s="526" t="s">
        <v>469</v>
      </c>
      <c r="M527" s="337" t="s">
        <v>1991</v>
      </c>
      <c r="N527" s="337" t="s">
        <v>1154</v>
      </c>
      <c r="O527" s="540" t="str">
        <f>IFERROR(VLOOKUP([9]!Tabla462[[#This Row],[Provincia]],[10]Prov!$A$2:$B$156,2,FALSE),"")</f>
        <v/>
      </c>
      <c r="P527" s="337" t="s">
        <v>971</v>
      </c>
      <c r="Q527" s="306" t="s">
        <v>1687</v>
      </c>
      <c r="R527" s="306">
        <v>1</v>
      </c>
      <c r="S527" s="361">
        <v>38000</v>
      </c>
      <c r="T527" s="450">
        <f>+Tabla46[[#This Row],[Cantidad de Insumos]]*Tabla46[[#This Row],[Precio Unitario]]</f>
        <v>38000</v>
      </c>
      <c r="U527" s="483" t="s">
        <v>871</v>
      </c>
      <c r="V527" s="312" t="s">
        <v>928</v>
      </c>
    </row>
    <row r="528" spans="2:22" ht="51" customHeight="1" x14ac:dyDescent="0.2">
      <c r="B528" s="541" t="e">
        <f>IF(Tabla46[[#This Row],[Tipos de Acciones]]="","",CONCATENATE(Tabla46[[#This Row],[POA]],".",Tabla46[[#This Row],[SRS]],".",Tabla46[[#This Row],[AREA]],".",Tabla46[[#This Row],[TIPO]]))</f>
        <v>#REF!</v>
      </c>
      <c r="C528" s="541" t="e">
        <f>IF(Tabla46[[#This Row],[Tipos de Acciones]]="","",'Formulario PPGR1'!#REF!)</f>
        <v>#REF!</v>
      </c>
      <c r="D528" s="341" t="s">
        <v>2027</v>
      </c>
      <c r="E528" s="541" t="s">
        <v>1163</v>
      </c>
      <c r="F528" s="541" t="e">
        <f>IF(Tabla46[[#This Row],[Tipos de Acciones]]="","",'Formulario PPGR1'!#REF!)</f>
        <v>#REF!</v>
      </c>
      <c r="G528" s="526" t="s">
        <v>936</v>
      </c>
      <c r="H528" s="526" t="s">
        <v>885</v>
      </c>
      <c r="I528" s="527" t="str">
        <f>IFERROR(VLOOKUP([9]!Tabla462[[#This Row],[Tipo de Equipo]],[10]LSIns!#REF!,2,FALSE),"")</f>
        <v/>
      </c>
      <c r="J528" s="526" t="s">
        <v>1998</v>
      </c>
      <c r="K528" s="526" t="s">
        <v>2003</v>
      </c>
      <c r="L528" s="526" t="s">
        <v>469</v>
      </c>
      <c r="M528" s="337" t="s">
        <v>2004</v>
      </c>
      <c r="N528" s="337" t="s">
        <v>1154</v>
      </c>
      <c r="O528" s="540" t="str">
        <f>IFERROR(VLOOKUP([9]!Tabla462[[#This Row],[Provincia]],[10]Prov!$A$2:$B$156,2,FALSE),"")</f>
        <v/>
      </c>
      <c r="P528" s="337" t="s">
        <v>971</v>
      </c>
      <c r="Q528" s="306" t="s">
        <v>1687</v>
      </c>
      <c r="R528" s="306">
        <v>1</v>
      </c>
      <c r="S528" s="361">
        <v>38000</v>
      </c>
      <c r="T528" s="450">
        <f>+Tabla46[[#This Row],[Cantidad de Insumos]]*Tabla46[[#This Row],[Precio Unitario]]</f>
        <v>38000</v>
      </c>
      <c r="U528" s="483" t="s">
        <v>871</v>
      </c>
      <c r="V528" s="312" t="s">
        <v>928</v>
      </c>
    </row>
    <row r="529" spans="2:22" ht="51" customHeight="1" x14ac:dyDescent="0.2">
      <c r="B529" s="541" t="e">
        <f>IF(Tabla46[[#This Row],[Tipos de Acciones]]="","",CONCATENATE(Tabla46[[#This Row],[POA]],".",Tabla46[[#This Row],[SRS]],".",Tabla46[[#This Row],[AREA]],".",Tabla46[[#This Row],[TIPO]]))</f>
        <v>#REF!</v>
      </c>
      <c r="C529" s="541" t="e">
        <f>IF(Tabla46[[#This Row],[Tipos de Acciones]]="","",'Formulario PPGR1'!#REF!)</f>
        <v>#REF!</v>
      </c>
      <c r="D529" s="341" t="s">
        <v>2027</v>
      </c>
      <c r="E529" s="541" t="s">
        <v>1163</v>
      </c>
      <c r="F529" s="541" t="e">
        <f>IF(Tabla46[[#This Row],[Tipos de Acciones]]="","",'Formulario PPGR1'!#REF!)</f>
        <v>#REF!</v>
      </c>
      <c r="G529" s="526" t="s">
        <v>936</v>
      </c>
      <c r="H529" s="526" t="s">
        <v>885</v>
      </c>
      <c r="I529" s="527" t="str">
        <f>IFERROR(VLOOKUP([9]!Tabla462[[#This Row],[Tipo de Equipo]],[10]LSIns!#REF!,2,FALSE),"")</f>
        <v/>
      </c>
      <c r="J529" s="526" t="s">
        <v>1998</v>
      </c>
      <c r="K529" s="526" t="s">
        <v>2003</v>
      </c>
      <c r="L529" s="526" t="s">
        <v>469</v>
      </c>
      <c r="M529" s="337" t="s">
        <v>2005</v>
      </c>
      <c r="N529" s="337" t="s">
        <v>1154</v>
      </c>
      <c r="O529" s="540" t="str">
        <f>IFERROR(VLOOKUP([9]!Tabla462[[#This Row],[Provincia]],[10]Prov!$A$2:$B$156,2,FALSE),"")</f>
        <v/>
      </c>
      <c r="P529" s="337" t="s">
        <v>971</v>
      </c>
      <c r="Q529" s="306" t="s">
        <v>1687</v>
      </c>
      <c r="R529" s="306">
        <v>1</v>
      </c>
      <c r="S529" s="361">
        <v>38000</v>
      </c>
      <c r="T529" s="450">
        <f>+Tabla46[[#This Row],[Cantidad de Insumos]]*Tabla46[[#This Row],[Precio Unitario]]</f>
        <v>38000</v>
      </c>
      <c r="U529" s="483" t="s">
        <v>871</v>
      </c>
      <c r="V529" s="312" t="s">
        <v>928</v>
      </c>
    </row>
    <row r="530" spans="2:22" ht="51" customHeight="1" x14ac:dyDescent="0.2">
      <c r="B530" s="541" t="e">
        <f>IF(Tabla46[[#This Row],[Tipos de Acciones]]="","",CONCATENATE(Tabla46[[#This Row],[POA]],".",Tabla46[[#This Row],[SRS]],".",Tabla46[[#This Row],[AREA]],".",Tabla46[[#This Row],[TIPO]]))</f>
        <v>#REF!</v>
      </c>
      <c r="C530" s="541" t="e">
        <f>IF(Tabla46[[#This Row],[Tipos de Acciones]]="","",'Formulario PPGR1'!#REF!)</f>
        <v>#REF!</v>
      </c>
      <c r="D530" s="341" t="s">
        <v>2027</v>
      </c>
      <c r="E530" s="541" t="s">
        <v>1163</v>
      </c>
      <c r="F530" s="541" t="e">
        <f>IF(Tabla46[[#This Row],[Tipos de Acciones]]="","",'Formulario PPGR1'!#REF!)</f>
        <v>#REF!</v>
      </c>
      <c r="G530" s="526" t="s">
        <v>936</v>
      </c>
      <c r="H530" s="526" t="s">
        <v>885</v>
      </c>
      <c r="I530" s="527" t="str">
        <f>IFERROR(VLOOKUP([9]!Tabla462[[#This Row],[Tipo de Equipo]],[10]LSIns!#REF!,2,FALSE),"")</f>
        <v/>
      </c>
      <c r="J530" s="526" t="s">
        <v>1998</v>
      </c>
      <c r="K530" s="526" t="s">
        <v>2003</v>
      </c>
      <c r="L530" s="526" t="s">
        <v>469</v>
      </c>
      <c r="M530" s="337" t="s">
        <v>1955</v>
      </c>
      <c r="N530" s="337" t="s">
        <v>1154</v>
      </c>
      <c r="O530" s="540" t="str">
        <f>IFERROR(VLOOKUP([9]!Tabla462[[#This Row],[Provincia]],[10]Prov!$A$2:$B$156,2,FALSE),"")</f>
        <v/>
      </c>
      <c r="P530" s="337" t="s">
        <v>971</v>
      </c>
      <c r="Q530" s="306" t="s">
        <v>1687</v>
      </c>
      <c r="R530" s="306">
        <v>1</v>
      </c>
      <c r="S530" s="361">
        <v>38000</v>
      </c>
      <c r="T530" s="450">
        <f>+Tabla46[[#This Row],[Cantidad de Insumos]]*Tabla46[[#This Row],[Precio Unitario]]</f>
        <v>38000</v>
      </c>
      <c r="U530" s="483" t="s">
        <v>871</v>
      </c>
      <c r="V530" s="312" t="s">
        <v>928</v>
      </c>
    </row>
    <row r="531" spans="2:22" ht="51" customHeight="1" x14ac:dyDescent="0.2">
      <c r="B531" s="541" t="e">
        <f>IF(Tabla46[[#This Row],[Tipos de Acciones]]="","",CONCATENATE(Tabla46[[#This Row],[POA]],".",Tabla46[[#This Row],[SRS]],".",Tabla46[[#This Row],[AREA]],".",Tabla46[[#This Row],[TIPO]]))</f>
        <v>#REF!</v>
      </c>
      <c r="C531" s="541" t="e">
        <f>IF(Tabla46[[#This Row],[Tipos de Acciones]]="","",'Formulario PPGR1'!#REF!)</f>
        <v>#REF!</v>
      </c>
      <c r="D531" s="341" t="s">
        <v>2027</v>
      </c>
      <c r="E531" s="541" t="s">
        <v>1163</v>
      </c>
      <c r="F531" s="541" t="e">
        <f>IF(Tabla46[[#This Row],[Tipos de Acciones]]="","",'Formulario PPGR1'!#REF!)</f>
        <v>#REF!</v>
      </c>
      <c r="G531" s="526" t="s">
        <v>936</v>
      </c>
      <c r="H531" s="526" t="s">
        <v>885</v>
      </c>
      <c r="I531" s="527" t="str">
        <f>IFERROR(VLOOKUP([9]!Tabla462[[#This Row],[Tipo de Equipo]],[10]LSIns!#REF!,2,FALSE),"")</f>
        <v/>
      </c>
      <c r="J531" s="526" t="s">
        <v>1998</v>
      </c>
      <c r="K531" s="526" t="s">
        <v>2003</v>
      </c>
      <c r="L531" s="526" t="s">
        <v>469</v>
      </c>
      <c r="M531" s="337" t="s">
        <v>1992</v>
      </c>
      <c r="N531" s="337" t="s">
        <v>1154</v>
      </c>
      <c r="O531" s="540" t="str">
        <f>IFERROR(VLOOKUP([9]!Tabla462[[#This Row],[Provincia]],[10]Prov!$A$2:$B$156,2,FALSE),"")</f>
        <v/>
      </c>
      <c r="P531" s="337" t="s">
        <v>971</v>
      </c>
      <c r="Q531" s="306" t="s">
        <v>1687</v>
      </c>
      <c r="R531" s="306">
        <v>1</v>
      </c>
      <c r="S531" s="361">
        <v>38000</v>
      </c>
      <c r="T531" s="450">
        <f>+Tabla46[[#This Row],[Cantidad de Insumos]]*Tabla46[[#This Row],[Precio Unitario]]</f>
        <v>38000</v>
      </c>
      <c r="U531" s="483" t="s">
        <v>871</v>
      </c>
      <c r="V531" s="312" t="s">
        <v>928</v>
      </c>
    </row>
    <row r="532" spans="2:22" ht="51" customHeight="1" x14ac:dyDescent="0.2">
      <c r="B532" s="541" t="e">
        <f>IF(Tabla46[[#This Row],[Tipos de Acciones]]="","",CONCATENATE(Tabla46[[#This Row],[POA]],".",Tabla46[[#This Row],[SRS]],".",Tabla46[[#This Row],[AREA]],".",Tabla46[[#This Row],[TIPO]]))</f>
        <v>#REF!</v>
      </c>
      <c r="C532" s="541" t="e">
        <f>IF(Tabla46[[#This Row],[Tipos de Acciones]]="","",'Formulario PPGR1'!#REF!)</f>
        <v>#REF!</v>
      </c>
      <c r="D532" s="341" t="s">
        <v>2027</v>
      </c>
      <c r="E532" s="541" t="s">
        <v>1163</v>
      </c>
      <c r="F532" s="541" t="e">
        <f>IF(Tabla46[[#This Row],[Tipos de Acciones]]="","",'Formulario PPGR1'!#REF!)</f>
        <v>#REF!</v>
      </c>
      <c r="G532" s="526" t="s">
        <v>936</v>
      </c>
      <c r="H532" s="526" t="s">
        <v>885</v>
      </c>
      <c r="I532" s="527" t="str">
        <f>IFERROR(VLOOKUP([9]!Tabla462[[#This Row],[Tipo de Equipo]],[10]LSIns!#REF!,2,FALSE),"")</f>
        <v/>
      </c>
      <c r="J532" s="526" t="s">
        <v>1998</v>
      </c>
      <c r="K532" s="526" t="s">
        <v>2003</v>
      </c>
      <c r="L532" s="526" t="s">
        <v>469</v>
      </c>
      <c r="M532" s="337" t="s">
        <v>1931</v>
      </c>
      <c r="N532" s="337" t="s">
        <v>1154</v>
      </c>
      <c r="O532" s="540" t="str">
        <f>IFERROR(VLOOKUP([9]!Tabla462[[#This Row],[Provincia]],[10]Prov!$A$2:$B$156,2,FALSE),"")</f>
        <v/>
      </c>
      <c r="P532" s="337" t="s">
        <v>971</v>
      </c>
      <c r="Q532" s="306" t="s">
        <v>1687</v>
      </c>
      <c r="R532" s="306">
        <v>1</v>
      </c>
      <c r="S532" s="361">
        <v>38000</v>
      </c>
      <c r="T532" s="450">
        <f>+Tabla46[[#This Row],[Cantidad de Insumos]]*Tabla46[[#This Row],[Precio Unitario]]</f>
        <v>38000</v>
      </c>
      <c r="U532" s="483" t="s">
        <v>871</v>
      </c>
      <c r="V532" s="312" t="s">
        <v>928</v>
      </c>
    </row>
    <row r="533" spans="2:22" ht="51" customHeight="1" x14ac:dyDescent="0.2">
      <c r="B533" s="541" t="e">
        <f>IF(Tabla46[[#This Row],[Tipos de Acciones]]="","",CONCATENATE(Tabla46[[#This Row],[POA]],".",Tabla46[[#This Row],[SRS]],".",Tabla46[[#This Row],[AREA]],".",Tabla46[[#This Row],[TIPO]]))</f>
        <v>#REF!</v>
      </c>
      <c r="C533" s="541" t="e">
        <f>IF(Tabla46[[#This Row],[Tipos de Acciones]]="","",'Formulario PPGR1'!#REF!)</f>
        <v>#REF!</v>
      </c>
      <c r="D533" s="341" t="s">
        <v>2027</v>
      </c>
      <c r="E533" s="541" t="s">
        <v>1163</v>
      </c>
      <c r="F533" s="541" t="e">
        <f>IF(Tabla46[[#This Row],[Tipos de Acciones]]="","",'Formulario PPGR1'!#REF!)</f>
        <v>#REF!</v>
      </c>
      <c r="G533" s="526" t="s">
        <v>936</v>
      </c>
      <c r="H533" s="526" t="s">
        <v>885</v>
      </c>
      <c r="I533" s="527" t="str">
        <f>IFERROR(VLOOKUP([9]!Tabla462[[#This Row],[Tipo de Equipo]],[10]LSIns!#REF!,2,FALSE),"")</f>
        <v/>
      </c>
      <c r="J533" s="526" t="s">
        <v>1998</v>
      </c>
      <c r="K533" s="526" t="s">
        <v>2003</v>
      </c>
      <c r="L533" s="526" t="s">
        <v>469</v>
      </c>
      <c r="M533" s="337" t="s">
        <v>2006</v>
      </c>
      <c r="N533" s="337" t="s">
        <v>1154</v>
      </c>
      <c r="O533" s="540" t="str">
        <f>IFERROR(VLOOKUP([9]!Tabla462[[#This Row],[Provincia]],[10]Prov!$A$2:$B$156,2,FALSE),"")</f>
        <v/>
      </c>
      <c r="P533" s="337" t="s">
        <v>971</v>
      </c>
      <c r="Q533" s="306" t="s">
        <v>1687</v>
      </c>
      <c r="R533" s="306">
        <v>1</v>
      </c>
      <c r="S533" s="361">
        <v>38000</v>
      </c>
      <c r="T533" s="450">
        <f>+Tabla46[[#This Row],[Cantidad de Insumos]]*Tabla46[[#This Row],[Precio Unitario]]</f>
        <v>38000</v>
      </c>
      <c r="U533" s="483" t="s">
        <v>871</v>
      </c>
      <c r="V533" s="312" t="s">
        <v>928</v>
      </c>
    </row>
    <row r="534" spans="2:22" ht="51" customHeight="1" x14ac:dyDescent="0.2">
      <c r="B534" s="541" t="e">
        <f>IF(Tabla46[[#This Row],[Tipos de Acciones]]="","",CONCATENATE(Tabla46[[#This Row],[POA]],".",Tabla46[[#This Row],[SRS]],".",Tabla46[[#This Row],[AREA]],".",Tabla46[[#This Row],[TIPO]]))</f>
        <v>#REF!</v>
      </c>
      <c r="C534" s="541" t="e">
        <f>IF(Tabla46[[#This Row],[Tipos de Acciones]]="","",'Formulario PPGR1'!#REF!)</f>
        <v>#REF!</v>
      </c>
      <c r="D534" s="341" t="s">
        <v>2027</v>
      </c>
      <c r="E534" s="541" t="s">
        <v>1163</v>
      </c>
      <c r="F534" s="541" t="e">
        <f>IF(Tabla46[[#This Row],[Tipos de Acciones]]="","",'Formulario PPGR1'!#REF!)</f>
        <v>#REF!</v>
      </c>
      <c r="G534" s="526" t="s">
        <v>936</v>
      </c>
      <c r="H534" s="526" t="s">
        <v>885</v>
      </c>
      <c r="I534" s="527" t="str">
        <f>IFERROR(VLOOKUP([9]!Tabla462[[#This Row],[Tipo de Equipo]],[10]LSIns!#REF!,2,FALSE),"")</f>
        <v/>
      </c>
      <c r="J534" s="526" t="s">
        <v>1998</v>
      </c>
      <c r="K534" s="526" t="s">
        <v>2003</v>
      </c>
      <c r="L534" s="526" t="s">
        <v>469</v>
      </c>
      <c r="M534" s="337" t="s">
        <v>2007</v>
      </c>
      <c r="N534" s="337" t="s">
        <v>1154</v>
      </c>
      <c r="O534" s="540" t="str">
        <f>IFERROR(VLOOKUP([9]!Tabla462[[#This Row],[Provincia]],[10]Prov!$A$2:$B$156,2,FALSE),"")</f>
        <v/>
      </c>
      <c r="P534" s="337" t="s">
        <v>971</v>
      </c>
      <c r="Q534" s="306" t="s">
        <v>1687</v>
      </c>
      <c r="R534" s="306">
        <v>1</v>
      </c>
      <c r="S534" s="361">
        <v>38000</v>
      </c>
      <c r="T534" s="450">
        <f>+Tabla46[[#This Row],[Cantidad de Insumos]]*Tabla46[[#This Row],[Precio Unitario]]</f>
        <v>38000</v>
      </c>
      <c r="U534" s="483" t="s">
        <v>871</v>
      </c>
      <c r="V534" s="312" t="s">
        <v>928</v>
      </c>
    </row>
    <row r="535" spans="2:22" ht="51" customHeight="1" x14ac:dyDescent="0.2">
      <c r="B535" s="541" t="e">
        <f>IF(Tabla46[[#This Row],[Tipos de Acciones]]="","",CONCATENATE(Tabla46[[#This Row],[POA]],".",Tabla46[[#This Row],[SRS]],".",Tabla46[[#This Row],[AREA]],".",Tabla46[[#This Row],[TIPO]]))</f>
        <v>#REF!</v>
      </c>
      <c r="C535" s="541" t="e">
        <f>IF(Tabla46[[#This Row],[Tipos de Acciones]]="","",'Formulario PPGR1'!#REF!)</f>
        <v>#REF!</v>
      </c>
      <c r="D535" s="341" t="s">
        <v>2027</v>
      </c>
      <c r="E535" s="541" t="s">
        <v>1163</v>
      </c>
      <c r="F535" s="541" t="e">
        <f>IF(Tabla46[[#This Row],[Tipos de Acciones]]="","",'Formulario PPGR1'!#REF!)</f>
        <v>#REF!</v>
      </c>
      <c r="G535" s="526" t="s">
        <v>936</v>
      </c>
      <c r="H535" s="526" t="s">
        <v>885</v>
      </c>
      <c r="I535" s="527" t="str">
        <f>IFERROR(VLOOKUP([9]!Tabla462[[#This Row],[Tipo de Equipo]],[10]LSIns!#REF!,2,FALSE),"")</f>
        <v/>
      </c>
      <c r="J535" s="526" t="s">
        <v>1998</v>
      </c>
      <c r="K535" s="526" t="s">
        <v>2003</v>
      </c>
      <c r="L535" s="526" t="s">
        <v>469</v>
      </c>
      <c r="M535" s="337" t="s">
        <v>1987</v>
      </c>
      <c r="N535" s="337" t="s">
        <v>1154</v>
      </c>
      <c r="O535" s="540" t="str">
        <f>IFERROR(VLOOKUP([9]!Tabla462[[#This Row],[Provincia]],[10]Prov!$A$2:$B$156,2,FALSE),"")</f>
        <v/>
      </c>
      <c r="P535" s="337" t="s">
        <v>971</v>
      </c>
      <c r="Q535" s="306" t="s">
        <v>1687</v>
      </c>
      <c r="R535" s="306">
        <v>1</v>
      </c>
      <c r="S535" s="361">
        <v>38000</v>
      </c>
      <c r="T535" s="450">
        <f>+Tabla46[[#This Row],[Cantidad de Insumos]]*Tabla46[[#This Row],[Precio Unitario]]</f>
        <v>38000</v>
      </c>
      <c r="U535" s="483" t="s">
        <v>871</v>
      </c>
      <c r="V535" s="312" t="s">
        <v>928</v>
      </c>
    </row>
    <row r="536" spans="2:22" ht="51" customHeight="1" x14ac:dyDescent="0.2">
      <c r="B536" s="541" t="e">
        <f>IF(Tabla46[[#This Row],[Tipos de Acciones]]="","",CONCATENATE(Tabla46[[#This Row],[POA]],".",Tabla46[[#This Row],[SRS]],".",Tabla46[[#This Row],[AREA]],".",Tabla46[[#This Row],[TIPO]]))</f>
        <v>#REF!</v>
      </c>
      <c r="C536" s="541" t="e">
        <f>IF(Tabla46[[#This Row],[Tipos de Acciones]]="","",'Formulario PPGR1'!#REF!)</f>
        <v>#REF!</v>
      </c>
      <c r="D536" s="341" t="s">
        <v>2027</v>
      </c>
      <c r="E536" s="541" t="s">
        <v>1163</v>
      </c>
      <c r="F536" s="541" t="e">
        <f>IF(Tabla46[[#This Row],[Tipos de Acciones]]="","",'Formulario PPGR1'!#REF!)</f>
        <v>#REF!</v>
      </c>
      <c r="G536" s="526" t="s">
        <v>936</v>
      </c>
      <c r="H536" s="526" t="s">
        <v>885</v>
      </c>
      <c r="I536" s="527" t="str">
        <f>IFERROR(VLOOKUP([9]!Tabla462[[#This Row],[Tipo de Equipo]],[10]LSIns!#REF!,2,FALSE),"")</f>
        <v/>
      </c>
      <c r="J536" s="526" t="s">
        <v>1998</v>
      </c>
      <c r="K536" s="526" t="s">
        <v>2003</v>
      </c>
      <c r="L536" s="526" t="s">
        <v>469</v>
      </c>
      <c r="M536" s="337" t="s">
        <v>2008</v>
      </c>
      <c r="N536" s="337" t="s">
        <v>1154</v>
      </c>
      <c r="O536" s="540" t="str">
        <f>IFERROR(VLOOKUP([9]!Tabla462[[#This Row],[Provincia]],[10]Prov!$A$2:$B$156,2,FALSE),"")</f>
        <v/>
      </c>
      <c r="P536" s="337" t="s">
        <v>971</v>
      </c>
      <c r="Q536" s="306" t="s">
        <v>1687</v>
      </c>
      <c r="R536" s="306">
        <v>1</v>
      </c>
      <c r="S536" s="361">
        <v>38000</v>
      </c>
      <c r="T536" s="450">
        <f>+Tabla46[[#This Row],[Cantidad de Insumos]]*Tabla46[[#This Row],[Precio Unitario]]</f>
        <v>38000</v>
      </c>
      <c r="U536" s="483" t="s">
        <v>871</v>
      </c>
      <c r="V536" s="312" t="s">
        <v>928</v>
      </c>
    </row>
    <row r="537" spans="2:22" ht="51" customHeight="1" x14ac:dyDescent="0.2">
      <c r="B537" s="541" t="e">
        <f>IF(Tabla46[[#This Row],[Tipos de Acciones]]="","",CONCATENATE(Tabla46[[#This Row],[POA]],".",Tabla46[[#This Row],[SRS]],".",Tabla46[[#This Row],[AREA]],".",Tabla46[[#This Row],[TIPO]]))</f>
        <v>#REF!</v>
      </c>
      <c r="C537" s="541" t="e">
        <f>IF(Tabla46[[#This Row],[Tipos de Acciones]]="","",'Formulario PPGR1'!#REF!)</f>
        <v>#REF!</v>
      </c>
      <c r="D537" s="341" t="s">
        <v>2027</v>
      </c>
      <c r="E537" s="541" t="s">
        <v>1163</v>
      </c>
      <c r="F537" s="541" t="e">
        <f>IF(Tabla46[[#This Row],[Tipos de Acciones]]="","",'Formulario PPGR1'!#REF!)</f>
        <v>#REF!</v>
      </c>
      <c r="G537" s="526" t="s">
        <v>936</v>
      </c>
      <c r="H537" s="526" t="s">
        <v>885</v>
      </c>
      <c r="I537" s="527" t="str">
        <f>IFERROR(VLOOKUP([9]!Tabla462[[#This Row],[Tipo de Equipo]],[10]LSIns!#REF!,2,FALSE),"")</f>
        <v/>
      </c>
      <c r="J537" s="526" t="s">
        <v>1998</v>
      </c>
      <c r="K537" s="526" t="s">
        <v>2003</v>
      </c>
      <c r="L537" s="526" t="s">
        <v>469</v>
      </c>
      <c r="M537" s="337" t="s">
        <v>2009</v>
      </c>
      <c r="N537" s="337" t="s">
        <v>1154</v>
      </c>
      <c r="O537" s="540" t="str">
        <f>IFERROR(VLOOKUP([9]!Tabla462[[#This Row],[Provincia]],[10]Prov!$A$2:$B$156,2,FALSE),"")</f>
        <v/>
      </c>
      <c r="P537" s="337" t="s">
        <v>971</v>
      </c>
      <c r="Q537" s="306" t="s">
        <v>1687</v>
      </c>
      <c r="R537" s="306">
        <v>1</v>
      </c>
      <c r="S537" s="361">
        <v>38000</v>
      </c>
      <c r="T537" s="450">
        <f>+Tabla46[[#This Row],[Cantidad de Insumos]]*Tabla46[[#This Row],[Precio Unitario]]</f>
        <v>38000</v>
      </c>
      <c r="U537" s="483" t="s">
        <v>871</v>
      </c>
      <c r="V537" s="312" t="s">
        <v>928</v>
      </c>
    </row>
    <row r="538" spans="2:22" ht="51" customHeight="1" x14ac:dyDescent="0.2">
      <c r="B538" s="541" t="e">
        <f>IF(Tabla46[[#This Row],[Tipos de Acciones]]="","",CONCATENATE(Tabla46[[#This Row],[POA]],".",Tabla46[[#This Row],[SRS]],".",Tabla46[[#This Row],[AREA]],".",Tabla46[[#This Row],[TIPO]]))</f>
        <v>#REF!</v>
      </c>
      <c r="C538" s="541" t="e">
        <f>IF(Tabla46[[#This Row],[Tipos de Acciones]]="","",'Formulario PPGR1'!#REF!)</f>
        <v>#REF!</v>
      </c>
      <c r="D538" s="341" t="s">
        <v>2027</v>
      </c>
      <c r="E538" s="541" t="s">
        <v>1163</v>
      </c>
      <c r="F538" s="541" t="e">
        <f>IF(Tabla46[[#This Row],[Tipos de Acciones]]="","",'Formulario PPGR1'!#REF!)</f>
        <v>#REF!</v>
      </c>
      <c r="G538" s="526" t="s">
        <v>936</v>
      </c>
      <c r="H538" s="526" t="s">
        <v>885</v>
      </c>
      <c r="I538" s="527" t="str">
        <f>IFERROR(VLOOKUP([9]!Tabla462[[#This Row],[Tipo de Equipo]],[10]LSIns!#REF!,2,FALSE),"")</f>
        <v/>
      </c>
      <c r="J538" s="526" t="s">
        <v>1998</v>
      </c>
      <c r="K538" s="526" t="s">
        <v>2003</v>
      </c>
      <c r="L538" s="526" t="s">
        <v>469</v>
      </c>
      <c r="M538" s="337" t="s">
        <v>1969</v>
      </c>
      <c r="N538" s="337" t="s">
        <v>1154</v>
      </c>
      <c r="O538" s="540" t="str">
        <f>IFERROR(VLOOKUP([9]!Tabla462[[#This Row],[Provincia]],[10]Prov!$A$2:$B$156,2,FALSE),"")</f>
        <v/>
      </c>
      <c r="P538" s="337" t="s">
        <v>971</v>
      </c>
      <c r="Q538" s="306" t="s">
        <v>1687</v>
      </c>
      <c r="R538" s="306">
        <v>1</v>
      </c>
      <c r="S538" s="361">
        <v>38000</v>
      </c>
      <c r="T538" s="450">
        <f>+Tabla46[[#This Row],[Cantidad de Insumos]]*Tabla46[[#This Row],[Precio Unitario]]</f>
        <v>38000</v>
      </c>
      <c r="U538" s="483" t="s">
        <v>871</v>
      </c>
      <c r="V538" s="312" t="s">
        <v>928</v>
      </c>
    </row>
    <row r="539" spans="2:22" ht="51" customHeight="1" x14ac:dyDescent="0.2">
      <c r="B539" s="541" t="e">
        <f>IF(Tabla46[[#This Row],[Tipos de Acciones]]="","",CONCATENATE(Tabla46[[#This Row],[POA]],".",Tabla46[[#This Row],[SRS]],".",Tabla46[[#This Row],[AREA]],".",Tabla46[[#This Row],[TIPO]]))</f>
        <v>#REF!</v>
      </c>
      <c r="C539" s="541" t="e">
        <f>IF(Tabla46[[#This Row],[Tipos de Acciones]]="","",'Formulario PPGR1'!#REF!)</f>
        <v>#REF!</v>
      </c>
      <c r="D539" s="341" t="s">
        <v>2027</v>
      </c>
      <c r="E539" s="541" t="s">
        <v>1163</v>
      </c>
      <c r="F539" s="541" t="e">
        <f>IF(Tabla46[[#This Row],[Tipos de Acciones]]="","",'Formulario PPGR1'!#REF!)</f>
        <v>#REF!</v>
      </c>
      <c r="G539" s="526" t="s">
        <v>936</v>
      </c>
      <c r="H539" s="526" t="s">
        <v>885</v>
      </c>
      <c r="I539" s="527" t="str">
        <f>IFERROR(VLOOKUP([9]!Tabla462[[#This Row],[Tipo de Equipo]],[10]LSIns!#REF!,2,FALSE),"")</f>
        <v/>
      </c>
      <c r="J539" s="526" t="s">
        <v>1998</v>
      </c>
      <c r="K539" s="526" t="s">
        <v>2003</v>
      </c>
      <c r="L539" s="526" t="s">
        <v>469</v>
      </c>
      <c r="M539" s="337" t="s">
        <v>2010</v>
      </c>
      <c r="N539" s="337" t="s">
        <v>1154</v>
      </c>
      <c r="O539" s="540" t="str">
        <f>IFERROR(VLOOKUP([9]!Tabla462[[#This Row],[Provincia]],[10]Prov!$A$2:$B$156,2,FALSE),"")</f>
        <v/>
      </c>
      <c r="P539" s="337" t="s">
        <v>971</v>
      </c>
      <c r="Q539" s="306" t="s">
        <v>1687</v>
      </c>
      <c r="R539" s="306">
        <v>1</v>
      </c>
      <c r="S539" s="361">
        <v>38000</v>
      </c>
      <c r="T539" s="450">
        <f>+Tabla46[[#This Row],[Cantidad de Insumos]]*Tabla46[[#This Row],[Precio Unitario]]</f>
        <v>38000</v>
      </c>
      <c r="U539" s="483" t="s">
        <v>871</v>
      </c>
      <c r="V539" s="312" t="s">
        <v>928</v>
      </c>
    </row>
    <row r="540" spans="2:22" ht="51" customHeight="1" x14ac:dyDescent="0.2">
      <c r="B540" s="541" t="e">
        <f>IF(Tabla46[[#This Row],[Tipos de Acciones]]="","",CONCATENATE(Tabla46[[#This Row],[POA]],".",Tabla46[[#This Row],[SRS]],".",Tabla46[[#This Row],[AREA]],".",Tabla46[[#This Row],[TIPO]]))</f>
        <v>#REF!</v>
      </c>
      <c r="C540" s="541" t="e">
        <f>IF(Tabla46[[#This Row],[Tipos de Acciones]]="","",'Formulario PPGR1'!#REF!)</f>
        <v>#REF!</v>
      </c>
      <c r="D540" s="341" t="s">
        <v>2027</v>
      </c>
      <c r="E540" s="541" t="s">
        <v>1163</v>
      </c>
      <c r="F540" s="541" t="e">
        <f>IF(Tabla46[[#This Row],[Tipos de Acciones]]="","",'Formulario PPGR1'!#REF!)</f>
        <v>#REF!</v>
      </c>
      <c r="G540" s="526" t="s">
        <v>936</v>
      </c>
      <c r="H540" s="526" t="s">
        <v>885</v>
      </c>
      <c r="I540" s="527" t="str">
        <f>IFERROR(VLOOKUP([9]!Tabla462[[#This Row],[Tipo de Equipo]],[10]LSIns!#REF!,2,FALSE),"")</f>
        <v/>
      </c>
      <c r="J540" s="526" t="s">
        <v>1998</v>
      </c>
      <c r="K540" s="526" t="s">
        <v>2003</v>
      </c>
      <c r="L540" s="526" t="s">
        <v>469</v>
      </c>
      <c r="M540" s="337" t="s">
        <v>2011</v>
      </c>
      <c r="N540" s="337" t="s">
        <v>1154</v>
      </c>
      <c r="O540" s="540" t="str">
        <f>IFERROR(VLOOKUP([9]!Tabla462[[#This Row],[Provincia]],[10]Prov!$A$2:$B$156,2,FALSE),"")</f>
        <v/>
      </c>
      <c r="P540" s="337" t="s">
        <v>971</v>
      </c>
      <c r="Q540" s="306" t="s">
        <v>1687</v>
      </c>
      <c r="R540" s="306">
        <v>1</v>
      </c>
      <c r="S540" s="361">
        <v>38000</v>
      </c>
      <c r="T540" s="450">
        <f>+Tabla46[[#This Row],[Cantidad de Insumos]]*Tabla46[[#This Row],[Precio Unitario]]</f>
        <v>38000</v>
      </c>
      <c r="U540" s="483" t="s">
        <v>871</v>
      </c>
      <c r="V540" s="312" t="s">
        <v>928</v>
      </c>
    </row>
    <row r="541" spans="2:22" ht="51" customHeight="1" x14ac:dyDescent="0.2">
      <c r="B541" s="541" t="e">
        <f>IF(Tabla46[[#This Row],[Tipos de Acciones]]="","",CONCATENATE(Tabla46[[#This Row],[POA]],".",Tabla46[[#This Row],[SRS]],".",Tabla46[[#This Row],[AREA]],".",Tabla46[[#This Row],[TIPO]]))</f>
        <v>#REF!</v>
      </c>
      <c r="C541" s="541" t="e">
        <f>IF(Tabla46[[#This Row],[Tipos de Acciones]]="","",'Formulario PPGR1'!#REF!)</f>
        <v>#REF!</v>
      </c>
      <c r="D541" s="341" t="s">
        <v>2027</v>
      </c>
      <c r="E541" s="541" t="s">
        <v>1163</v>
      </c>
      <c r="F541" s="541" t="e">
        <f>IF(Tabla46[[#This Row],[Tipos de Acciones]]="","",'Formulario PPGR1'!#REF!)</f>
        <v>#REF!</v>
      </c>
      <c r="G541" s="526" t="s">
        <v>936</v>
      </c>
      <c r="H541" s="526" t="s">
        <v>885</v>
      </c>
      <c r="I541" s="527" t="str">
        <f>IFERROR(VLOOKUP([9]!Tabla462[[#This Row],[Tipo de Equipo]],[10]LSIns!#REF!,2,FALSE),"")</f>
        <v/>
      </c>
      <c r="J541" s="526" t="s">
        <v>1998</v>
      </c>
      <c r="K541" s="526" t="s">
        <v>2003</v>
      </c>
      <c r="L541" s="526" t="s">
        <v>469</v>
      </c>
      <c r="M541" s="337" t="s">
        <v>2012</v>
      </c>
      <c r="N541" s="337" t="s">
        <v>1154</v>
      </c>
      <c r="O541" s="540" t="str">
        <f>IFERROR(VLOOKUP([9]!Tabla462[[#This Row],[Provincia]],[10]Prov!$A$2:$B$156,2,FALSE),"")</f>
        <v/>
      </c>
      <c r="P541" s="337" t="s">
        <v>971</v>
      </c>
      <c r="Q541" s="306" t="s">
        <v>1687</v>
      </c>
      <c r="R541" s="306">
        <v>1</v>
      </c>
      <c r="S541" s="361">
        <v>38000</v>
      </c>
      <c r="T541" s="450">
        <f>+Tabla46[[#This Row],[Cantidad de Insumos]]*Tabla46[[#This Row],[Precio Unitario]]</f>
        <v>38000</v>
      </c>
      <c r="U541" s="483" t="s">
        <v>871</v>
      </c>
      <c r="V541" s="312" t="s">
        <v>928</v>
      </c>
    </row>
    <row r="542" spans="2:22" ht="51" customHeight="1" x14ac:dyDescent="0.2">
      <c r="B542" s="541" t="e">
        <f>IF(Tabla46[[#This Row],[Tipos de Acciones]]="","",CONCATENATE(Tabla46[[#This Row],[POA]],".",Tabla46[[#This Row],[SRS]],".",Tabla46[[#This Row],[AREA]],".",Tabla46[[#This Row],[TIPO]]))</f>
        <v>#REF!</v>
      </c>
      <c r="C542" s="541" t="e">
        <f>IF(Tabla46[[#This Row],[Tipos de Acciones]]="","",'Formulario PPGR1'!#REF!)</f>
        <v>#REF!</v>
      </c>
      <c r="D542" s="341" t="s">
        <v>2027</v>
      </c>
      <c r="E542" s="541" t="s">
        <v>1163</v>
      </c>
      <c r="F542" s="541" t="e">
        <f>IF(Tabla46[[#This Row],[Tipos de Acciones]]="","",'Formulario PPGR1'!#REF!)</f>
        <v>#REF!</v>
      </c>
      <c r="G542" s="526" t="s">
        <v>936</v>
      </c>
      <c r="H542" s="526" t="s">
        <v>885</v>
      </c>
      <c r="I542" s="527" t="str">
        <f>IFERROR(VLOOKUP([9]!Tabla462[[#This Row],[Tipo de Equipo]],[10]LSIns!#REF!,2,FALSE),"")</f>
        <v/>
      </c>
      <c r="J542" s="526" t="s">
        <v>1998</v>
      </c>
      <c r="K542" s="526" t="s">
        <v>2003</v>
      </c>
      <c r="L542" s="526" t="s">
        <v>469</v>
      </c>
      <c r="M542" s="337" t="s">
        <v>2013</v>
      </c>
      <c r="N542" s="337" t="s">
        <v>1154</v>
      </c>
      <c r="O542" s="540" t="str">
        <f>IFERROR(VLOOKUP([9]!Tabla462[[#This Row],[Provincia]],[10]Prov!$A$2:$B$156,2,FALSE),"")</f>
        <v/>
      </c>
      <c r="P542" s="337" t="s">
        <v>968</v>
      </c>
      <c r="Q542" s="306" t="s">
        <v>1687</v>
      </c>
      <c r="R542" s="306">
        <v>1</v>
      </c>
      <c r="S542" s="361">
        <v>38000</v>
      </c>
      <c r="T542" s="450">
        <f>+Tabla46[[#This Row],[Cantidad de Insumos]]*Tabla46[[#This Row],[Precio Unitario]]</f>
        <v>38000</v>
      </c>
      <c r="U542" s="483" t="s">
        <v>871</v>
      </c>
      <c r="V542" s="312" t="s">
        <v>928</v>
      </c>
    </row>
    <row r="543" spans="2:22" ht="51" customHeight="1" x14ac:dyDescent="0.2">
      <c r="B543" s="541" t="e">
        <f>IF(Tabla46[[#This Row],[Tipos de Acciones]]="","",CONCATENATE(Tabla46[[#This Row],[POA]],".",Tabla46[[#This Row],[SRS]],".",Tabla46[[#This Row],[AREA]],".",Tabla46[[#This Row],[TIPO]]))</f>
        <v>#REF!</v>
      </c>
      <c r="C543" s="541" t="e">
        <f>IF(Tabla46[[#This Row],[Tipos de Acciones]]="","",'Formulario PPGR1'!#REF!)</f>
        <v>#REF!</v>
      </c>
      <c r="D543" s="341" t="s">
        <v>2027</v>
      </c>
      <c r="E543" s="541" t="s">
        <v>1163</v>
      </c>
      <c r="F543" s="541" t="e">
        <f>IF(Tabla46[[#This Row],[Tipos de Acciones]]="","",'Formulario PPGR1'!#REF!)</f>
        <v>#REF!</v>
      </c>
      <c r="G543" s="526" t="s">
        <v>936</v>
      </c>
      <c r="H543" s="526" t="s">
        <v>885</v>
      </c>
      <c r="I543" s="527" t="str">
        <f>IFERROR(VLOOKUP([9]!Tabla462[[#This Row],[Tipo de Equipo]],[10]LSIns!#REF!,2,FALSE),"")</f>
        <v/>
      </c>
      <c r="J543" s="526" t="s">
        <v>1998</v>
      </c>
      <c r="K543" s="526" t="s">
        <v>2003</v>
      </c>
      <c r="L543" s="526" t="s">
        <v>469</v>
      </c>
      <c r="M543" s="337" t="s">
        <v>2014</v>
      </c>
      <c r="N543" s="337" t="s">
        <v>1154</v>
      </c>
      <c r="O543" s="540" t="str">
        <f>IFERROR(VLOOKUP([9]!Tabla462[[#This Row],[Provincia]],[10]Prov!$A$2:$B$156,2,FALSE),"")</f>
        <v/>
      </c>
      <c r="P543" s="337" t="s">
        <v>968</v>
      </c>
      <c r="Q543" s="306" t="s">
        <v>1687</v>
      </c>
      <c r="R543" s="306">
        <v>1</v>
      </c>
      <c r="S543" s="361">
        <v>38000</v>
      </c>
      <c r="T543" s="450">
        <f>+Tabla46[[#This Row],[Cantidad de Insumos]]*Tabla46[[#This Row],[Precio Unitario]]</f>
        <v>38000</v>
      </c>
      <c r="U543" s="483" t="s">
        <v>871</v>
      </c>
      <c r="V543" s="312" t="s">
        <v>928</v>
      </c>
    </row>
    <row r="544" spans="2:22" ht="51" customHeight="1" x14ac:dyDescent="0.2">
      <c r="B544" s="541" t="e">
        <f>IF(Tabla46[[#This Row],[Tipos de Acciones]]="","",CONCATENATE(Tabla46[[#This Row],[POA]],".",Tabla46[[#This Row],[SRS]],".",Tabla46[[#This Row],[AREA]],".",Tabla46[[#This Row],[TIPO]]))</f>
        <v>#REF!</v>
      </c>
      <c r="C544" s="541" t="e">
        <f>IF(Tabla46[[#This Row],[Tipos de Acciones]]="","",'Formulario PPGR1'!#REF!)</f>
        <v>#REF!</v>
      </c>
      <c r="D544" s="341" t="s">
        <v>2027</v>
      </c>
      <c r="E544" s="541" t="s">
        <v>1163</v>
      </c>
      <c r="F544" s="541" t="e">
        <f>IF(Tabla46[[#This Row],[Tipos de Acciones]]="","",'Formulario PPGR1'!#REF!)</f>
        <v>#REF!</v>
      </c>
      <c r="G544" s="526" t="s">
        <v>936</v>
      </c>
      <c r="H544" s="526" t="s">
        <v>885</v>
      </c>
      <c r="I544" s="527" t="str">
        <f>IFERROR(VLOOKUP([9]!Tabla462[[#This Row],[Tipo de Equipo]],[10]LSIns!#REF!,2,FALSE),"")</f>
        <v/>
      </c>
      <c r="J544" s="526" t="s">
        <v>1998</v>
      </c>
      <c r="K544" s="526" t="s">
        <v>2003</v>
      </c>
      <c r="L544" s="526" t="s">
        <v>469</v>
      </c>
      <c r="M544" s="337" t="s">
        <v>1984</v>
      </c>
      <c r="N544" s="337" t="s">
        <v>1154</v>
      </c>
      <c r="O544" s="540" t="str">
        <f>IFERROR(VLOOKUP([9]!Tabla462[[#This Row],[Provincia]],[10]Prov!$A$2:$B$156,2,FALSE),"")</f>
        <v/>
      </c>
      <c r="P544" s="337" t="s">
        <v>968</v>
      </c>
      <c r="Q544" s="306" t="s">
        <v>1687</v>
      </c>
      <c r="R544" s="306">
        <v>1</v>
      </c>
      <c r="S544" s="361">
        <v>38000</v>
      </c>
      <c r="T544" s="450">
        <f>+Tabla46[[#This Row],[Cantidad de Insumos]]*Tabla46[[#This Row],[Precio Unitario]]</f>
        <v>38000</v>
      </c>
      <c r="U544" s="483" t="s">
        <v>871</v>
      </c>
      <c r="V544" s="312" t="s">
        <v>928</v>
      </c>
    </row>
    <row r="545" spans="2:22" ht="51" customHeight="1" x14ac:dyDescent="0.2">
      <c r="B545" s="541" t="e">
        <f>IF(Tabla46[[#This Row],[Tipos de Acciones]]="","",CONCATENATE(Tabla46[[#This Row],[POA]],".",Tabla46[[#This Row],[SRS]],".",Tabla46[[#This Row],[AREA]],".",Tabla46[[#This Row],[TIPO]]))</f>
        <v>#REF!</v>
      </c>
      <c r="C545" s="541" t="e">
        <f>IF(Tabla46[[#This Row],[Tipos de Acciones]]="","",'Formulario PPGR1'!#REF!)</f>
        <v>#REF!</v>
      </c>
      <c r="D545" s="341" t="s">
        <v>2027</v>
      </c>
      <c r="E545" s="541" t="s">
        <v>1163</v>
      </c>
      <c r="F545" s="541" t="e">
        <f>IF(Tabla46[[#This Row],[Tipos de Acciones]]="","",'Formulario PPGR1'!#REF!)</f>
        <v>#REF!</v>
      </c>
      <c r="G545" s="526" t="s">
        <v>936</v>
      </c>
      <c r="H545" s="526" t="s">
        <v>885</v>
      </c>
      <c r="I545" s="527" t="str">
        <f>IFERROR(VLOOKUP([9]!Tabla462[[#This Row],[Tipo de Equipo]],[10]LSIns!#REF!,2,FALSE),"")</f>
        <v/>
      </c>
      <c r="J545" s="526" t="s">
        <v>1998</v>
      </c>
      <c r="K545" s="526" t="s">
        <v>2003</v>
      </c>
      <c r="L545" s="526" t="s">
        <v>469</v>
      </c>
      <c r="M545" s="337" t="s">
        <v>1997</v>
      </c>
      <c r="N545" s="337" t="s">
        <v>1154</v>
      </c>
      <c r="O545" s="540" t="str">
        <f>IFERROR(VLOOKUP([9]!Tabla462[[#This Row],[Provincia]],[10]Prov!$A$2:$B$156,2,FALSE),"")</f>
        <v/>
      </c>
      <c r="P545" s="337" t="s">
        <v>968</v>
      </c>
      <c r="Q545" s="306" t="s">
        <v>1687</v>
      </c>
      <c r="R545" s="306">
        <v>1</v>
      </c>
      <c r="S545" s="361">
        <v>38000</v>
      </c>
      <c r="T545" s="450">
        <f>+Tabla46[[#This Row],[Cantidad de Insumos]]*Tabla46[[#This Row],[Precio Unitario]]</f>
        <v>38000</v>
      </c>
      <c r="U545" s="483" t="s">
        <v>871</v>
      </c>
      <c r="V545" s="312" t="s">
        <v>928</v>
      </c>
    </row>
    <row r="546" spans="2:22" ht="51" customHeight="1" x14ac:dyDescent="0.2">
      <c r="B546" s="541" t="e">
        <f>IF(Tabla46[[#This Row],[Tipos de Acciones]]="","",CONCATENATE(Tabla46[[#This Row],[POA]],".",Tabla46[[#This Row],[SRS]],".",Tabla46[[#This Row],[AREA]],".",Tabla46[[#This Row],[TIPO]]))</f>
        <v>#REF!</v>
      </c>
      <c r="C546" s="541" t="e">
        <f>IF(Tabla46[[#This Row],[Tipos de Acciones]]="","",'Formulario PPGR1'!#REF!)</f>
        <v>#REF!</v>
      </c>
      <c r="D546" s="341" t="s">
        <v>2027</v>
      </c>
      <c r="E546" s="541" t="s">
        <v>1163</v>
      </c>
      <c r="F546" s="541" t="e">
        <f>IF(Tabla46[[#This Row],[Tipos de Acciones]]="","",'Formulario PPGR1'!#REF!)</f>
        <v>#REF!</v>
      </c>
      <c r="G546" s="526" t="s">
        <v>936</v>
      </c>
      <c r="H546" s="526" t="s">
        <v>885</v>
      </c>
      <c r="I546" s="527" t="str">
        <f>IFERROR(VLOOKUP([9]!Tabla462[[#This Row],[Tipo de Equipo]],[10]LSIns!#REF!,2,FALSE),"")</f>
        <v/>
      </c>
      <c r="J546" s="526" t="s">
        <v>1998</v>
      </c>
      <c r="K546" s="526" t="s">
        <v>2003</v>
      </c>
      <c r="L546" s="526" t="s">
        <v>469</v>
      </c>
      <c r="M546" s="337" t="s">
        <v>1996</v>
      </c>
      <c r="N546" s="337" t="s">
        <v>1154</v>
      </c>
      <c r="O546" s="540" t="str">
        <f>IFERROR(VLOOKUP([9]!Tabla462[[#This Row],[Provincia]],[10]Prov!$A$2:$B$156,2,FALSE),"")</f>
        <v/>
      </c>
      <c r="P546" s="337" t="s">
        <v>968</v>
      </c>
      <c r="Q546" s="306" t="s">
        <v>1687</v>
      </c>
      <c r="R546" s="306">
        <v>1</v>
      </c>
      <c r="S546" s="361">
        <v>38000</v>
      </c>
      <c r="T546" s="450">
        <f>+Tabla46[[#This Row],[Cantidad de Insumos]]*Tabla46[[#This Row],[Precio Unitario]]</f>
        <v>38000</v>
      </c>
      <c r="U546" s="483" t="s">
        <v>871</v>
      </c>
      <c r="V546" s="312" t="s">
        <v>928</v>
      </c>
    </row>
    <row r="547" spans="2:22" ht="51" customHeight="1" x14ac:dyDescent="0.2">
      <c r="B547" s="541" t="e">
        <f>IF(Tabla46[[#This Row],[Tipos de Acciones]]="","",CONCATENATE(Tabla46[[#This Row],[POA]],".",Tabla46[[#This Row],[SRS]],".",Tabla46[[#This Row],[AREA]],".",Tabla46[[#This Row],[TIPO]]))</f>
        <v>#REF!</v>
      </c>
      <c r="C547" s="541" t="e">
        <f>IF(Tabla46[[#This Row],[Tipos de Acciones]]="","",'Formulario PPGR1'!#REF!)</f>
        <v>#REF!</v>
      </c>
      <c r="D547" s="341" t="s">
        <v>2027</v>
      </c>
      <c r="E547" s="541" t="s">
        <v>1163</v>
      </c>
      <c r="F547" s="541" t="e">
        <f>IF(Tabla46[[#This Row],[Tipos de Acciones]]="","",'Formulario PPGR1'!#REF!)</f>
        <v>#REF!</v>
      </c>
      <c r="G547" s="526" t="s">
        <v>936</v>
      </c>
      <c r="H547" s="526" t="s">
        <v>885</v>
      </c>
      <c r="I547" s="527" t="str">
        <f>IFERROR(VLOOKUP([9]!Tabla462[[#This Row],[Tipo de Equipo]],[10]LSIns!#REF!,2,FALSE),"")</f>
        <v/>
      </c>
      <c r="J547" s="526" t="s">
        <v>1998</v>
      </c>
      <c r="K547" s="526" t="s">
        <v>2003</v>
      </c>
      <c r="L547" s="526" t="s">
        <v>469</v>
      </c>
      <c r="M547" s="337" t="s">
        <v>2015</v>
      </c>
      <c r="N547" s="337" t="s">
        <v>1154</v>
      </c>
      <c r="O547" s="540" t="str">
        <f>IFERROR(VLOOKUP([9]!Tabla462[[#This Row],[Provincia]],[10]Prov!$A$2:$B$156,2,FALSE),"")</f>
        <v/>
      </c>
      <c r="P547" s="337" t="s">
        <v>968</v>
      </c>
      <c r="Q547" s="306" t="s">
        <v>1687</v>
      </c>
      <c r="R547" s="306">
        <v>1</v>
      </c>
      <c r="S547" s="361">
        <v>38000</v>
      </c>
      <c r="T547" s="450">
        <f>+Tabla46[[#This Row],[Cantidad de Insumos]]*Tabla46[[#This Row],[Precio Unitario]]</f>
        <v>38000</v>
      </c>
      <c r="U547" s="483" t="s">
        <v>871</v>
      </c>
      <c r="V547" s="312" t="s">
        <v>928</v>
      </c>
    </row>
    <row r="548" spans="2:22" ht="51" customHeight="1" x14ac:dyDescent="0.2">
      <c r="B548" s="541" t="e">
        <f>IF(Tabla46[[#This Row],[Tipos de Acciones]]="","",CONCATENATE(Tabla46[[#This Row],[POA]],".",Tabla46[[#This Row],[SRS]],".",Tabla46[[#This Row],[AREA]],".",Tabla46[[#This Row],[TIPO]]))</f>
        <v>#REF!</v>
      </c>
      <c r="C548" s="541" t="e">
        <f>IF(Tabla46[[#This Row],[Tipos de Acciones]]="","",'Formulario PPGR1'!#REF!)</f>
        <v>#REF!</v>
      </c>
      <c r="D548" s="341" t="s">
        <v>2027</v>
      </c>
      <c r="E548" s="541" t="s">
        <v>1163</v>
      </c>
      <c r="F548" s="541" t="e">
        <f>IF(Tabla46[[#This Row],[Tipos de Acciones]]="","",'Formulario PPGR1'!#REF!)</f>
        <v>#REF!</v>
      </c>
      <c r="G548" s="526" t="s">
        <v>936</v>
      </c>
      <c r="H548" s="526" t="s">
        <v>885</v>
      </c>
      <c r="I548" s="527" t="str">
        <f>IFERROR(VLOOKUP([9]!Tabla462[[#This Row],[Tipo de Equipo]],[10]LSIns!#REF!,2,FALSE),"")</f>
        <v/>
      </c>
      <c r="J548" s="526" t="s">
        <v>1998</v>
      </c>
      <c r="K548" s="526" t="s">
        <v>2003</v>
      </c>
      <c r="L548" s="526" t="s">
        <v>469</v>
      </c>
      <c r="M548" s="337" t="s">
        <v>2016</v>
      </c>
      <c r="N548" s="337" t="s">
        <v>1154</v>
      </c>
      <c r="O548" s="540" t="str">
        <f>IFERROR(VLOOKUP([9]!Tabla462[[#This Row],[Provincia]],[10]Prov!$A$2:$B$156,2,FALSE),"")</f>
        <v/>
      </c>
      <c r="P548" s="337" t="s">
        <v>968</v>
      </c>
      <c r="Q548" s="306" t="s">
        <v>1687</v>
      </c>
      <c r="R548" s="306">
        <v>1</v>
      </c>
      <c r="S548" s="361">
        <v>38000</v>
      </c>
      <c r="T548" s="450">
        <f>+Tabla46[[#This Row],[Cantidad de Insumos]]*Tabla46[[#This Row],[Precio Unitario]]</f>
        <v>38000</v>
      </c>
      <c r="U548" s="483" t="s">
        <v>871</v>
      </c>
      <c r="V548" s="312" t="s">
        <v>928</v>
      </c>
    </row>
    <row r="549" spans="2:22" ht="51" customHeight="1" x14ac:dyDescent="0.2">
      <c r="B549" s="541" t="e">
        <f>IF(Tabla46[[#This Row],[Tipos de Acciones]]="","",CONCATENATE(Tabla46[[#This Row],[POA]],".",Tabla46[[#This Row],[SRS]],".",Tabla46[[#This Row],[AREA]],".",Tabla46[[#This Row],[TIPO]]))</f>
        <v>#REF!</v>
      </c>
      <c r="C549" s="541" t="e">
        <f>IF(Tabla46[[#This Row],[Tipos de Acciones]]="","",'Formulario PPGR1'!#REF!)</f>
        <v>#REF!</v>
      </c>
      <c r="D549" s="341" t="s">
        <v>2027</v>
      </c>
      <c r="E549" s="541" t="s">
        <v>1163</v>
      </c>
      <c r="F549" s="541" t="e">
        <f>IF(Tabla46[[#This Row],[Tipos de Acciones]]="","",'Formulario PPGR1'!#REF!)</f>
        <v>#REF!</v>
      </c>
      <c r="G549" s="526" t="s">
        <v>936</v>
      </c>
      <c r="H549" s="526" t="s">
        <v>885</v>
      </c>
      <c r="I549" s="527" t="str">
        <f>IFERROR(VLOOKUP([9]!Tabla462[[#This Row],[Tipo de Equipo]],[10]LSIns!#REF!,2,FALSE),"")</f>
        <v/>
      </c>
      <c r="J549" s="526" t="s">
        <v>1998</v>
      </c>
      <c r="K549" s="526" t="s">
        <v>2003</v>
      </c>
      <c r="L549" s="526" t="s">
        <v>469</v>
      </c>
      <c r="M549" s="337" t="s">
        <v>1955</v>
      </c>
      <c r="N549" s="337" t="s">
        <v>1154</v>
      </c>
      <c r="O549" s="540" t="str">
        <f>IFERROR(VLOOKUP([9]!Tabla462[[#This Row],[Provincia]],[10]Prov!$A$2:$B$156,2,FALSE),"")</f>
        <v/>
      </c>
      <c r="P549" s="337" t="s">
        <v>966</v>
      </c>
      <c r="Q549" s="306" t="s">
        <v>1687</v>
      </c>
      <c r="R549" s="306">
        <v>1</v>
      </c>
      <c r="S549" s="361">
        <v>38000</v>
      </c>
      <c r="T549" s="450">
        <f>+Tabla46[[#This Row],[Cantidad de Insumos]]*Tabla46[[#This Row],[Precio Unitario]]</f>
        <v>38000</v>
      </c>
      <c r="U549" s="483" t="s">
        <v>871</v>
      </c>
      <c r="V549" s="312" t="s">
        <v>928</v>
      </c>
    </row>
    <row r="550" spans="2:22" ht="51" customHeight="1" x14ac:dyDescent="0.2">
      <c r="B550" s="541" t="e">
        <f>IF(Tabla46[[#This Row],[Tipos de Acciones]]="","",CONCATENATE(Tabla46[[#This Row],[POA]],".",Tabla46[[#This Row],[SRS]],".",Tabla46[[#This Row],[AREA]],".",Tabla46[[#This Row],[TIPO]]))</f>
        <v>#REF!</v>
      </c>
      <c r="C550" s="541" t="e">
        <f>IF(Tabla46[[#This Row],[Tipos de Acciones]]="","",'Formulario PPGR1'!#REF!)</f>
        <v>#REF!</v>
      </c>
      <c r="D550" s="341" t="s">
        <v>2027</v>
      </c>
      <c r="E550" s="541" t="s">
        <v>1163</v>
      </c>
      <c r="F550" s="541" t="e">
        <f>IF(Tabla46[[#This Row],[Tipos de Acciones]]="","",'Formulario PPGR1'!#REF!)</f>
        <v>#REF!</v>
      </c>
      <c r="G550" s="526" t="s">
        <v>936</v>
      </c>
      <c r="H550" s="526" t="s">
        <v>885</v>
      </c>
      <c r="I550" s="527" t="str">
        <f>IFERROR(VLOOKUP([9]!Tabla462[[#This Row],[Tipo de Equipo]],[10]LSIns!#REF!,2,FALSE),"")</f>
        <v/>
      </c>
      <c r="J550" s="526" t="s">
        <v>1998</v>
      </c>
      <c r="K550" s="526" t="s">
        <v>2003</v>
      </c>
      <c r="L550" s="526" t="s">
        <v>469</v>
      </c>
      <c r="M550" s="337" t="s">
        <v>1956</v>
      </c>
      <c r="N550" s="337" t="s">
        <v>1154</v>
      </c>
      <c r="O550" s="540" t="str">
        <f>IFERROR(VLOOKUP([9]!Tabla462[[#This Row],[Provincia]],[10]Prov!$A$2:$B$156,2,FALSE),"")</f>
        <v/>
      </c>
      <c r="P550" s="337" t="s">
        <v>966</v>
      </c>
      <c r="Q550" s="306" t="s">
        <v>1687</v>
      </c>
      <c r="R550" s="306">
        <v>1</v>
      </c>
      <c r="S550" s="361">
        <v>38000</v>
      </c>
      <c r="T550" s="450">
        <f>+Tabla46[[#This Row],[Cantidad de Insumos]]*Tabla46[[#This Row],[Precio Unitario]]</f>
        <v>38000</v>
      </c>
      <c r="U550" s="483" t="s">
        <v>871</v>
      </c>
      <c r="V550" s="312" t="s">
        <v>928</v>
      </c>
    </row>
    <row r="551" spans="2:22" ht="51" customHeight="1" x14ac:dyDescent="0.2">
      <c r="B551" s="541" t="e">
        <f>IF(Tabla46[[#This Row],[Tipos de Acciones]]="","",CONCATENATE(Tabla46[[#This Row],[POA]],".",Tabla46[[#This Row],[SRS]],".",Tabla46[[#This Row],[AREA]],".",Tabla46[[#This Row],[TIPO]]))</f>
        <v>#REF!</v>
      </c>
      <c r="C551" s="541" t="e">
        <f>IF(Tabla46[[#This Row],[Tipos de Acciones]]="","",'Formulario PPGR1'!#REF!)</f>
        <v>#REF!</v>
      </c>
      <c r="D551" s="341" t="s">
        <v>2027</v>
      </c>
      <c r="E551" s="541" t="s">
        <v>1163</v>
      </c>
      <c r="F551" s="541" t="e">
        <f>IF(Tabla46[[#This Row],[Tipos de Acciones]]="","",'Formulario PPGR1'!#REF!)</f>
        <v>#REF!</v>
      </c>
      <c r="G551" s="526" t="s">
        <v>936</v>
      </c>
      <c r="H551" s="526" t="s">
        <v>885</v>
      </c>
      <c r="I551" s="527" t="str">
        <f>IFERROR(VLOOKUP([9]!Tabla462[[#This Row],[Tipo de Equipo]],[10]LSIns!#REF!,2,FALSE),"")</f>
        <v/>
      </c>
      <c r="J551" s="526" t="s">
        <v>1998</v>
      </c>
      <c r="K551" s="526" t="s">
        <v>2003</v>
      </c>
      <c r="L551" s="526" t="s">
        <v>469</v>
      </c>
      <c r="M551" s="337" t="s">
        <v>2017</v>
      </c>
      <c r="N551" s="337" t="s">
        <v>1154</v>
      </c>
      <c r="O551" s="540" t="str">
        <f>IFERROR(VLOOKUP([9]!Tabla462[[#This Row],[Provincia]],[10]Prov!$A$2:$B$156,2,FALSE),"")</f>
        <v/>
      </c>
      <c r="P551" s="337" t="s">
        <v>966</v>
      </c>
      <c r="Q551" s="306" t="s">
        <v>1687</v>
      </c>
      <c r="R551" s="306">
        <v>1</v>
      </c>
      <c r="S551" s="361">
        <v>38000</v>
      </c>
      <c r="T551" s="450">
        <f>+Tabla46[[#This Row],[Cantidad de Insumos]]*Tabla46[[#This Row],[Precio Unitario]]</f>
        <v>38000</v>
      </c>
      <c r="U551" s="483" t="s">
        <v>871</v>
      </c>
      <c r="V551" s="312" t="s">
        <v>928</v>
      </c>
    </row>
    <row r="552" spans="2:22" ht="51" customHeight="1" x14ac:dyDescent="0.2">
      <c r="B552" s="541" t="e">
        <f>IF(Tabla46[[#This Row],[Tipos de Acciones]]="","",CONCATENATE(Tabla46[[#This Row],[POA]],".",Tabla46[[#This Row],[SRS]],".",Tabla46[[#This Row],[AREA]],".",Tabla46[[#This Row],[TIPO]]))</f>
        <v>#REF!</v>
      </c>
      <c r="C552" s="541" t="e">
        <f>IF(Tabla46[[#This Row],[Tipos de Acciones]]="","",'Formulario PPGR1'!#REF!)</f>
        <v>#REF!</v>
      </c>
      <c r="D552" s="341" t="s">
        <v>2027</v>
      </c>
      <c r="E552" s="541" t="s">
        <v>1163</v>
      </c>
      <c r="F552" s="541" t="e">
        <f>IF(Tabla46[[#This Row],[Tipos de Acciones]]="","",'Formulario PPGR1'!#REF!)</f>
        <v>#REF!</v>
      </c>
      <c r="G552" s="526" t="s">
        <v>936</v>
      </c>
      <c r="H552" s="526" t="s">
        <v>885</v>
      </c>
      <c r="I552" s="527" t="str">
        <f>IFERROR(VLOOKUP([9]!Tabla462[[#This Row],[Tipo de Equipo]],[10]LSIns!#REF!,2,FALSE),"")</f>
        <v/>
      </c>
      <c r="J552" s="526" t="s">
        <v>1998</v>
      </c>
      <c r="K552" s="526" t="s">
        <v>2003</v>
      </c>
      <c r="L552" s="526" t="s">
        <v>469</v>
      </c>
      <c r="M552" s="337" t="s">
        <v>2018</v>
      </c>
      <c r="N552" s="337" t="s">
        <v>1154</v>
      </c>
      <c r="O552" s="540" t="str">
        <f>IFERROR(VLOOKUP([9]!Tabla462[[#This Row],[Provincia]],[10]Prov!$A$2:$B$156,2,FALSE),"")</f>
        <v/>
      </c>
      <c r="P552" s="337" t="s">
        <v>966</v>
      </c>
      <c r="Q552" s="306" t="s">
        <v>1687</v>
      </c>
      <c r="R552" s="306">
        <v>1</v>
      </c>
      <c r="S552" s="361">
        <v>38000</v>
      </c>
      <c r="T552" s="450">
        <f>+Tabla46[[#This Row],[Cantidad de Insumos]]*Tabla46[[#This Row],[Precio Unitario]]</f>
        <v>38000</v>
      </c>
      <c r="U552" s="483" t="s">
        <v>871</v>
      </c>
      <c r="V552" s="312" t="s">
        <v>928</v>
      </c>
    </row>
    <row r="553" spans="2:22" ht="51" customHeight="1" x14ac:dyDescent="0.2">
      <c r="B553" s="541" t="e">
        <f>IF(Tabla46[[#This Row],[Tipos de Acciones]]="","",CONCATENATE(Tabla46[[#This Row],[POA]],".",Tabla46[[#This Row],[SRS]],".",Tabla46[[#This Row],[AREA]],".",Tabla46[[#This Row],[TIPO]]))</f>
        <v>#REF!</v>
      </c>
      <c r="C553" s="541" t="e">
        <f>IF(Tabla46[[#This Row],[Tipos de Acciones]]="","",'Formulario PPGR1'!#REF!)</f>
        <v>#REF!</v>
      </c>
      <c r="D553" s="341" t="s">
        <v>2027</v>
      </c>
      <c r="E553" s="541" t="s">
        <v>1163</v>
      </c>
      <c r="F553" s="541" t="e">
        <f>IF(Tabla46[[#This Row],[Tipos de Acciones]]="","",'Formulario PPGR1'!#REF!)</f>
        <v>#REF!</v>
      </c>
      <c r="G553" s="526" t="s">
        <v>936</v>
      </c>
      <c r="H553" s="526" t="s">
        <v>885</v>
      </c>
      <c r="I553" s="527" t="str">
        <f>IFERROR(VLOOKUP([9]!Tabla462[[#This Row],[Tipo de Equipo]],[10]LSIns!#REF!,2,FALSE),"")</f>
        <v/>
      </c>
      <c r="J553" s="526" t="s">
        <v>1998</v>
      </c>
      <c r="K553" s="526" t="s">
        <v>2003</v>
      </c>
      <c r="L553" s="526" t="s">
        <v>469</v>
      </c>
      <c r="M553" s="337" t="s">
        <v>1989</v>
      </c>
      <c r="N553" s="337" t="s">
        <v>1154</v>
      </c>
      <c r="O553" s="540" t="str">
        <f>IFERROR(VLOOKUP([9]!Tabla462[[#This Row],[Provincia]],[10]Prov!$A$2:$B$156,2,FALSE),"")</f>
        <v/>
      </c>
      <c r="P553" s="337" t="s">
        <v>966</v>
      </c>
      <c r="Q553" s="306" t="s">
        <v>1687</v>
      </c>
      <c r="R553" s="306">
        <v>1</v>
      </c>
      <c r="S553" s="361">
        <v>38000</v>
      </c>
      <c r="T553" s="450">
        <f>+Tabla46[[#This Row],[Cantidad de Insumos]]*Tabla46[[#This Row],[Precio Unitario]]</f>
        <v>38000</v>
      </c>
      <c r="U553" s="483" t="s">
        <v>871</v>
      </c>
      <c r="V553" s="312" t="s">
        <v>928</v>
      </c>
    </row>
    <row r="554" spans="2:22" ht="51" customHeight="1" x14ac:dyDescent="0.2">
      <c r="B554" s="541" t="e">
        <f>IF(Tabla46[[#This Row],[Tipos de Acciones]]="","",CONCATENATE(Tabla46[[#This Row],[POA]],".",Tabla46[[#This Row],[SRS]],".",Tabla46[[#This Row],[AREA]],".",Tabla46[[#This Row],[TIPO]]))</f>
        <v>#REF!</v>
      </c>
      <c r="C554" s="541" t="e">
        <f>IF(Tabla46[[#This Row],[Tipos de Acciones]]="","",'Formulario PPGR1'!#REF!)</f>
        <v>#REF!</v>
      </c>
      <c r="D554" s="341" t="s">
        <v>2027</v>
      </c>
      <c r="E554" s="541" t="s">
        <v>1163</v>
      </c>
      <c r="F554" s="541" t="e">
        <f>IF(Tabla46[[#This Row],[Tipos de Acciones]]="","",'Formulario PPGR1'!#REF!)</f>
        <v>#REF!</v>
      </c>
      <c r="G554" s="526" t="s">
        <v>936</v>
      </c>
      <c r="H554" s="526" t="s">
        <v>885</v>
      </c>
      <c r="I554" s="527" t="str">
        <f>IFERROR(VLOOKUP([9]!Tabla462[[#This Row],[Tipo de Equipo]],[10]LSIns!#REF!,2,FALSE),"")</f>
        <v/>
      </c>
      <c r="J554" s="526" t="s">
        <v>1998</v>
      </c>
      <c r="K554" s="526" t="s">
        <v>2003</v>
      </c>
      <c r="L554" s="526" t="s">
        <v>469</v>
      </c>
      <c r="M554" s="337" t="s">
        <v>2019</v>
      </c>
      <c r="N554" s="337" t="s">
        <v>1154</v>
      </c>
      <c r="O554" s="540" t="str">
        <f>IFERROR(VLOOKUP([9]!Tabla462[[#This Row],[Provincia]],[10]Prov!$A$2:$B$156,2,FALSE),"")</f>
        <v/>
      </c>
      <c r="P554" s="337" t="s">
        <v>966</v>
      </c>
      <c r="Q554" s="306" t="s">
        <v>1687</v>
      </c>
      <c r="R554" s="306">
        <v>1</v>
      </c>
      <c r="S554" s="361">
        <v>38000</v>
      </c>
      <c r="T554" s="450">
        <f>+Tabla46[[#This Row],[Cantidad de Insumos]]*Tabla46[[#This Row],[Precio Unitario]]</f>
        <v>38000</v>
      </c>
      <c r="U554" s="483" t="s">
        <v>871</v>
      </c>
      <c r="V554" s="312" t="s">
        <v>928</v>
      </c>
    </row>
    <row r="555" spans="2:22" ht="51" customHeight="1" x14ac:dyDescent="0.2">
      <c r="B555" s="541" t="e">
        <f>IF(Tabla46[[#This Row],[Tipos de Acciones]]="","",CONCATENATE(Tabla46[[#This Row],[POA]],".",Tabla46[[#This Row],[SRS]],".",Tabla46[[#This Row],[AREA]],".",Tabla46[[#This Row],[TIPO]]))</f>
        <v>#REF!</v>
      </c>
      <c r="C555" s="541" t="e">
        <f>IF(Tabla46[[#This Row],[Tipos de Acciones]]="","",'Formulario PPGR1'!#REF!)</f>
        <v>#REF!</v>
      </c>
      <c r="D555" s="341" t="s">
        <v>2027</v>
      </c>
      <c r="E555" s="541" t="s">
        <v>1163</v>
      </c>
      <c r="F555" s="541" t="e">
        <f>IF(Tabla46[[#This Row],[Tipos de Acciones]]="","",'Formulario PPGR1'!#REF!)</f>
        <v>#REF!</v>
      </c>
      <c r="G555" s="526" t="s">
        <v>936</v>
      </c>
      <c r="H555" s="526" t="s">
        <v>885</v>
      </c>
      <c r="I555" s="527" t="str">
        <f>IFERROR(VLOOKUP([9]!Tabla462[[#This Row],[Tipo de Equipo]],[10]LSIns!#REF!,2,FALSE),"")</f>
        <v/>
      </c>
      <c r="J555" s="526" t="s">
        <v>1998</v>
      </c>
      <c r="K555" s="526" t="s">
        <v>2003</v>
      </c>
      <c r="L555" s="526" t="s">
        <v>469</v>
      </c>
      <c r="M555" s="337" t="s">
        <v>2020</v>
      </c>
      <c r="N555" s="337" t="s">
        <v>1154</v>
      </c>
      <c r="O555" s="540" t="str">
        <f>IFERROR(VLOOKUP([9]!Tabla462[[#This Row],[Provincia]],[10]Prov!$A$2:$B$156,2,FALSE),"")</f>
        <v/>
      </c>
      <c r="P555" s="337" t="s">
        <v>966</v>
      </c>
      <c r="Q555" s="306" t="s">
        <v>1687</v>
      </c>
      <c r="R555" s="306">
        <v>1</v>
      </c>
      <c r="S555" s="361">
        <v>38000</v>
      </c>
      <c r="T555" s="450">
        <f>+Tabla46[[#This Row],[Cantidad de Insumos]]*Tabla46[[#This Row],[Precio Unitario]]</f>
        <v>38000</v>
      </c>
      <c r="U555" s="483" t="s">
        <v>871</v>
      </c>
      <c r="V555" s="312" t="s">
        <v>928</v>
      </c>
    </row>
    <row r="556" spans="2:22" ht="51" customHeight="1" x14ac:dyDescent="0.2">
      <c r="B556" s="541" t="e">
        <f>IF(Tabla46[[#This Row],[Tipos de Acciones]]="","",CONCATENATE(Tabla46[[#This Row],[POA]],".",Tabla46[[#This Row],[SRS]],".",Tabla46[[#This Row],[AREA]],".",Tabla46[[#This Row],[TIPO]]))</f>
        <v>#REF!</v>
      </c>
      <c r="C556" s="541" t="e">
        <f>IF(Tabla46[[#This Row],[Tipos de Acciones]]="","",'Formulario PPGR1'!#REF!)</f>
        <v>#REF!</v>
      </c>
      <c r="D556" s="341" t="s">
        <v>2027</v>
      </c>
      <c r="E556" s="541" t="s">
        <v>1163</v>
      </c>
      <c r="F556" s="541" t="e">
        <f>IF(Tabla46[[#This Row],[Tipos de Acciones]]="","",'Formulario PPGR1'!#REF!)</f>
        <v>#REF!</v>
      </c>
      <c r="G556" s="526" t="s">
        <v>936</v>
      </c>
      <c r="H556" s="526" t="s">
        <v>885</v>
      </c>
      <c r="I556" s="527" t="str">
        <f>IFERROR(VLOOKUP([9]!Tabla462[[#This Row],[Tipo de Equipo]],[10]LSIns!#REF!,2,FALSE),"")</f>
        <v/>
      </c>
      <c r="J556" s="526" t="s">
        <v>1998</v>
      </c>
      <c r="K556" s="526" t="s">
        <v>2003</v>
      </c>
      <c r="L556" s="526" t="s">
        <v>469</v>
      </c>
      <c r="M556" s="337" t="s">
        <v>1969</v>
      </c>
      <c r="N556" s="337" t="s">
        <v>1154</v>
      </c>
      <c r="O556" s="540" t="str">
        <f>IFERROR(VLOOKUP([9]!Tabla462[[#This Row],[Provincia]],[10]Prov!$A$2:$B$156,2,FALSE),"")</f>
        <v/>
      </c>
      <c r="P556" s="337" t="s">
        <v>966</v>
      </c>
      <c r="Q556" s="306" t="s">
        <v>1687</v>
      </c>
      <c r="R556" s="306">
        <v>1</v>
      </c>
      <c r="S556" s="361">
        <v>38000</v>
      </c>
      <c r="T556" s="450">
        <f>+Tabla46[[#This Row],[Cantidad de Insumos]]*Tabla46[[#This Row],[Precio Unitario]]</f>
        <v>38000</v>
      </c>
      <c r="U556" s="483" t="s">
        <v>871</v>
      </c>
      <c r="V556" s="312" t="s">
        <v>928</v>
      </c>
    </row>
    <row r="557" spans="2:22" ht="51" customHeight="1" x14ac:dyDescent="0.2">
      <c r="B557" s="541" t="e">
        <f>IF(Tabla46[[#This Row],[Tipos de Acciones]]="","",CONCATENATE(Tabla46[[#This Row],[POA]],".",Tabla46[[#This Row],[SRS]],".",Tabla46[[#This Row],[AREA]],".",Tabla46[[#This Row],[TIPO]]))</f>
        <v>#REF!</v>
      </c>
      <c r="C557" s="541" t="e">
        <f>IF(Tabla46[[#This Row],[Tipos de Acciones]]="","",'Formulario PPGR1'!#REF!)</f>
        <v>#REF!</v>
      </c>
      <c r="D557" s="341" t="s">
        <v>2027</v>
      </c>
      <c r="E557" s="541" t="s">
        <v>1163</v>
      </c>
      <c r="F557" s="541" t="e">
        <f>IF(Tabla46[[#This Row],[Tipos de Acciones]]="","",'Formulario PPGR1'!#REF!)</f>
        <v>#REF!</v>
      </c>
      <c r="G557" s="526" t="s">
        <v>936</v>
      </c>
      <c r="H557" s="526" t="s">
        <v>885</v>
      </c>
      <c r="I557" s="527" t="str">
        <f>IFERROR(VLOOKUP([9]!Tabla462[[#This Row],[Tipo de Equipo]],[10]LSIns!#REF!,2,FALSE),"")</f>
        <v/>
      </c>
      <c r="J557" s="526" t="s">
        <v>1998</v>
      </c>
      <c r="K557" s="526" t="s">
        <v>2003</v>
      </c>
      <c r="L557" s="526" t="s">
        <v>469</v>
      </c>
      <c r="M557" s="337" t="s">
        <v>2021</v>
      </c>
      <c r="N557" s="337" t="s">
        <v>1154</v>
      </c>
      <c r="O557" s="540" t="str">
        <f>IFERROR(VLOOKUP([9]!Tabla462[[#This Row],[Provincia]],[10]Prov!$A$2:$B$156,2,FALSE),"")</f>
        <v/>
      </c>
      <c r="P557" s="337" t="s">
        <v>966</v>
      </c>
      <c r="Q557" s="306" t="s">
        <v>1687</v>
      </c>
      <c r="R557" s="306">
        <v>1</v>
      </c>
      <c r="S557" s="361">
        <v>38000</v>
      </c>
      <c r="T557" s="450">
        <f>+Tabla46[[#This Row],[Cantidad de Insumos]]*Tabla46[[#This Row],[Precio Unitario]]</f>
        <v>38000</v>
      </c>
      <c r="U557" s="483" t="s">
        <v>871</v>
      </c>
      <c r="V557" s="312" t="s">
        <v>928</v>
      </c>
    </row>
    <row r="558" spans="2:22" ht="51" customHeight="1" x14ac:dyDescent="0.2">
      <c r="B558" s="541" t="e">
        <f>IF(Tabla46[[#This Row],[Tipos de Acciones]]="","",CONCATENATE(Tabla46[[#This Row],[POA]],".",Tabla46[[#This Row],[SRS]],".",Tabla46[[#This Row],[AREA]],".",Tabla46[[#This Row],[TIPO]]))</f>
        <v>#REF!</v>
      </c>
      <c r="C558" s="541" t="e">
        <f>IF(Tabla46[[#This Row],[Tipos de Acciones]]="","",'Formulario PPGR1'!#REF!)</f>
        <v>#REF!</v>
      </c>
      <c r="D558" s="341" t="s">
        <v>2027</v>
      </c>
      <c r="E558" s="541" t="s">
        <v>1163</v>
      </c>
      <c r="F558" s="541" t="e">
        <f>IF(Tabla46[[#This Row],[Tipos de Acciones]]="","",'Formulario PPGR1'!#REF!)</f>
        <v>#REF!</v>
      </c>
      <c r="G558" s="526" t="s">
        <v>936</v>
      </c>
      <c r="H558" s="526" t="s">
        <v>885</v>
      </c>
      <c r="I558" s="527" t="str">
        <f>IFERROR(VLOOKUP([9]!Tabla462[[#This Row],[Tipo de Equipo]],[10]LSIns!#REF!,2,FALSE),"")</f>
        <v/>
      </c>
      <c r="J558" s="526" t="s">
        <v>1998</v>
      </c>
      <c r="K558" s="526" t="s">
        <v>2003</v>
      </c>
      <c r="L558" s="526" t="s">
        <v>469</v>
      </c>
      <c r="M558" s="337" t="s">
        <v>1972</v>
      </c>
      <c r="N558" s="337" t="s">
        <v>1154</v>
      </c>
      <c r="O558" s="540" t="str">
        <f>IFERROR(VLOOKUP([9]!Tabla462[[#This Row],[Provincia]],[10]Prov!$A$2:$B$156,2,FALSE),"")</f>
        <v/>
      </c>
      <c r="P558" s="337" t="s">
        <v>966</v>
      </c>
      <c r="Q558" s="306" t="s">
        <v>1687</v>
      </c>
      <c r="R558" s="306">
        <v>1</v>
      </c>
      <c r="S558" s="361">
        <v>38000</v>
      </c>
      <c r="T558" s="450">
        <f>+Tabla46[[#This Row],[Cantidad de Insumos]]*Tabla46[[#This Row],[Precio Unitario]]</f>
        <v>38000</v>
      </c>
      <c r="U558" s="483" t="s">
        <v>871</v>
      </c>
      <c r="V558" s="312" t="s">
        <v>928</v>
      </c>
    </row>
    <row r="559" spans="2:22" ht="51" customHeight="1" x14ac:dyDescent="0.2">
      <c r="B559" s="541" t="e">
        <f>IF(Tabla46[[#This Row],[Tipos de Acciones]]="","",CONCATENATE(Tabla46[[#This Row],[POA]],".",Tabla46[[#This Row],[SRS]],".",Tabla46[[#This Row],[AREA]],".",Tabla46[[#This Row],[TIPO]]))</f>
        <v>#REF!</v>
      </c>
      <c r="C559" s="541" t="e">
        <f>IF(Tabla46[[#This Row],[Tipos de Acciones]]="","",'Formulario PPGR1'!#REF!)</f>
        <v>#REF!</v>
      </c>
      <c r="D559" s="341" t="s">
        <v>2027</v>
      </c>
      <c r="E559" s="541" t="s">
        <v>1163</v>
      </c>
      <c r="F559" s="541" t="e">
        <f>IF(Tabla46[[#This Row],[Tipos de Acciones]]="","",'Formulario PPGR1'!#REF!)</f>
        <v>#REF!</v>
      </c>
      <c r="G559" s="526" t="s">
        <v>936</v>
      </c>
      <c r="H559" s="526" t="s">
        <v>885</v>
      </c>
      <c r="I559" s="527" t="str">
        <f>IFERROR(VLOOKUP([9]!Tabla462[[#This Row],[Tipo de Equipo]],[10]LSIns!#REF!,2,FALSE),"")</f>
        <v/>
      </c>
      <c r="J559" s="526" t="s">
        <v>1998</v>
      </c>
      <c r="K559" s="526" t="s">
        <v>2003</v>
      </c>
      <c r="L559" s="526" t="s">
        <v>469</v>
      </c>
      <c r="M559" s="337" t="s">
        <v>1938</v>
      </c>
      <c r="N559" s="337" t="s">
        <v>1154</v>
      </c>
      <c r="O559" s="540" t="str">
        <f>IFERROR(VLOOKUP([9]!Tabla462[[#This Row],[Provincia]],[10]Prov!$A$2:$B$156,2,FALSE),"")</f>
        <v/>
      </c>
      <c r="P559" s="337" t="s">
        <v>966</v>
      </c>
      <c r="Q559" s="306" t="s">
        <v>1687</v>
      </c>
      <c r="R559" s="306">
        <v>1</v>
      </c>
      <c r="S559" s="361">
        <v>38000</v>
      </c>
      <c r="T559" s="450">
        <f>+Tabla46[[#This Row],[Cantidad de Insumos]]*Tabla46[[#This Row],[Precio Unitario]]</f>
        <v>38000</v>
      </c>
      <c r="U559" s="483" t="s">
        <v>871</v>
      </c>
      <c r="V559" s="312" t="s">
        <v>928</v>
      </c>
    </row>
    <row r="560" spans="2:22" ht="51" customHeight="1" x14ac:dyDescent="0.2">
      <c r="B560" s="541" t="e">
        <f>IF(Tabla46[[#This Row],[Tipos de Acciones]]="","",CONCATENATE(Tabla46[[#This Row],[POA]],".",Tabla46[[#This Row],[SRS]],".",Tabla46[[#This Row],[AREA]],".",Tabla46[[#This Row],[TIPO]]))</f>
        <v>#REF!</v>
      </c>
      <c r="C560" s="541" t="e">
        <f>IF(Tabla46[[#This Row],[Tipos de Acciones]]="","",'Formulario PPGR1'!#REF!)</f>
        <v>#REF!</v>
      </c>
      <c r="D560" s="341" t="s">
        <v>2027</v>
      </c>
      <c r="E560" s="541" t="s">
        <v>1163</v>
      </c>
      <c r="F560" s="541" t="e">
        <f>IF(Tabla46[[#This Row],[Tipos de Acciones]]="","",'Formulario PPGR1'!#REF!)</f>
        <v>#REF!</v>
      </c>
      <c r="G560" s="526" t="s">
        <v>936</v>
      </c>
      <c r="H560" s="526" t="s">
        <v>885</v>
      </c>
      <c r="I560" s="527" t="str">
        <f>IFERROR(VLOOKUP([9]!Tabla462[[#This Row],[Tipo de Equipo]],[10]LSIns!#REF!,2,FALSE),"")</f>
        <v/>
      </c>
      <c r="J560" s="526" t="s">
        <v>1998</v>
      </c>
      <c r="K560" s="526" t="s">
        <v>2003</v>
      </c>
      <c r="L560" s="526" t="s">
        <v>469</v>
      </c>
      <c r="M560" s="337" t="s">
        <v>1940</v>
      </c>
      <c r="N560" s="337" t="s">
        <v>1154</v>
      </c>
      <c r="O560" s="540" t="str">
        <f>IFERROR(VLOOKUP([9]!Tabla462[[#This Row],[Provincia]],[10]Prov!$A$2:$B$156,2,FALSE),"")</f>
        <v/>
      </c>
      <c r="P560" s="337" t="s">
        <v>966</v>
      </c>
      <c r="Q560" s="306" t="s">
        <v>1687</v>
      </c>
      <c r="R560" s="306">
        <v>1</v>
      </c>
      <c r="S560" s="361">
        <v>38000</v>
      </c>
      <c r="T560" s="450">
        <f>+Tabla46[[#This Row],[Cantidad de Insumos]]*Tabla46[[#This Row],[Precio Unitario]]</f>
        <v>38000</v>
      </c>
      <c r="U560" s="483" t="s">
        <v>871</v>
      </c>
      <c r="V560" s="312" t="s">
        <v>928</v>
      </c>
    </row>
    <row r="561" spans="2:22" ht="51" customHeight="1" x14ac:dyDescent="0.2">
      <c r="B561" s="541" t="e">
        <f>IF(Tabla46[[#This Row],[Tipos de Acciones]]="","",CONCATENATE(Tabla46[[#This Row],[POA]],".",Tabla46[[#This Row],[SRS]],".",Tabla46[[#This Row],[AREA]],".",Tabla46[[#This Row],[TIPO]]))</f>
        <v>#REF!</v>
      </c>
      <c r="C561" s="541" t="e">
        <f>IF(Tabla46[[#This Row],[Tipos de Acciones]]="","",'Formulario PPGR1'!#REF!)</f>
        <v>#REF!</v>
      </c>
      <c r="D561" s="341" t="s">
        <v>2027</v>
      </c>
      <c r="E561" s="541" t="s">
        <v>1163</v>
      </c>
      <c r="F561" s="541" t="e">
        <f>IF(Tabla46[[#This Row],[Tipos de Acciones]]="","",'Formulario PPGR1'!#REF!)</f>
        <v>#REF!</v>
      </c>
      <c r="G561" s="526" t="s">
        <v>936</v>
      </c>
      <c r="H561" s="526" t="s">
        <v>885</v>
      </c>
      <c r="I561" s="527" t="str">
        <f>IFERROR(VLOOKUP([9]!Tabla462[[#This Row],[Tipo de Equipo]],[10]LSIns!#REF!,2,FALSE),"")</f>
        <v/>
      </c>
      <c r="J561" s="526" t="s">
        <v>1998</v>
      </c>
      <c r="K561" s="526" t="s">
        <v>2003</v>
      </c>
      <c r="L561" s="526" t="s">
        <v>469</v>
      </c>
      <c r="M561" s="337" t="s">
        <v>1975</v>
      </c>
      <c r="N561" s="337" t="s">
        <v>1154</v>
      </c>
      <c r="O561" s="540" t="str">
        <f>IFERROR(VLOOKUP([9]!Tabla462[[#This Row],[Provincia]],[10]Prov!$A$2:$B$156,2,FALSE),"")</f>
        <v/>
      </c>
      <c r="P561" s="337" t="s">
        <v>966</v>
      </c>
      <c r="Q561" s="306" t="s">
        <v>1687</v>
      </c>
      <c r="R561" s="306">
        <v>1</v>
      </c>
      <c r="S561" s="361">
        <v>38000</v>
      </c>
      <c r="T561" s="450">
        <f>+Tabla46[[#This Row],[Cantidad de Insumos]]*Tabla46[[#This Row],[Precio Unitario]]</f>
        <v>38000</v>
      </c>
      <c r="U561" s="483" t="s">
        <v>871</v>
      </c>
      <c r="V561" s="312" t="s">
        <v>928</v>
      </c>
    </row>
    <row r="562" spans="2:22" ht="51" customHeight="1" x14ac:dyDescent="0.2">
      <c r="B562" s="541" t="e">
        <f>IF(Tabla46[[#This Row],[Tipos de Acciones]]="","",CONCATENATE(Tabla46[[#This Row],[POA]],".",Tabla46[[#This Row],[SRS]],".",Tabla46[[#This Row],[AREA]],".",Tabla46[[#This Row],[TIPO]]))</f>
        <v>#REF!</v>
      </c>
      <c r="C562" s="541" t="e">
        <f>IF(Tabla46[[#This Row],[Tipos de Acciones]]="","",'Formulario PPGR1'!#REF!)</f>
        <v>#REF!</v>
      </c>
      <c r="D562" s="341" t="s">
        <v>2027</v>
      </c>
      <c r="E562" s="541" t="s">
        <v>1163</v>
      </c>
      <c r="F562" s="541" t="e">
        <f>IF(Tabla46[[#This Row],[Tipos de Acciones]]="","",'Formulario PPGR1'!#REF!)</f>
        <v>#REF!</v>
      </c>
      <c r="G562" s="526" t="s">
        <v>938</v>
      </c>
      <c r="H562" s="526" t="s">
        <v>161</v>
      </c>
      <c r="I562" s="527" t="str">
        <f>IFERROR(VLOOKUP([9]!Tabla462[[#This Row],[Tipo de Equipo]],[10]LSIns!#REF!,2,FALSE),"")</f>
        <v/>
      </c>
      <c r="J562" s="526" t="s">
        <v>2022</v>
      </c>
      <c r="K562" s="526" t="s">
        <v>2023</v>
      </c>
      <c r="L562" s="526" t="s">
        <v>469</v>
      </c>
      <c r="M562" s="337" t="s">
        <v>2013</v>
      </c>
      <c r="N562" s="337" t="s">
        <v>1154</v>
      </c>
      <c r="O562" s="540" t="str">
        <f>IFERROR(VLOOKUP([9]!Tabla462[[#This Row],[Provincia]],[10]Prov!$A$2:$B$156,2,FALSE),"")</f>
        <v/>
      </c>
      <c r="P562" s="337" t="s">
        <v>1154</v>
      </c>
      <c r="Q562" s="306" t="s">
        <v>1687</v>
      </c>
      <c r="R562" s="306">
        <v>4</v>
      </c>
      <c r="S562" s="361">
        <v>8750</v>
      </c>
      <c r="T562" s="450">
        <f>+Tabla46[[#This Row],[Cantidad de Insumos]]*Tabla46[[#This Row],[Precio Unitario]]</f>
        <v>35000</v>
      </c>
      <c r="U562" s="483" t="s">
        <v>2035</v>
      </c>
      <c r="V562" s="312" t="s">
        <v>928</v>
      </c>
    </row>
    <row r="563" spans="2:22" ht="51" customHeight="1" x14ac:dyDescent="0.2">
      <c r="B563" s="541" t="e">
        <f>IF(Tabla46[[#This Row],[Tipos de Acciones]]="","",CONCATENATE(Tabla46[[#This Row],[POA]],".",Tabla46[[#This Row],[SRS]],".",Tabla46[[#This Row],[AREA]],".",Tabla46[[#This Row],[TIPO]]))</f>
        <v>#REF!</v>
      </c>
      <c r="C563" s="541" t="e">
        <f>IF(Tabla46[[#This Row],[Tipos de Acciones]]="","",'Formulario PPGR1'!#REF!)</f>
        <v>#REF!</v>
      </c>
      <c r="D563" s="341" t="s">
        <v>2027</v>
      </c>
      <c r="E563" s="541" t="s">
        <v>1163</v>
      </c>
      <c r="F563" s="541" t="e">
        <f>IF(Tabla46[[#This Row],[Tipos de Acciones]]="","",'Formulario PPGR1'!#REF!)</f>
        <v>#REF!</v>
      </c>
      <c r="G563" s="526" t="s">
        <v>938</v>
      </c>
      <c r="H563" s="526" t="s">
        <v>161</v>
      </c>
      <c r="I563" s="527" t="str">
        <f>IFERROR(VLOOKUP([9]!Tabla462[[#This Row],[Tipo de Equipo]],[10]LSIns!#REF!,2,FALSE),"")</f>
        <v/>
      </c>
      <c r="J563" s="526" t="s">
        <v>2022</v>
      </c>
      <c r="K563" s="526" t="s">
        <v>2023</v>
      </c>
      <c r="L563" s="526" t="s">
        <v>469</v>
      </c>
      <c r="M563" s="337" t="s">
        <v>1962</v>
      </c>
      <c r="N563" s="337" t="s">
        <v>1154</v>
      </c>
      <c r="O563" s="540" t="str">
        <f>IFERROR(VLOOKUP([9]!Tabla462[[#This Row],[Provincia]],[10]Prov!$A$2:$B$156,2,FALSE),"")</f>
        <v/>
      </c>
      <c r="P563" s="337" t="s">
        <v>1154</v>
      </c>
      <c r="Q563" s="306" t="s">
        <v>1687</v>
      </c>
      <c r="R563" s="306">
        <v>4</v>
      </c>
      <c r="S563" s="361">
        <v>8750</v>
      </c>
      <c r="T563" s="450">
        <f>+Tabla46[[#This Row],[Cantidad de Insumos]]*Tabla46[[#This Row],[Precio Unitario]]</f>
        <v>35000</v>
      </c>
      <c r="U563" s="483" t="s">
        <v>2035</v>
      </c>
      <c r="V563" s="312" t="s">
        <v>928</v>
      </c>
    </row>
    <row r="564" spans="2:22" ht="51" customHeight="1" x14ac:dyDescent="0.2">
      <c r="B564" s="541" t="e">
        <f>IF(Tabla46[[#This Row],[Tipos de Acciones]]="","",CONCATENATE(Tabla46[[#This Row],[POA]],".",Tabla46[[#This Row],[SRS]],".",Tabla46[[#This Row],[AREA]],".",Tabla46[[#This Row],[TIPO]]))</f>
        <v>#REF!</v>
      </c>
      <c r="C564" s="541" t="e">
        <f>IF(Tabla46[[#This Row],[Tipos de Acciones]]="","",'Formulario PPGR1'!#REF!)</f>
        <v>#REF!</v>
      </c>
      <c r="D564" s="341" t="s">
        <v>2027</v>
      </c>
      <c r="E564" s="541" t="s">
        <v>1163</v>
      </c>
      <c r="F564" s="541" t="e">
        <f>IF(Tabla46[[#This Row],[Tipos de Acciones]]="","",'Formulario PPGR1'!#REF!)</f>
        <v>#REF!</v>
      </c>
      <c r="G564" s="526" t="s">
        <v>938</v>
      </c>
      <c r="H564" s="526" t="s">
        <v>161</v>
      </c>
      <c r="I564" s="527" t="str">
        <f>IFERROR(VLOOKUP([9]!Tabla462[[#This Row],[Tipo de Equipo]],[10]LSIns!#REF!,2,FALSE),"")</f>
        <v/>
      </c>
      <c r="J564" s="526" t="s">
        <v>2022</v>
      </c>
      <c r="K564" s="526" t="s">
        <v>2023</v>
      </c>
      <c r="L564" s="526" t="s">
        <v>469</v>
      </c>
      <c r="M564" s="337" t="s">
        <v>2024</v>
      </c>
      <c r="N564" s="337" t="s">
        <v>1154</v>
      </c>
      <c r="O564" s="540" t="str">
        <f>IFERROR(VLOOKUP([9]!Tabla462[[#This Row],[Provincia]],[10]Prov!$A$2:$B$156,2,FALSE),"")</f>
        <v/>
      </c>
      <c r="P564" s="337" t="s">
        <v>1154</v>
      </c>
      <c r="Q564" s="306" t="s">
        <v>1687</v>
      </c>
      <c r="R564" s="306">
        <v>4</v>
      </c>
      <c r="S564" s="361">
        <v>8750</v>
      </c>
      <c r="T564" s="450">
        <f>+Tabla46[[#This Row],[Cantidad de Insumos]]*Tabla46[[#This Row],[Precio Unitario]]</f>
        <v>35000</v>
      </c>
      <c r="U564" s="483" t="s">
        <v>2035</v>
      </c>
      <c r="V564" s="312" t="s">
        <v>928</v>
      </c>
    </row>
    <row r="565" spans="2:22" ht="51" customHeight="1" x14ac:dyDescent="0.2">
      <c r="B565" s="541" t="e">
        <f>IF(Tabla46[[#This Row],[Tipos de Acciones]]="","",CONCATENATE(Tabla46[[#This Row],[POA]],".",Tabla46[[#This Row],[SRS]],".",Tabla46[[#This Row],[AREA]],".",Tabla46[[#This Row],[TIPO]]))</f>
        <v>#REF!</v>
      </c>
      <c r="C565" s="541" t="e">
        <f>IF(Tabla46[[#This Row],[Tipos de Acciones]]="","",'Formulario PPGR1'!#REF!)</f>
        <v>#REF!</v>
      </c>
      <c r="D565" s="341" t="s">
        <v>2027</v>
      </c>
      <c r="E565" s="541" t="s">
        <v>1163</v>
      </c>
      <c r="F565" s="541" t="e">
        <f>IF(Tabla46[[#This Row],[Tipos de Acciones]]="","",'Formulario PPGR1'!#REF!)</f>
        <v>#REF!</v>
      </c>
      <c r="G565" s="528" t="s">
        <v>938</v>
      </c>
      <c r="H565" s="528" t="s">
        <v>161</v>
      </c>
      <c r="I565" s="529" t="str">
        <f>IFERROR(VLOOKUP([9]!Tabla462[[#This Row],[Tipo de Equipo]],[10]LSIns!#REF!,2,FALSE),"")</f>
        <v/>
      </c>
      <c r="J565" s="528" t="s">
        <v>2022</v>
      </c>
      <c r="K565" s="528" t="s">
        <v>2023</v>
      </c>
      <c r="L565" s="528" t="s">
        <v>469</v>
      </c>
      <c r="M565" s="337" t="s">
        <v>2025</v>
      </c>
      <c r="N565" s="337" t="s">
        <v>1154</v>
      </c>
      <c r="O565" s="540" t="str">
        <f>IFERROR(VLOOKUP([9]!Tabla462[[#This Row],[Provincia]],[10]Prov!$A$2:$B$156,2,FALSE),"")</f>
        <v/>
      </c>
      <c r="P565" s="337" t="s">
        <v>1154</v>
      </c>
      <c r="Q565" s="306" t="s">
        <v>1687</v>
      </c>
      <c r="R565" s="306">
        <v>4</v>
      </c>
      <c r="S565" s="361">
        <v>8750</v>
      </c>
      <c r="T565" s="450">
        <f>+Tabla46[[#This Row],[Cantidad de Insumos]]*Tabla46[[#This Row],[Precio Unitario]]</f>
        <v>35000</v>
      </c>
      <c r="U565" s="483" t="s">
        <v>2035</v>
      </c>
      <c r="V565" s="312" t="s">
        <v>928</v>
      </c>
    </row>
    <row r="566" spans="2:22" ht="51" customHeight="1" x14ac:dyDescent="0.2">
      <c r="B566" s="482" t="e">
        <f>IF(Tabla46[[#This Row],[Tipos de Acciones]]="","",CONCATENATE(Tabla46[[#This Row],[POA]],".",Tabla46[[#This Row],[SRS]],".",Tabla46[[#This Row],[AREA]],".",Tabla46[[#This Row],[TIPO]]))</f>
        <v>#REF!</v>
      </c>
      <c r="C566" s="482" t="e">
        <f>IF(Tabla46[[#This Row],[Tipos de Acciones]]="","",'Formulario PPGR1'!#REF!)</f>
        <v>#REF!</v>
      </c>
      <c r="D566" s="482" t="e">
        <f>IF(Tabla46[[#This Row],[Tipos de Acciones]]="","",'Formulario PPGR1'!#REF!)</f>
        <v>#REF!</v>
      </c>
      <c r="E566" s="482" t="e">
        <f>IF(Tabla46[[#This Row],[Tipos de Acciones]]="","",'Formulario PPGR1'!#REF!)</f>
        <v>#REF!</v>
      </c>
      <c r="F566" s="482" t="e">
        <f>IF(Tabla46[[#This Row],[Tipos de Acciones]]="","",'Formulario PPGR1'!#REF!)</f>
        <v>#REF!</v>
      </c>
      <c r="G566" s="528" t="s">
        <v>936</v>
      </c>
      <c r="H566" s="528" t="s">
        <v>882</v>
      </c>
      <c r="I566" s="529" t="s">
        <v>1646</v>
      </c>
      <c r="J566" s="528" t="s">
        <v>2037</v>
      </c>
      <c r="K566" s="528" t="s">
        <v>2038</v>
      </c>
      <c r="L566" s="335" t="s">
        <v>472</v>
      </c>
      <c r="M566" s="337" t="s">
        <v>2030</v>
      </c>
      <c r="N566" s="337" t="s">
        <v>1151</v>
      </c>
      <c r="O566" s="359" t="s">
        <v>965</v>
      </c>
      <c r="P566" s="359" t="s">
        <v>1121</v>
      </c>
      <c r="Q566" s="337" t="s">
        <v>593</v>
      </c>
      <c r="R566" s="306">
        <v>1</v>
      </c>
      <c r="S566" s="361">
        <v>450000</v>
      </c>
      <c r="T566" s="450">
        <f>+Tabla46[[#This Row],[Cantidad de Insumos]]*Tabla46[[#This Row],[Precio Unitario]]</f>
        <v>450000</v>
      </c>
      <c r="U566" s="483" t="s">
        <v>2039</v>
      </c>
      <c r="V566" s="312" t="s">
        <v>928</v>
      </c>
    </row>
    <row r="567" spans="2:22" ht="25.5" x14ac:dyDescent="0.2">
      <c r="B567" s="541" t="e">
        <f>IF(Tabla46[[#This Row],[Tipos de Acciones]]="","",CONCATENATE(Tabla46[[#This Row],[POA]],".",Tabla46[[#This Row],[SRS]],".",Tabla46[[#This Row],[AREA]],".",Tabla46[[#This Row],[TIPO]]))</f>
        <v>#REF!</v>
      </c>
      <c r="C567" s="541" t="e">
        <f>IF(Tabla46[[#This Row],[Tipos de Acciones]]="","",'Formulario PPGR1'!#REF!)</f>
        <v>#REF!</v>
      </c>
      <c r="D567" s="341" t="e">
        <f>IF(Tabla46[[#This Row],[Tipos de Acciones]]="","",'Formulario PPGR1'!#REF!)</f>
        <v>#REF!</v>
      </c>
      <c r="E567" s="541" t="e">
        <f>IF(Tabla46[[#This Row],[Tipos de Acciones]]="","",'Formulario PPGR1'!#REF!)</f>
        <v>#REF!</v>
      </c>
      <c r="F567" s="541" t="e">
        <f>IF(Tabla46[[#This Row],[Tipos de Acciones]]="","",'Formulario PPGR1'!#REF!)</f>
        <v>#REF!</v>
      </c>
      <c r="G567" s="526" t="s">
        <v>938</v>
      </c>
      <c r="H567" s="526" t="s">
        <v>272</v>
      </c>
      <c r="I567" s="527" t="s">
        <v>2029</v>
      </c>
      <c r="J567" s="527" t="s">
        <v>2029</v>
      </c>
      <c r="K567" s="527" t="s">
        <v>2029</v>
      </c>
      <c r="L567" s="335" t="s">
        <v>472</v>
      </c>
      <c r="M567" s="337" t="s">
        <v>2030</v>
      </c>
      <c r="N567" s="337" t="s">
        <v>1151</v>
      </c>
      <c r="O567" s="359" t="s">
        <v>965</v>
      </c>
      <c r="P567" s="359" t="s">
        <v>1121</v>
      </c>
      <c r="Q567" s="337" t="s">
        <v>593</v>
      </c>
      <c r="R567" s="306">
        <v>2</v>
      </c>
      <c r="S567" s="361">
        <v>1800000</v>
      </c>
      <c r="T567" s="450">
        <f>+Tabla46[[#This Row],[Cantidad de Insumos]]*Tabla46[[#This Row],[Precio Unitario]]</f>
        <v>3600000</v>
      </c>
      <c r="U567" s="483" t="s">
        <v>1125</v>
      </c>
      <c r="V567" s="312" t="s">
        <v>928</v>
      </c>
    </row>
    <row r="568" spans="2:22" ht="25.5" hidden="1" x14ac:dyDescent="0.2">
      <c r="B568" s="541" t="e">
        <f>IF(Tabla46[[#This Row],[Tipos de Acciones]]="","",CONCATENATE(Tabla46[[#This Row],[POA]],".",Tabla46[[#This Row],[SRS]],".",Tabla46[[#This Row],[AREA]],".",Tabla46[[#This Row],[TIPO]]))</f>
        <v>#VALUE!</v>
      </c>
      <c r="C568" s="541" t="e">
        <f>IF(Tabla46[[#This Row],[Tipos de Acciones]]="","",'Formulario PPGR1'!#REF!)</f>
        <v>#VALUE!</v>
      </c>
      <c r="D568" s="341" t="e">
        <f>IF(Tabla46[[#This Row],[Tipos de Acciones]]="","",'Formulario PPGR1'!#REF!)</f>
        <v>#VALUE!</v>
      </c>
      <c r="E568" s="541" t="e">
        <f>IF(Tabla46[[#This Row],[Tipos de Acciones]]="","",'Formulario PPGR1'!#REF!)</f>
        <v>#VALUE!</v>
      </c>
      <c r="F568" s="541" t="e">
        <f>IF(Tabla46[[#This Row],[Tipos de Acciones]]="","",'Formulario PPGR1'!#REF!)</f>
        <v>#VALUE!</v>
      </c>
      <c r="G568" s="528" t="s">
        <v>938</v>
      </c>
      <c r="H568" s="528" t="s">
        <v>869</v>
      </c>
      <c r="I568" s="529" t="s">
        <v>2032</v>
      </c>
      <c r="J568" s="528" t="s">
        <v>2033</v>
      </c>
      <c r="K568" s="528" t="s">
        <v>2032</v>
      </c>
      <c r="L568" s="528" t="s">
        <v>472</v>
      </c>
      <c r="M568" s="337" t="s">
        <v>2030</v>
      </c>
      <c r="N568" s="337" t="s">
        <v>1151</v>
      </c>
      <c r="O568" s="540" t="s">
        <v>965</v>
      </c>
      <c r="P568" s="337" t="s">
        <v>1121</v>
      </c>
      <c r="Q568" s="306" t="s">
        <v>593</v>
      </c>
      <c r="R568" s="306">
        <v>10</v>
      </c>
      <c r="S568" s="361">
        <v>25000</v>
      </c>
      <c r="T568" s="450">
        <f>+R568*S568</f>
        <v>250000</v>
      </c>
      <c r="U568" s="483" t="s">
        <v>1824</v>
      </c>
      <c r="V568" s="312" t="s">
        <v>928</v>
      </c>
    </row>
    <row r="569" spans="2:22" ht="25.5" hidden="1" x14ac:dyDescent="0.2">
      <c r="B569" s="541"/>
      <c r="C569" s="541"/>
      <c r="D569" s="341"/>
      <c r="E569" s="541"/>
      <c r="F569" s="541"/>
      <c r="G569" s="526" t="s">
        <v>938</v>
      </c>
      <c r="H569" s="526" t="s">
        <v>260</v>
      </c>
      <c r="I569" s="336" t="s">
        <v>894</v>
      </c>
      <c r="J569" s="526" t="s">
        <v>2031</v>
      </c>
      <c r="K569" s="335" t="s">
        <v>260</v>
      </c>
      <c r="L569" s="335" t="s">
        <v>472</v>
      </c>
      <c r="M569" s="337" t="s">
        <v>2030</v>
      </c>
      <c r="N569" s="337" t="s">
        <v>1151</v>
      </c>
      <c r="O569" s="359" t="s">
        <v>965</v>
      </c>
      <c r="P569" s="359" t="s">
        <v>1121</v>
      </c>
      <c r="Q569" s="337" t="s">
        <v>593</v>
      </c>
      <c r="R569" s="306">
        <v>10</v>
      </c>
      <c r="S569" s="361">
        <v>12000</v>
      </c>
      <c r="T569" s="450">
        <f t="shared" ref="T569:T571" si="0">+R569*S569</f>
        <v>120000</v>
      </c>
      <c r="U569" s="483" t="s">
        <v>2034</v>
      </c>
      <c r="V569" s="312" t="s">
        <v>928</v>
      </c>
    </row>
    <row r="570" spans="2:22" ht="25.5" hidden="1" x14ac:dyDescent="0.2">
      <c r="B570" s="541" t="e">
        <f>IF(Tabla46[[#This Row],[Tipos de Acciones]]="","",CONCATENATE(Tabla46[[#This Row],[POA]],".",Tabla46[[#This Row],[SRS]],".",Tabla46[[#This Row],[AREA]],".",Tabla46[[#This Row],[TIPO]]))</f>
        <v>#VALUE!</v>
      </c>
      <c r="C570" s="541" t="e">
        <f>IF(Tabla46[[#This Row],[Tipos de Acciones]]="","",'Formulario PPGR1'!#REF!)</f>
        <v>#VALUE!</v>
      </c>
      <c r="D570" s="341" t="s">
        <v>2027</v>
      </c>
      <c r="E570" s="541" t="s">
        <v>965</v>
      </c>
      <c r="F570" s="541" t="e">
        <f>IF(Tabla46[[#This Row],[Tipos de Acciones]]="","",'Formulario PPGR1'!#REF!)</f>
        <v>#VALUE!</v>
      </c>
      <c r="G570" s="528" t="s">
        <v>938</v>
      </c>
      <c r="H570" s="528" t="s">
        <v>260</v>
      </c>
      <c r="I570" s="529" t="s">
        <v>894</v>
      </c>
      <c r="J570" s="528" t="s">
        <v>1726</v>
      </c>
      <c r="K570" s="528" t="s">
        <v>260</v>
      </c>
      <c r="L570" s="528" t="s">
        <v>472</v>
      </c>
      <c r="M570" s="337" t="s">
        <v>2030</v>
      </c>
      <c r="N570" s="337" t="s">
        <v>1151</v>
      </c>
      <c r="O570" s="540" t="s">
        <v>965</v>
      </c>
      <c r="P570" s="337" t="s">
        <v>1121</v>
      </c>
      <c r="Q570" s="306" t="s">
        <v>593</v>
      </c>
      <c r="R570" s="306">
        <v>2</v>
      </c>
      <c r="S570" s="361">
        <v>4800</v>
      </c>
      <c r="T570" s="450">
        <f t="shared" si="0"/>
        <v>9600</v>
      </c>
      <c r="U570" s="483" t="s">
        <v>895</v>
      </c>
      <c r="V570" s="312" t="s">
        <v>928</v>
      </c>
    </row>
    <row r="571" spans="2:22" ht="25.5" hidden="1" x14ac:dyDescent="0.2">
      <c r="B571" s="482" t="e">
        <f>IF(Tabla46[[#This Row],[Tipos de Acciones]]="","",CONCATENATE(Tabla46[[#This Row],[POA]],".",Tabla46[[#This Row],[SRS]],".",Tabla46[[#This Row],[AREA]],".",Tabla46[[#This Row],[TIPO]]))</f>
        <v>#VALUE!</v>
      </c>
      <c r="C571" s="482" t="e">
        <f>IF(Tabla46[[#This Row],[Tipos de Acciones]]="","",'Formulario PPGR1'!#REF!)</f>
        <v>#VALUE!</v>
      </c>
      <c r="D571" s="341" t="s">
        <v>2027</v>
      </c>
      <c r="E571" s="341" t="s">
        <v>965</v>
      </c>
      <c r="F571" s="482" t="e">
        <f>IF(Tabla46[[#This Row],[Tipos de Acciones]]="","",'Formulario PPGR1'!#REF!)</f>
        <v>#VALUE!</v>
      </c>
      <c r="G571" s="335" t="s">
        <v>938</v>
      </c>
      <c r="H571" s="335" t="s">
        <v>260</v>
      </c>
      <c r="I571" s="363" t="s">
        <v>894</v>
      </c>
      <c r="J571" s="335" t="s">
        <v>1729</v>
      </c>
      <c r="K571" s="335" t="s">
        <v>260</v>
      </c>
      <c r="L571" s="335" t="s">
        <v>469</v>
      </c>
      <c r="M571" s="337" t="s">
        <v>1727</v>
      </c>
      <c r="N571" s="337" t="s">
        <v>1151</v>
      </c>
      <c r="O571" s="540" t="s">
        <v>965</v>
      </c>
      <c r="P571" s="337" t="s">
        <v>1121</v>
      </c>
      <c r="Q571" s="306" t="s">
        <v>593</v>
      </c>
      <c r="R571" s="306">
        <v>4</v>
      </c>
      <c r="S571" s="361">
        <v>1400</v>
      </c>
      <c r="T571" s="450">
        <f t="shared" si="0"/>
        <v>5600</v>
      </c>
      <c r="U571" s="483" t="s">
        <v>895</v>
      </c>
      <c r="V571" s="312" t="s">
        <v>928</v>
      </c>
    </row>
    <row r="572" spans="2:22" x14ac:dyDescent="0.2">
      <c r="S572" s="361"/>
    </row>
  </sheetData>
  <dataValidations disablePrompts="1" count="7">
    <dataValidation type="list" allowBlank="1" showInputMessage="1" showErrorMessage="1" sqref="O9:O10 O14:O62 N566:P570 P571 N571 N483:O565 P9:P482 N9:N482" xr:uid="{00000000-0002-0000-0600-000000000000}">
      <formula1>Provincias</formula1>
    </dataValidation>
    <dataValidation type="list" allowBlank="1" showInputMessage="1" showErrorMessage="1" sqref="P483:P565" xr:uid="{00000000-0002-0000-0600-000001000000}">
      <formula1>INDIRECT($O483)</formula1>
    </dataValidation>
    <dataValidation type="list" allowBlank="1" showInputMessage="1" showErrorMessage="1" sqref="J483:J566 K566" xr:uid="{00000000-0002-0000-0600-000002000000}">
      <formula1>INDIRECT($I483)</formula1>
    </dataValidation>
    <dataValidation type="list" allowBlank="1" showInputMessage="1" showErrorMessage="1" sqref="V570:V571 V9:V568" xr:uid="{00000000-0002-0000-0600-000003000000}">
      <formula1>lsFuentesFinanciamiento</formula1>
    </dataValidation>
    <dataValidation type="list" allowBlank="1" showInputMessage="1" showErrorMessage="1" sqref="G570:G571 G9:G566" xr:uid="{00000000-0002-0000-0600-000004000000}">
      <formula1>ls_TiposAcciones</formula1>
    </dataValidation>
    <dataValidation type="list" allowBlank="1" showInputMessage="1" showErrorMessage="1" sqref="H483:H569" xr:uid="{00000000-0002-0000-0600-000005000000}">
      <formula1>lsInsumosEquipos</formula1>
    </dataValidation>
    <dataValidation type="list" allowBlank="1" showInputMessage="1" showErrorMessage="1" sqref="L9:L571" xr:uid="{00000000-0002-0000-0600-000006000000}">
      <formula1>LsTipoEESS</formula1>
    </dataValidation>
  </dataValidations>
  <pageMargins left="1.2598425196850394" right="0.27559055118110237" top="1.1023622047244095" bottom="0.15748031496062992" header="0" footer="0"/>
  <pageSetup scale="95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4034" r:id="rId4" name="CommandButton1">
          <controlPr defaultSize="0" autoLine="0" r:id="rId5">
            <anchor moveWithCells="1">
              <from>
                <xdr:col>0</xdr:col>
                <xdr:colOff>0</xdr:colOff>
                <xdr:row>4</xdr:row>
                <xdr:rowOff>161925</xdr:rowOff>
              </from>
              <to>
                <xdr:col>7</xdr:col>
                <xdr:colOff>447675</xdr:colOff>
                <xdr:row>6</xdr:row>
                <xdr:rowOff>66675</xdr:rowOff>
              </to>
            </anchor>
          </controlPr>
        </control>
      </mc:Choice>
      <mc:Fallback>
        <control shapeId="44034" r:id="rId4" name="CommandButton1"/>
      </mc:Fallback>
    </mc:AlternateContent>
  </controls>
  <tableParts count="1"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1:BH211"/>
  <sheetViews>
    <sheetView showGridLines="0" workbookViewId="0">
      <selection activeCell="I14" sqref="I14"/>
    </sheetView>
  </sheetViews>
  <sheetFormatPr baseColWidth="10" defaultRowHeight="15" x14ac:dyDescent="0.25"/>
  <cols>
    <col min="1" max="4" width="8.42578125" style="37" customWidth="1"/>
    <col min="5" max="5" width="53.42578125" style="37" customWidth="1"/>
    <col min="6" max="6" width="14.140625" style="37" customWidth="1"/>
    <col min="7" max="7" width="11.42578125" style="37"/>
    <col min="8" max="60" width="11.42578125" style="119"/>
    <col min="61" max="16384" width="11.42578125" style="4"/>
  </cols>
  <sheetData>
    <row r="1" spans="1:49" customForma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5"/>
      <c r="Q1" s="171"/>
      <c r="R1" s="171"/>
      <c r="S1" s="171"/>
      <c r="T1" s="173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</row>
    <row r="2" spans="1:49" customFormat="1" ht="15.75" x14ac:dyDescent="0.25">
      <c r="C2" s="37"/>
      <c r="D2" s="2"/>
      <c r="E2" s="160" t="str">
        <f>'[1]Formulario PPGR1'!H2</f>
        <v>Servicio Nacional de Salud</v>
      </c>
      <c r="F2" s="2"/>
      <c r="G2" s="2"/>
      <c r="H2" s="2"/>
      <c r="I2" s="2"/>
      <c r="J2" s="2"/>
      <c r="K2" s="2"/>
      <c r="L2" s="2"/>
      <c r="M2" s="2"/>
      <c r="N2" s="2"/>
      <c r="O2" s="2"/>
      <c r="P2" s="175"/>
      <c r="Q2" s="171"/>
      <c r="R2" s="171"/>
      <c r="S2" s="171"/>
      <c r="T2" s="173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</row>
    <row r="3" spans="1:49" customFormat="1" x14ac:dyDescent="0.25">
      <c r="C3" s="37"/>
      <c r="D3" s="2"/>
      <c r="E3" s="161" t="str">
        <f>'[1]Formulario PPGR1'!H3</f>
        <v>Dirección de Planificación y Desarrollo</v>
      </c>
      <c r="F3" s="2"/>
      <c r="G3" s="2"/>
      <c r="H3" s="2"/>
      <c r="I3" s="2"/>
      <c r="J3" s="2"/>
      <c r="K3" s="2"/>
      <c r="L3" s="2"/>
      <c r="M3" s="2"/>
      <c r="N3" s="2"/>
      <c r="O3" s="2"/>
      <c r="P3" s="175"/>
      <c r="Q3" s="171"/>
      <c r="R3" s="171"/>
      <c r="S3" s="171"/>
      <c r="T3" s="173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</row>
    <row r="4" spans="1:49" customFormat="1" x14ac:dyDescent="0.25">
      <c r="C4" s="37"/>
      <c r="D4" s="2"/>
      <c r="E4" s="162"/>
      <c r="F4" s="2"/>
      <c r="G4" s="2"/>
      <c r="H4" s="2"/>
      <c r="I4" s="2"/>
      <c r="J4" s="2"/>
      <c r="K4" s="2"/>
      <c r="L4" s="2"/>
      <c r="M4" s="2"/>
      <c r="N4" s="2"/>
      <c r="O4" s="2"/>
      <c r="P4" s="175"/>
      <c r="Q4" s="171"/>
      <c r="R4" s="171"/>
      <c r="S4" s="171"/>
      <c r="T4" s="173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</row>
    <row r="5" spans="1:49" customFormat="1" x14ac:dyDescent="0.25">
      <c r="C5" s="37"/>
      <c r="D5" s="2"/>
      <c r="E5" s="162" t="s">
        <v>1206</v>
      </c>
      <c r="F5" s="2"/>
      <c r="G5" s="2"/>
      <c r="H5" s="2"/>
      <c r="I5" s="2"/>
      <c r="J5" s="2"/>
      <c r="K5" s="2"/>
      <c r="L5" s="2"/>
      <c r="M5" s="2"/>
      <c r="N5" s="2"/>
      <c r="O5" s="2"/>
      <c r="P5" s="175"/>
      <c r="Q5" s="171"/>
      <c r="R5" s="171"/>
      <c r="S5" s="171"/>
      <c r="T5" s="173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</row>
    <row r="6" spans="1:49" customFormat="1" x14ac:dyDescent="0.25">
      <c r="C6" s="2"/>
      <c r="D6" s="2"/>
      <c r="E6" s="162" t="str">
        <f>'[1]Formulario PPGR1'!$N$3</f>
        <v>R7 - SRS Cibao Occidental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71"/>
      <c r="S6" s="171"/>
      <c r="T6" s="173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</row>
    <row r="7" spans="1:49" ht="16.5" customHeight="1" x14ac:dyDescent="0.2">
      <c r="A7" s="119"/>
      <c r="B7" s="119"/>
      <c r="C7" s="119"/>
      <c r="D7" s="119"/>
      <c r="E7" s="119"/>
      <c r="F7" s="119"/>
      <c r="G7" s="119"/>
    </row>
    <row r="8" spans="1:49" ht="48" customHeight="1" x14ac:dyDescent="0.2">
      <c r="A8" s="6" t="s">
        <v>438</v>
      </c>
      <c r="B8" s="6" t="s">
        <v>30</v>
      </c>
      <c r="C8" s="6" t="s">
        <v>7</v>
      </c>
      <c r="D8" s="6" t="s">
        <v>8</v>
      </c>
      <c r="E8" s="7" t="s">
        <v>73</v>
      </c>
      <c r="F8" s="8" t="s">
        <v>328</v>
      </c>
      <c r="G8" s="8" t="s">
        <v>9</v>
      </c>
    </row>
    <row r="9" spans="1:49" ht="12.75" x14ac:dyDescent="0.2">
      <c r="A9" s="9">
        <v>3</v>
      </c>
      <c r="B9" s="10"/>
      <c r="C9" s="10"/>
      <c r="D9" s="10"/>
      <c r="E9" s="11" t="s">
        <v>31</v>
      </c>
      <c r="F9" s="12">
        <f>+F10</f>
        <v>463500</v>
      </c>
      <c r="G9" s="12">
        <f>G10</f>
        <v>0.20154732370543862</v>
      </c>
    </row>
    <row r="10" spans="1:49" ht="12.75" x14ac:dyDescent="0.2">
      <c r="A10" s="13"/>
      <c r="B10" s="13">
        <v>31</v>
      </c>
      <c r="C10" s="14"/>
      <c r="D10" s="14"/>
      <c r="E10" s="135" t="s">
        <v>32</v>
      </c>
      <c r="F10" s="16">
        <f>SUM(F11:F12)</f>
        <v>463500</v>
      </c>
      <c r="G10" s="17">
        <f>G11+G12</f>
        <v>0.20154732370543862</v>
      </c>
    </row>
    <row r="11" spans="1:49" ht="12.75" x14ac:dyDescent="0.2">
      <c r="A11" s="18"/>
      <c r="B11" s="18"/>
      <c r="C11" s="18">
        <v>311</v>
      </c>
      <c r="D11" s="19"/>
      <c r="E11" s="133" t="s">
        <v>33</v>
      </c>
      <c r="F11" s="21"/>
      <c r="G11" s="22">
        <f>IFERROR(F11/$F$30*100,"0.00")</f>
        <v>0</v>
      </c>
    </row>
    <row r="12" spans="1:49" ht="12.75" x14ac:dyDescent="0.2">
      <c r="A12" s="18"/>
      <c r="B12" s="18"/>
      <c r="C12" s="18">
        <v>312</v>
      </c>
      <c r="D12" s="19"/>
      <c r="E12" s="133" t="s">
        <v>65</v>
      </c>
      <c r="F12" s="21">
        <v>463500</v>
      </c>
      <c r="G12" s="22">
        <f>IFERROR(F12/$F$30*100,"0.00")</f>
        <v>0.20154732370543862</v>
      </c>
    </row>
    <row r="13" spans="1:49" ht="12.75" x14ac:dyDescent="0.2">
      <c r="A13" s="23">
        <v>4</v>
      </c>
      <c r="B13" s="24"/>
      <c r="C13" s="24"/>
      <c r="D13" s="24"/>
      <c r="E13" s="25" t="s">
        <v>34</v>
      </c>
      <c r="F13" s="26">
        <f>+F14+F19</f>
        <v>182517072.90000001</v>
      </c>
      <c r="G13" s="26">
        <f>G14+G19</f>
        <v>79.365323783269559</v>
      </c>
    </row>
    <row r="14" spans="1:49" ht="12.75" x14ac:dyDescent="0.2">
      <c r="A14" s="13"/>
      <c r="B14" s="13">
        <v>41</v>
      </c>
      <c r="C14" s="13"/>
      <c r="D14" s="14"/>
      <c r="E14" s="15" t="s">
        <v>35</v>
      </c>
      <c r="F14" s="27">
        <f>SUM(F15:F18)</f>
        <v>182517072.90000001</v>
      </c>
      <c r="G14" s="28">
        <f>SUM(G15:G18)</f>
        <v>79.365323783269559</v>
      </c>
    </row>
    <row r="15" spans="1:49" ht="12.75" x14ac:dyDescent="0.2">
      <c r="A15" s="18"/>
      <c r="B15" s="18"/>
      <c r="C15" s="18">
        <v>411</v>
      </c>
      <c r="D15" s="19"/>
      <c r="E15" s="133" t="s">
        <v>475</v>
      </c>
      <c r="F15" s="21">
        <v>171944406</v>
      </c>
      <c r="G15" s="22">
        <f>IFERROR(F15/$F$30*100,"0.00")</f>
        <v>74.767928490660978</v>
      </c>
    </row>
    <row r="16" spans="1:49" ht="12.75" x14ac:dyDescent="0.2">
      <c r="A16" s="18"/>
      <c r="B16" s="18"/>
      <c r="C16" s="18">
        <v>412</v>
      </c>
      <c r="D16" s="19"/>
      <c r="E16" s="133" t="s">
        <v>66</v>
      </c>
      <c r="F16" s="21">
        <v>10572666.9</v>
      </c>
      <c r="G16" s="22">
        <f>IFERROR(F16/$F$30*100,"0.00")</f>
        <v>4.5973952926085788</v>
      </c>
    </row>
    <row r="17" spans="1:7" ht="12.75" x14ac:dyDescent="0.2">
      <c r="A17" s="18"/>
      <c r="B17" s="18"/>
      <c r="C17" s="18">
        <v>413</v>
      </c>
      <c r="D17" s="19"/>
      <c r="E17" s="133" t="s">
        <v>478</v>
      </c>
      <c r="F17" s="21"/>
      <c r="G17" s="22">
        <f>IFERROR(F17/$F$30*100,"0.00")</f>
        <v>0</v>
      </c>
    </row>
    <row r="18" spans="1:7" ht="12.75" x14ac:dyDescent="0.2">
      <c r="A18" s="18"/>
      <c r="B18" s="18"/>
      <c r="C18" s="18">
        <v>414</v>
      </c>
      <c r="D18" s="19"/>
      <c r="E18" s="134" t="s">
        <v>74</v>
      </c>
      <c r="F18" s="21"/>
      <c r="G18" s="22">
        <f>IFERROR(F18/$F$30*100,"0.00")</f>
        <v>0</v>
      </c>
    </row>
    <row r="19" spans="1:7" ht="12.75" x14ac:dyDescent="0.2">
      <c r="A19" s="13"/>
      <c r="B19" s="13">
        <v>42</v>
      </c>
      <c r="C19" s="13"/>
      <c r="D19" s="14"/>
      <c r="E19" s="135" t="s">
        <v>36</v>
      </c>
      <c r="F19" s="27">
        <f>SUM(F20:F21)</f>
        <v>0</v>
      </c>
      <c r="G19" s="28">
        <f>G20+G21</f>
        <v>0</v>
      </c>
    </row>
    <row r="20" spans="1:7" ht="12.75" x14ac:dyDescent="0.2">
      <c r="A20" s="18"/>
      <c r="B20" s="18"/>
      <c r="C20" s="18">
        <v>421</v>
      </c>
      <c r="D20" s="19"/>
      <c r="E20" s="133" t="s">
        <v>476</v>
      </c>
      <c r="F20" s="21"/>
      <c r="G20" s="22">
        <f>IFERROR(F20/$F$30*100,"0.00")</f>
        <v>0</v>
      </c>
    </row>
    <row r="21" spans="1:7" ht="12.75" x14ac:dyDescent="0.2">
      <c r="A21" s="18"/>
      <c r="B21" s="18"/>
      <c r="C21" s="18">
        <v>422</v>
      </c>
      <c r="D21" s="19"/>
      <c r="E21" s="133" t="s">
        <v>477</v>
      </c>
      <c r="F21" s="21"/>
      <c r="G21" s="22">
        <f>IFERROR(F21/$F$30*100,"0.00")</f>
        <v>0</v>
      </c>
    </row>
    <row r="22" spans="1:7" ht="12.75" x14ac:dyDescent="0.2">
      <c r="A22" s="23">
        <v>5</v>
      </c>
      <c r="B22" s="24"/>
      <c r="C22" s="24"/>
      <c r="D22" s="24"/>
      <c r="E22" s="25" t="s">
        <v>37</v>
      </c>
      <c r="F22" s="26">
        <f>+F23</f>
        <v>46990230.719999999</v>
      </c>
      <c r="G22" s="26">
        <f>G23</f>
        <v>20.433128893025</v>
      </c>
    </row>
    <row r="23" spans="1:7" ht="12.75" x14ac:dyDescent="0.2">
      <c r="A23" s="13"/>
      <c r="B23" s="13">
        <v>52</v>
      </c>
      <c r="C23" s="13"/>
      <c r="D23" s="14"/>
      <c r="E23" s="15" t="s">
        <v>38</v>
      </c>
      <c r="F23" s="27">
        <f>SUM(F24:F29)</f>
        <v>46990230.719999999</v>
      </c>
      <c r="G23" s="28">
        <f>SUM(G24:G29)</f>
        <v>20.433128893025</v>
      </c>
    </row>
    <row r="24" spans="1:7" ht="14.25" customHeight="1" x14ac:dyDescent="0.2">
      <c r="A24" s="19"/>
      <c r="B24" s="18"/>
      <c r="C24" s="18">
        <v>521</v>
      </c>
      <c r="D24" s="19"/>
      <c r="E24" s="20" t="s">
        <v>39</v>
      </c>
      <c r="F24" s="21">
        <v>46990230.719999999</v>
      </c>
      <c r="G24" s="22">
        <f t="shared" ref="G24:G29" si="0">IFERROR(F24/$F$30*100,"0.00")</f>
        <v>20.433128893025</v>
      </c>
    </row>
    <row r="25" spans="1:7" ht="12.75" x14ac:dyDescent="0.2">
      <c r="A25" s="19"/>
      <c r="B25" s="19"/>
      <c r="C25" s="18">
        <v>522</v>
      </c>
      <c r="D25" s="19"/>
      <c r="E25" s="20" t="s">
        <v>40</v>
      </c>
      <c r="F25" s="21"/>
      <c r="G25" s="22">
        <f t="shared" si="0"/>
        <v>0</v>
      </c>
    </row>
    <row r="26" spans="1:7" ht="14.25" customHeight="1" x14ac:dyDescent="0.2">
      <c r="A26" s="19"/>
      <c r="B26" s="19"/>
      <c r="C26" s="18">
        <v>523</v>
      </c>
      <c r="D26" s="19"/>
      <c r="E26" s="20" t="s">
        <v>41</v>
      </c>
      <c r="F26" s="21"/>
      <c r="G26" s="22">
        <f t="shared" si="0"/>
        <v>0</v>
      </c>
    </row>
    <row r="27" spans="1:7" ht="12.75" x14ac:dyDescent="0.2">
      <c r="A27" s="19"/>
      <c r="B27" s="19"/>
      <c r="C27" s="18">
        <v>524</v>
      </c>
      <c r="D27" s="19"/>
      <c r="E27" s="20" t="s">
        <v>42</v>
      </c>
      <c r="F27" s="21"/>
      <c r="G27" s="22">
        <f t="shared" si="0"/>
        <v>0</v>
      </c>
    </row>
    <row r="28" spans="1:7" ht="12.75" x14ac:dyDescent="0.2">
      <c r="A28" s="19"/>
      <c r="B28" s="19"/>
      <c r="C28" s="18">
        <v>525</v>
      </c>
      <c r="D28" s="19"/>
      <c r="E28" s="20" t="s">
        <v>43</v>
      </c>
      <c r="F28" s="21"/>
      <c r="G28" s="22">
        <f t="shared" si="0"/>
        <v>0</v>
      </c>
    </row>
    <row r="29" spans="1:7" ht="12.75" x14ac:dyDescent="0.2">
      <c r="A29" s="29"/>
      <c r="B29" s="29"/>
      <c r="C29" s="30">
        <v>526</v>
      </c>
      <c r="D29" s="29"/>
      <c r="E29" s="31" t="s">
        <v>44</v>
      </c>
      <c r="F29" s="32"/>
      <c r="G29" s="33">
        <f t="shared" si="0"/>
        <v>0</v>
      </c>
    </row>
    <row r="30" spans="1:7" ht="12.75" x14ac:dyDescent="0.2">
      <c r="A30" s="34"/>
      <c r="B30" s="34"/>
      <c r="C30" s="34"/>
      <c r="D30" s="34"/>
      <c r="E30" s="35" t="s">
        <v>45</v>
      </c>
      <c r="F30" s="36">
        <f>+F22+F13+F9</f>
        <v>229970803.62</v>
      </c>
      <c r="G30" s="36">
        <f>+G22+G13+G9</f>
        <v>100</v>
      </c>
    </row>
    <row r="31" spans="1:7" s="119" customFormat="1" x14ac:dyDescent="0.25">
      <c r="A31" s="120"/>
      <c r="B31" s="120"/>
      <c r="C31" s="120"/>
      <c r="D31" s="120"/>
      <c r="E31" s="120"/>
      <c r="F31" s="120"/>
      <c r="G31" s="120"/>
    </row>
    <row r="32" spans="1:7" s="119" customFormat="1" x14ac:dyDescent="0.25">
      <c r="A32" s="120"/>
      <c r="B32" s="120"/>
      <c r="C32" s="120"/>
      <c r="D32" s="120"/>
      <c r="E32" s="120"/>
      <c r="F32" s="120"/>
      <c r="G32" s="120"/>
    </row>
    <row r="33" spans="1:7" s="119" customFormat="1" x14ac:dyDescent="0.25">
      <c r="A33" s="120"/>
      <c r="B33" s="120"/>
      <c r="C33" s="120"/>
      <c r="D33" s="120"/>
      <c r="E33" s="120"/>
      <c r="F33" s="120"/>
      <c r="G33" s="120"/>
    </row>
    <row r="34" spans="1:7" s="119" customFormat="1" x14ac:dyDescent="0.25">
      <c r="A34" s="120"/>
      <c r="B34" s="120"/>
      <c r="C34" s="120"/>
      <c r="D34" s="120"/>
      <c r="E34" s="120"/>
      <c r="F34" s="120"/>
      <c r="G34" s="120"/>
    </row>
    <row r="35" spans="1:7" s="119" customFormat="1" x14ac:dyDescent="0.25">
      <c r="A35" s="120"/>
      <c r="B35" s="120"/>
      <c r="C35" s="120"/>
      <c r="D35" s="120"/>
      <c r="E35" s="120"/>
      <c r="F35" s="120"/>
      <c r="G35" s="120"/>
    </row>
    <row r="36" spans="1:7" s="119" customFormat="1" x14ac:dyDescent="0.25">
      <c r="A36" s="120"/>
      <c r="B36" s="120"/>
      <c r="C36" s="120"/>
      <c r="D36" s="120"/>
      <c r="E36" s="120"/>
      <c r="F36" s="120"/>
      <c r="G36" s="120"/>
    </row>
    <row r="37" spans="1:7" s="119" customFormat="1" x14ac:dyDescent="0.25">
      <c r="A37" s="120"/>
      <c r="B37" s="120"/>
      <c r="C37" s="120"/>
      <c r="D37" s="120"/>
      <c r="E37" s="120"/>
      <c r="F37" s="120"/>
      <c r="G37" s="120"/>
    </row>
    <row r="38" spans="1:7" s="119" customFormat="1" x14ac:dyDescent="0.25">
      <c r="A38" s="120"/>
      <c r="B38" s="120"/>
      <c r="C38" s="120"/>
      <c r="D38" s="120"/>
      <c r="E38" s="120"/>
      <c r="F38" s="120"/>
      <c r="G38" s="120"/>
    </row>
    <row r="39" spans="1:7" s="119" customFormat="1" x14ac:dyDescent="0.25">
      <c r="A39" s="121"/>
      <c r="B39" s="121"/>
      <c r="C39" s="121"/>
      <c r="D39" s="121"/>
      <c r="E39" s="121"/>
      <c r="F39" s="121"/>
      <c r="G39" s="121"/>
    </row>
    <row r="40" spans="1:7" s="119" customFormat="1" x14ac:dyDescent="0.25">
      <c r="A40" s="121"/>
      <c r="B40" s="121"/>
      <c r="C40" s="121"/>
      <c r="D40" s="121"/>
      <c r="E40" s="121"/>
      <c r="F40" s="121"/>
      <c r="G40" s="121"/>
    </row>
    <row r="41" spans="1:7" s="119" customFormat="1" x14ac:dyDescent="0.25">
      <c r="A41" s="121"/>
      <c r="B41" s="121"/>
      <c r="C41" s="121"/>
      <c r="D41" s="121"/>
      <c r="E41" s="121"/>
      <c r="F41" s="121"/>
      <c r="G41" s="121"/>
    </row>
    <row r="42" spans="1:7" s="119" customFormat="1" x14ac:dyDescent="0.25">
      <c r="A42" s="121"/>
      <c r="B42" s="121"/>
      <c r="C42" s="121"/>
      <c r="D42" s="121"/>
      <c r="E42" s="121"/>
      <c r="F42" s="121"/>
      <c r="G42" s="121"/>
    </row>
    <row r="43" spans="1:7" s="119" customFormat="1" x14ac:dyDescent="0.25">
      <c r="A43" s="121"/>
      <c r="B43" s="121"/>
      <c r="C43" s="121"/>
      <c r="D43" s="121"/>
      <c r="E43" s="121"/>
      <c r="F43" s="121"/>
      <c r="G43" s="121"/>
    </row>
    <row r="44" spans="1:7" s="119" customFormat="1" x14ac:dyDescent="0.25">
      <c r="A44" s="121"/>
      <c r="B44" s="121"/>
      <c r="C44" s="121"/>
      <c r="D44" s="121"/>
      <c r="E44" s="121"/>
      <c r="F44" s="121"/>
      <c r="G44" s="121"/>
    </row>
    <row r="45" spans="1:7" s="119" customFormat="1" x14ac:dyDescent="0.25">
      <c r="A45" s="121"/>
      <c r="B45" s="121"/>
      <c r="C45" s="121"/>
      <c r="D45" s="121"/>
      <c r="E45" s="121"/>
      <c r="F45" s="121"/>
      <c r="G45" s="121"/>
    </row>
    <row r="46" spans="1:7" s="119" customFormat="1" x14ac:dyDescent="0.25">
      <c r="A46" s="121"/>
      <c r="B46" s="121"/>
      <c r="C46" s="121"/>
      <c r="D46" s="121"/>
      <c r="E46" s="121"/>
      <c r="F46" s="121"/>
      <c r="G46" s="121"/>
    </row>
    <row r="47" spans="1:7" s="119" customFormat="1" x14ac:dyDescent="0.25">
      <c r="A47" s="121"/>
      <c r="B47" s="121"/>
      <c r="C47" s="121"/>
      <c r="D47" s="121"/>
      <c r="E47" s="121"/>
      <c r="F47" s="121"/>
      <c r="G47" s="121"/>
    </row>
    <row r="48" spans="1:7" s="119" customFormat="1" x14ac:dyDescent="0.25">
      <c r="A48" s="121"/>
      <c r="B48" s="121"/>
      <c r="C48" s="121"/>
      <c r="D48" s="121"/>
      <c r="E48" s="121"/>
      <c r="F48" s="121"/>
      <c r="G48" s="121"/>
    </row>
    <row r="49" spans="1:7" s="119" customFormat="1" x14ac:dyDescent="0.25">
      <c r="A49" s="121"/>
      <c r="B49" s="121"/>
      <c r="C49" s="121"/>
      <c r="D49" s="121"/>
      <c r="E49" s="121"/>
      <c r="F49" s="121"/>
      <c r="G49" s="121"/>
    </row>
    <row r="50" spans="1:7" s="119" customFormat="1" x14ac:dyDescent="0.25">
      <c r="A50" s="121"/>
      <c r="B50" s="121"/>
      <c r="C50" s="121"/>
      <c r="D50" s="121"/>
      <c r="E50" s="121"/>
      <c r="F50" s="121"/>
      <c r="G50" s="121"/>
    </row>
    <row r="51" spans="1:7" s="119" customFormat="1" x14ac:dyDescent="0.25">
      <c r="A51" s="121"/>
      <c r="B51" s="121"/>
      <c r="C51" s="121"/>
      <c r="D51" s="121"/>
      <c r="E51" s="121"/>
      <c r="F51" s="121"/>
      <c r="G51" s="121"/>
    </row>
    <row r="52" spans="1:7" s="119" customFormat="1" x14ac:dyDescent="0.25">
      <c r="A52" s="121"/>
      <c r="B52" s="121"/>
      <c r="C52" s="121"/>
      <c r="D52" s="121"/>
      <c r="E52" s="121"/>
      <c r="F52" s="121"/>
      <c r="G52" s="121"/>
    </row>
    <row r="53" spans="1:7" s="119" customFormat="1" x14ac:dyDescent="0.25">
      <c r="A53" s="121"/>
      <c r="B53" s="121"/>
      <c r="C53" s="121"/>
      <c r="D53" s="121"/>
      <c r="E53" s="121"/>
      <c r="F53" s="121"/>
      <c r="G53" s="121"/>
    </row>
    <row r="54" spans="1:7" s="119" customFormat="1" x14ac:dyDescent="0.25">
      <c r="A54" s="121"/>
      <c r="B54" s="121"/>
      <c r="C54" s="121"/>
      <c r="D54" s="121"/>
      <c r="E54" s="121"/>
      <c r="F54" s="121"/>
      <c r="G54" s="121"/>
    </row>
    <row r="55" spans="1:7" s="119" customFormat="1" x14ac:dyDescent="0.25">
      <c r="A55" s="121"/>
      <c r="B55" s="121"/>
      <c r="C55" s="121"/>
      <c r="D55" s="121"/>
      <c r="E55" s="121"/>
      <c r="F55" s="121"/>
      <c r="G55" s="121"/>
    </row>
    <row r="56" spans="1:7" s="119" customFormat="1" x14ac:dyDescent="0.25">
      <c r="A56" s="121"/>
      <c r="B56" s="121"/>
      <c r="C56" s="121"/>
      <c r="D56" s="121"/>
      <c r="E56" s="121"/>
      <c r="F56" s="121"/>
      <c r="G56" s="121"/>
    </row>
    <row r="57" spans="1:7" s="119" customFormat="1" x14ac:dyDescent="0.25">
      <c r="A57" s="121"/>
      <c r="B57" s="121"/>
      <c r="C57" s="121"/>
      <c r="D57" s="121"/>
      <c r="E57" s="121"/>
      <c r="F57" s="121"/>
      <c r="G57" s="121"/>
    </row>
    <row r="58" spans="1:7" s="119" customFormat="1" x14ac:dyDescent="0.25">
      <c r="A58" s="121"/>
      <c r="B58" s="121"/>
      <c r="C58" s="121"/>
      <c r="D58" s="121"/>
      <c r="E58" s="121"/>
      <c r="F58" s="121"/>
      <c r="G58" s="121"/>
    </row>
    <row r="59" spans="1:7" s="119" customFormat="1" x14ac:dyDescent="0.25">
      <c r="A59" s="121"/>
      <c r="B59" s="121"/>
      <c r="C59" s="121"/>
      <c r="D59" s="121"/>
      <c r="E59" s="121"/>
      <c r="F59" s="121"/>
      <c r="G59" s="121"/>
    </row>
    <row r="60" spans="1:7" s="119" customFormat="1" x14ac:dyDescent="0.25">
      <c r="A60" s="121"/>
      <c r="B60" s="121"/>
      <c r="C60" s="121"/>
      <c r="D60" s="121"/>
      <c r="E60" s="121"/>
      <c r="F60" s="121"/>
      <c r="G60" s="121"/>
    </row>
    <row r="61" spans="1:7" s="119" customFormat="1" x14ac:dyDescent="0.25">
      <c r="A61" s="121"/>
      <c r="B61" s="121"/>
      <c r="C61" s="121"/>
      <c r="D61" s="121"/>
      <c r="E61" s="121"/>
      <c r="F61" s="121"/>
      <c r="G61" s="121"/>
    </row>
    <row r="62" spans="1:7" s="119" customFormat="1" x14ac:dyDescent="0.25">
      <c r="A62" s="121"/>
      <c r="B62" s="121"/>
      <c r="C62" s="121"/>
      <c r="D62" s="121"/>
      <c r="E62" s="121"/>
      <c r="F62" s="121"/>
      <c r="G62" s="121"/>
    </row>
    <row r="63" spans="1:7" s="119" customFormat="1" x14ac:dyDescent="0.25">
      <c r="A63" s="121"/>
      <c r="B63" s="121"/>
      <c r="C63" s="121"/>
      <c r="D63" s="121"/>
      <c r="E63" s="121"/>
      <c r="F63" s="121"/>
      <c r="G63" s="121"/>
    </row>
    <row r="64" spans="1:7" s="119" customFormat="1" x14ac:dyDescent="0.25">
      <c r="A64" s="121"/>
      <c r="B64" s="121"/>
      <c r="C64" s="121"/>
      <c r="D64" s="121"/>
      <c r="E64" s="121"/>
      <c r="F64" s="121"/>
      <c r="G64" s="121"/>
    </row>
    <row r="65" spans="1:7" s="119" customFormat="1" x14ac:dyDescent="0.25">
      <c r="A65" s="121"/>
      <c r="B65" s="121"/>
      <c r="C65" s="121"/>
      <c r="D65" s="121"/>
      <c r="E65" s="121"/>
      <c r="F65" s="121"/>
      <c r="G65" s="121"/>
    </row>
    <row r="66" spans="1:7" s="119" customFormat="1" x14ac:dyDescent="0.25">
      <c r="A66" s="121"/>
      <c r="B66" s="121"/>
      <c r="C66" s="121"/>
      <c r="D66" s="121"/>
      <c r="E66" s="121"/>
      <c r="F66" s="121"/>
      <c r="G66" s="121"/>
    </row>
    <row r="67" spans="1:7" s="119" customFormat="1" x14ac:dyDescent="0.25">
      <c r="A67" s="121"/>
      <c r="B67" s="121"/>
      <c r="C67" s="121"/>
      <c r="D67" s="121"/>
      <c r="E67" s="121"/>
      <c r="F67" s="121"/>
      <c r="G67" s="121"/>
    </row>
    <row r="68" spans="1:7" s="119" customFormat="1" x14ac:dyDescent="0.25">
      <c r="A68" s="121"/>
      <c r="B68" s="121"/>
      <c r="C68" s="121"/>
      <c r="D68" s="121"/>
      <c r="E68" s="121"/>
      <c r="F68" s="121"/>
      <c r="G68" s="121"/>
    </row>
    <row r="69" spans="1:7" s="119" customFormat="1" x14ac:dyDescent="0.25">
      <c r="A69" s="121"/>
      <c r="B69" s="121"/>
      <c r="C69" s="121"/>
      <c r="D69" s="121"/>
      <c r="E69" s="121"/>
      <c r="F69" s="121"/>
      <c r="G69" s="121"/>
    </row>
    <row r="70" spans="1:7" s="119" customFormat="1" x14ac:dyDescent="0.25">
      <c r="A70" s="121"/>
      <c r="B70" s="121"/>
      <c r="C70" s="121"/>
      <c r="D70" s="121"/>
      <c r="E70" s="121"/>
      <c r="F70" s="121"/>
      <c r="G70" s="121"/>
    </row>
    <row r="71" spans="1:7" s="119" customFormat="1" x14ac:dyDescent="0.25">
      <c r="A71" s="121"/>
      <c r="B71" s="121"/>
      <c r="C71" s="121"/>
      <c r="D71" s="121"/>
      <c r="E71" s="121"/>
      <c r="F71" s="121"/>
      <c r="G71" s="121"/>
    </row>
    <row r="72" spans="1:7" s="119" customFormat="1" x14ac:dyDescent="0.25">
      <c r="A72" s="121"/>
      <c r="B72" s="121"/>
      <c r="C72" s="121"/>
      <c r="D72" s="121"/>
      <c r="E72" s="121"/>
      <c r="F72" s="121"/>
      <c r="G72" s="121"/>
    </row>
    <row r="73" spans="1:7" s="119" customFormat="1" x14ac:dyDescent="0.25">
      <c r="A73" s="121"/>
      <c r="B73" s="121"/>
      <c r="C73" s="121"/>
      <c r="D73" s="121"/>
      <c r="E73" s="121"/>
      <c r="F73" s="121"/>
      <c r="G73" s="121"/>
    </row>
    <row r="74" spans="1:7" s="119" customFormat="1" x14ac:dyDescent="0.25">
      <c r="A74" s="121"/>
      <c r="B74" s="121"/>
      <c r="C74" s="121"/>
      <c r="D74" s="121"/>
      <c r="E74" s="121"/>
      <c r="F74" s="121"/>
      <c r="G74" s="121"/>
    </row>
    <row r="75" spans="1:7" s="119" customFormat="1" x14ac:dyDescent="0.25">
      <c r="A75" s="121"/>
      <c r="B75" s="121"/>
      <c r="C75" s="121"/>
      <c r="D75" s="121"/>
      <c r="E75" s="121"/>
      <c r="F75" s="121"/>
      <c r="G75" s="121"/>
    </row>
    <row r="76" spans="1:7" s="119" customFormat="1" x14ac:dyDescent="0.25">
      <c r="A76" s="121"/>
      <c r="B76" s="121"/>
      <c r="C76" s="121"/>
      <c r="D76" s="121"/>
      <c r="E76" s="121"/>
      <c r="F76" s="121"/>
      <c r="G76" s="121"/>
    </row>
    <row r="77" spans="1:7" s="119" customFormat="1" x14ac:dyDescent="0.25">
      <c r="A77" s="121"/>
      <c r="B77" s="121"/>
      <c r="C77" s="121"/>
      <c r="D77" s="121"/>
      <c r="E77" s="121"/>
      <c r="F77" s="121"/>
      <c r="G77" s="121"/>
    </row>
    <row r="78" spans="1:7" s="119" customFormat="1" x14ac:dyDescent="0.25">
      <c r="A78" s="121"/>
      <c r="B78" s="121"/>
      <c r="C78" s="121"/>
      <c r="D78" s="121"/>
      <c r="E78" s="121"/>
      <c r="F78" s="121"/>
      <c r="G78" s="121"/>
    </row>
    <row r="79" spans="1:7" s="119" customFormat="1" x14ac:dyDescent="0.25">
      <c r="A79" s="121"/>
      <c r="B79" s="121"/>
      <c r="C79" s="121"/>
      <c r="D79" s="121"/>
      <c r="E79" s="121"/>
      <c r="F79" s="121"/>
      <c r="G79" s="121"/>
    </row>
    <row r="80" spans="1:7" s="119" customFormat="1" x14ac:dyDescent="0.25">
      <c r="A80" s="121"/>
      <c r="B80" s="121"/>
      <c r="C80" s="121"/>
      <c r="D80" s="121"/>
      <c r="E80" s="121"/>
      <c r="F80" s="121"/>
      <c r="G80" s="121"/>
    </row>
    <row r="81" spans="1:7" s="119" customFormat="1" x14ac:dyDescent="0.25">
      <c r="A81" s="121"/>
      <c r="B81" s="121"/>
      <c r="C81" s="121"/>
      <c r="D81" s="121"/>
      <c r="E81" s="121"/>
      <c r="F81" s="121"/>
      <c r="G81" s="121"/>
    </row>
    <row r="82" spans="1:7" s="119" customFormat="1" x14ac:dyDescent="0.25">
      <c r="A82" s="121"/>
      <c r="B82" s="121"/>
      <c r="C82" s="121"/>
      <c r="D82" s="121"/>
      <c r="E82" s="121"/>
      <c r="F82" s="121"/>
      <c r="G82" s="121"/>
    </row>
    <row r="83" spans="1:7" s="119" customFormat="1" x14ac:dyDescent="0.25">
      <c r="A83" s="121"/>
      <c r="B83" s="121"/>
      <c r="C83" s="121"/>
      <c r="D83" s="121"/>
      <c r="E83" s="121"/>
      <c r="F83" s="121"/>
      <c r="G83" s="121"/>
    </row>
    <row r="84" spans="1:7" s="119" customFormat="1" x14ac:dyDescent="0.25">
      <c r="A84" s="121"/>
      <c r="B84" s="121"/>
      <c r="C84" s="121"/>
      <c r="D84" s="121"/>
      <c r="E84" s="121"/>
      <c r="F84" s="121"/>
      <c r="G84" s="121"/>
    </row>
    <row r="85" spans="1:7" s="119" customFormat="1" x14ac:dyDescent="0.25">
      <c r="A85" s="121"/>
      <c r="B85" s="121"/>
      <c r="C85" s="121"/>
      <c r="D85" s="121"/>
      <c r="E85" s="121"/>
      <c r="F85" s="121"/>
      <c r="G85" s="121"/>
    </row>
    <row r="86" spans="1:7" s="119" customFormat="1" x14ac:dyDescent="0.25">
      <c r="A86" s="121"/>
      <c r="B86" s="121"/>
      <c r="C86" s="121"/>
      <c r="D86" s="121"/>
      <c r="E86" s="121"/>
      <c r="F86" s="121"/>
      <c r="G86" s="121"/>
    </row>
    <row r="87" spans="1:7" s="119" customFormat="1" x14ac:dyDescent="0.25">
      <c r="A87" s="121"/>
      <c r="B87" s="121"/>
      <c r="C87" s="121"/>
      <c r="D87" s="121"/>
      <c r="E87" s="121"/>
      <c r="F87" s="121"/>
      <c r="G87" s="121"/>
    </row>
    <row r="88" spans="1:7" s="119" customFormat="1" x14ac:dyDescent="0.25">
      <c r="A88" s="121"/>
      <c r="B88" s="121"/>
      <c r="C88" s="121"/>
      <c r="D88" s="121"/>
      <c r="E88" s="121"/>
      <c r="F88" s="121"/>
      <c r="G88" s="121"/>
    </row>
    <row r="89" spans="1:7" s="119" customFormat="1" x14ac:dyDescent="0.25">
      <c r="A89" s="121"/>
      <c r="B89" s="121"/>
      <c r="C89" s="121"/>
      <c r="D89" s="121"/>
      <c r="E89" s="121"/>
      <c r="F89" s="121"/>
      <c r="G89" s="121"/>
    </row>
    <row r="90" spans="1:7" s="119" customFormat="1" x14ac:dyDescent="0.25">
      <c r="A90" s="121"/>
      <c r="B90" s="121"/>
      <c r="C90" s="121"/>
      <c r="D90" s="121"/>
      <c r="E90" s="121"/>
      <c r="F90" s="121"/>
      <c r="G90" s="121"/>
    </row>
    <row r="91" spans="1:7" s="119" customFormat="1" x14ac:dyDescent="0.25">
      <c r="A91" s="121"/>
      <c r="B91" s="121"/>
      <c r="C91" s="121"/>
      <c r="D91" s="121"/>
      <c r="E91" s="121"/>
      <c r="F91" s="121"/>
      <c r="G91" s="121"/>
    </row>
    <row r="92" spans="1:7" s="119" customFormat="1" x14ac:dyDescent="0.25">
      <c r="A92" s="121"/>
      <c r="B92" s="121"/>
      <c r="C92" s="121"/>
      <c r="D92" s="121"/>
      <c r="E92" s="121"/>
      <c r="F92" s="121"/>
      <c r="G92" s="121"/>
    </row>
    <row r="93" spans="1:7" s="119" customFormat="1" x14ac:dyDescent="0.25">
      <c r="A93" s="121"/>
      <c r="B93" s="121"/>
      <c r="C93" s="121"/>
      <c r="D93" s="121"/>
      <c r="E93" s="121"/>
      <c r="F93" s="121"/>
      <c r="G93" s="121"/>
    </row>
    <row r="94" spans="1:7" s="119" customFormat="1" x14ac:dyDescent="0.25">
      <c r="A94" s="121"/>
      <c r="B94" s="121"/>
      <c r="C94" s="121"/>
      <c r="D94" s="121"/>
      <c r="E94" s="121"/>
      <c r="F94" s="121"/>
      <c r="G94" s="121"/>
    </row>
    <row r="95" spans="1:7" s="119" customFormat="1" x14ac:dyDescent="0.25">
      <c r="A95" s="121"/>
      <c r="B95" s="121"/>
      <c r="C95" s="121"/>
      <c r="D95" s="121"/>
      <c r="E95" s="121"/>
      <c r="F95" s="121"/>
      <c r="G95" s="121"/>
    </row>
    <row r="96" spans="1:7" s="119" customFormat="1" x14ac:dyDescent="0.25">
      <c r="A96" s="121"/>
      <c r="B96" s="121"/>
      <c r="C96" s="121"/>
      <c r="D96" s="121"/>
      <c r="E96" s="121"/>
      <c r="F96" s="121"/>
      <c r="G96" s="121"/>
    </row>
    <row r="97" spans="1:7" s="119" customFormat="1" x14ac:dyDescent="0.25">
      <c r="A97" s="121"/>
      <c r="B97" s="121"/>
      <c r="C97" s="121"/>
      <c r="D97" s="121"/>
      <c r="E97" s="121"/>
      <c r="F97" s="121"/>
      <c r="G97" s="121"/>
    </row>
    <row r="98" spans="1:7" s="119" customFormat="1" x14ac:dyDescent="0.25">
      <c r="A98" s="121"/>
      <c r="B98" s="121"/>
      <c r="C98" s="121"/>
      <c r="D98" s="121"/>
      <c r="E98" s="121"/>
      <c r="F98" s="121"/>
      <c r="G98" s="121"/>
    </row>
    <row r="99" spans="1:7" s="119" customFormat="1" x14ac:dyDescent="0.25">
      <c r="A99" s="121"/>
      <c r="B99" s="121"/>
      <c r="C99" s="121"/>
      <c r="D99" s="121"/>
      <c r="E99" s="121"/>
      <c r="F99" s="121"/>
      <c r="G99" s="121"/>
    </row>
    <row r="100" spans="1:7" s="119" customFormat="1" x14ac:dyDescent="0.25">
      <c r="A100" s="121"/>
      <c r="B100" s="121"/>
      <c r="C100" s="121"/>
      <c r="D100" s="121"/>
      <c r="E100" s="121"/>
      <c r="F100" s="121"/>
      <c r="G100" s="121"/>
    </row>
    <row r="101" spans="1:7" s="119" customFormat="1" x14ac:dyDescent="0.25">
      <c r="A101" s="121"/>
      <c r="B101" s="121"/>
      <c r="C101" s="121"/>
      <c r="D101" s="121"/>
      <c r="E101" s="121"/>
      <c r="F101" s="121"/>
      <c r="G101" s="121"/>
    </row>
    <row r="102" spans="1:7" s="119" customFormat="1" x14ac:dyDescent="0.25">
      <c r="A102" s="121"/>
      <c r="B102" s="121"/>
      <c r="C102" s="121"/>
      <c r="D102" s="121"/>
      <c r="E102" s="121"/>
      <c r="F102" s="121"/>
      <c r="G102" s="121"/>
    </row>
    <row r="103" spans="1:7" s="119" customFormat="1" x14ac:dyDescent="0.25">
      <c r="A103" s="121"/>
      <c r="B103" s="121"/>
      <c r="C103" s="121"/>
      <c r="D103" s="121"/>
      <c r="E103" s="121"/>
      <c r="F103" s="121"/>
      <c r="G103" s="121"/>
    </row>
    <row r="104" spans="1:7" s="119" customFormat="1" x14ac:dyDescent="0.25">
      <c r="A104" s="121"/>
      <c r="B104" s="121"/>
      <c r="C104" s="121"/>
      <c r="D104" s="121"/>
      <c r="E104" s="121"/>
      <c r="F104" s="121"/>
      <c r="G104" s="121"/>
    </row>
    <row r="105" spans="1:7" s="119" customFormat="1" x14ac:dyDescent="0.25">
      <c r="A105" s="121"/>
      <c r="B105" s="121"/>
      <c r="C105" s="121"/>
      <c r="D105" s="121"/>
      <c r="E105" s="121"/>
      <c r="F105" s="121"/>
      <c r="G105" s="121"/>
    </row>
    <row r="106" spans="1:7" s="119" customFormat="1" x14ac:dyDescent="0.25">
      <c r="A106" s="121"/>
      <c r="B106" s="121"/>
      <c r="C106" s="121"/>
      <c r="D106" s="121"/>
      <c r="E106" s="121"/>
      <c r="F106" s="121"/>
      <c r="G106" s="121"/>
    </row>
    <row r="107" spans="1:7" s="119" customFormat="1" x14ac:dyDescent="0.25">
      <c r="A107" s="121"/>
      <c r="B107" s="121"/>
      <c r="C107" s="121"/>
      <c r="D107" s="121"/>
      <c r="E107" s="121"/>
      <c r="F107" s="121"/>
      <c r="G107" s="121"/>
    </row>
    <row r="108" spans="1:7" s="119" customFormat="1" x14ac:dyDescent="0.25">
      <c r="A108" s="121"/>
      <c r="B108" s="121"/>
      <c r="C108" s="121"/>
      <c r="D108" s="121"/>
      <c r="E108" s="121"/>
      <c r="F108" s="121"/>
      <c r="G108" s="121"/>
    </row>
    <row r="109" spans="1:7" s="119" customFormat="1" x14ac:dyDescent="0.25">
      <c r="A109" s="121"/>
      <c r="B109" s="121"/>
      <c r="C109" s="121"/>
      <c r="D109" s="121"/>
      <c r="E109" s="121"/>
      <c r="F109" s="121"/>
      <c r="G109" s="121"/>
    </row>
    <row r="110" spans="1:7" s="119" customFormat="1" x14ac:dyDescent="0.25">
      <c r="A110" s="121"/>
      <c r="B110" s="121"/>
      <c r="C110" s="121"/>
      <c r="D110" s="121"/>
      <c r="E110" s="121"/>
      <c r="F110" s="121"/>
      <c r="G110" s="121"/>
    </row>
    <row r="111" spans="1:7" s="119" customFormat="1" x14ac:dyDescent="0.25">
      <c r="A111" s="121"/>
      <c r="B111" s="121"/>
      <c r="C111" s="121"/>
      <c r="D111" s="121"/>
      <c r="E111" s="121"/>
      <c r="F111" s="121"/>
      <c r="G111" s="121"/>
    </row>
    <row r="112" spans="1:7" s="119" customFormat="1" x14ac:dyDescent="0.25">
      <c r="A112" s="121"/>
      <c r="B112" s="121"/>
      <c r="C112" s="121"/>
      <c r="D112" s="121"/>
      <c r="E112" s="121"/>
      <c r="F112" s="121"/>
      <c r="G112" s="121"/>
    </row>
    <row r="113" spans="1:7" s="119" customFormat="1" x14ac:dyDescent="0.25">
      <c r="A113" s="121"/>
      <c r="B113" s="121"/>
      <c r="C113" s="121"/>
      <c r="D113" s="121"/>
      <c r="E113" s="121"/>
      <c r="F113" s="121"/>
      <c r="G113" s="121"/>
    </row>
    <row r="114" spans="1:7" s="119" customFormat="1" x14ac:dyDescent="0.25">
      <c r="A114" s="121"/>
      <c r="B114" s="121"/>
      <c r="C114" s="121"/>
      <c r="D114" s="121"/>
      <c r="E114" s="121"/>
      <c r="F114" s="121"/>
      <c r="G114" s="121"/>
    </row>
    <row r="115" spans="1:7" s="119" customFormat="1" x14ac:dyDescent="0.25">
      <c r="A115" s="121"/>
      <c r="B115" s="121"/>
      <c r="C115" s="121"/>
      <c r="D115" s="121"/>
      <c r="E115" s="121"/>
      <c r="F115" s="121"/>
      <c r="G115" s="121"/>
    </row>
    <row r="116" spans="1:7" s="119" customFormat="1" x14ac:dyDescent="0.25">
      <c r="A116" s="121"/>
      <c r="B116" s="121"/>
      <c r="C116" s="121"/>
      <c r="D116" s="121"/>
      <c r="E116" s="121"/>
      <c r="F116" s="121"/>
      <c r="G116" s="121"/>
    </row>
    <row r="117" spans="1:7" s="119" customFormat="1" x14ac:dyDescent="0.25">
      <c r="A117" s="121"/>
      <c r="B117" s="121"/>
      <c r="C117" s="121"/>
      <c r="D117" s="121"/>
      <c r="E117" s="121"/>
      <c r="F117" s="121"/>
      <c r="G117" s="121"/>
    </row>
    <row r="118" spans="1:7" s="119" customFormat="1" x14ac:dyDescent="0.25">
      <c r="A118" s="121"/>
      <c r="B118" s="121"/>
      <c r="C118" s="121"/>
      <c r="D118" s="121"/>
      <c r="E118" s="121"/>
      <c r="F118" s="121"/>
      <c r="G118" s="121"/>
    </row>
    <row r="119" spans="1:7" s="119" customFormat="1" x14ac:dyDescent="0.25">
      <c r="A119" s="121"/>
      <c r="B119" s="121"/>
      <c r="C119" s="121"/>
      <c r="D119" s="121"/>
      <c r="E119" s="121"/>
      <c r="F119" s="121"/>
      <c r="G119" s="121"/>
    </row>
    <row r="120" spans="1:7" s="119" customFormat="1" x14ac:dyDescent="0.25">
      <c r="A120" s="121"/>
      <c r="B120" s="121"/>
      <c r="C120" s="121"/>
      <c r="D120" s="121"/>
      <c r="E120" s="121"/>
      <c r="F120" s="121"/>
      <c r="G120" s="121"/>
    </row>
    <row r="121" spans="1:7" s="119" customFormat="1" x14ac:dyDescent="0.25">
      <c r="A121" s="121"/>
      <c r="B121" s="121"/>
      <c r="C121" s="121"/>
      <c r="D121" s="121"/>
      <c r="E121" s="121"/>
      <c r="F121" s="121"/>
      <c r="G121" s="121"/>
    </row>
    <row r="122" spans="1:7" s="119" customFormat="1" x14ac:dyDescent="0.25">
      <c r="A122" s="121"/>
      <c r="B122" s="121"/>
      <c r="C122" s="121"/>
      <c r="D122" s="121"/>
      <c r="E122" s="121"/>
      <c r="F122" s="121"/>
      <c r="G122" s="121"/>
    </row>
    <row r="123" spans="1:7" s="119" customFormat="1" x14ac:dyDescent="0.25">
      <c r="A123" s="121"/>
      <c r="B123" s="121"/>
      <c r="C123" s="121"/>
      <c r="D123" s="121"/>
      <c r="E123" s="121"/>
      <c r="F123" s="121"/>
      <c r="G123" s="121"/>
    </row>
    <row r="124" spans="1:7" s="119" customFormat="1" x14ac:dyDescent="0.25">
      <c r="A124" s="121"/>
      <c r="B124" s="121"/>
      <c r="C124" s="121"/>
      <c r="D124" s="121"/>
      <c r="E124" s="121"/>
      <c r="F124" s="121"/>
      <c r="G124" s="121"/>
    </row>
    <row r="125" spans="1:7" s="119" customFormat="1" x14ac:dyDescent="0.25">
      <c r="A125" s="121"/>
      <c r="B125" s="121"/>
      <c r="C125" s="121"/>
      <c r="D125" s="121"/>
      <c r="E125" s="121"/>
      <c r="F125" s="121"/>
      <c r="G125" s="121"/>
    </row>
    <row r="126" spans="1:7" s="119" customFormat="1" x14ac:dyDescent="0.25">
      <c r="A126" s="121"/>
      <c r="B126" s="121"/>
      <c r="C126" s="121"/>
      <c r="D126" s="121"/>
      <c r="E126" s="121"/>
      <c r="F126" s="121"/>
      <c r="G126" s="121"/>
    </row>
    <row r="127" spans="1:7" s="119" customFormat="1" x14ac:dyDescent="0.25">
      <c r="A127" s="121"/>
      <c r="B127" s="121"/>
      <c r="C127" s="121"/>
      <c r="D127" s="121"/>
      <c r="E127" s="121"/>
      <c r="F127" s="121"/>
      <c r="G127" s="121"/>
    </row>
    <row r="128" spans="1:7" s="119" customFormat="1" x14ac:dyDescent="0.25">
      <c r="A128" s="121"/>
      <c r="B128" s="121"/>
      <c r="C128" s="121"/>
      <c r="D128" s="121"/>
      <c r="E128" s="121"/>
      <c r="F128" s="121"/>
      <c r="G128" s="121"/>
    </row>
    <row r="129" spans="1:7" s="119" customFormat="1" x14ac:dyDescent="0.25">
      <c r="A129" s="121"/>
      <c r="B129" s="121"/>
      <c r="C129" s="121"/>
      <c r="D129" s="121"/>
      <c r="E129" s="121"/>
      <c r="F129" s="121"/>
      <c r="G129" s="121"/>
    </row>
    <row r="130" spans="1:7" s="119" customFormat="1" x14ac:dyDescent="0.25">
      <c r="A130" s="121"/>
      <c r="B130" s="121"/>
      <c r="C130" s="121"/>
      <c r="D130" s="121"/>
      <c r="E130" s="121"/>
      <c r="F130" s="121"/>
      <c r="G130" s="121"/>
    </row>
    <row r="131" spans="1:7" s="119" customFormat="1" x14ac:dyDescent="0.25">
      <c r="A131" s="121"/>
      <c r="B131" s="121"/>
      <c r="C131" s="121"/>
      <c r="D131" s="121"/>
      <c r="E131" s="121"/>
      <c r="F131" s="121"/>
      <c r="G131" s="121"/>
    </row>
    <row r="132" spans="1:7" s="119" customFormat="1" x14ac:dyDescent="0.25">
      <c r="A132" s="121"/>
      <c r="B132" s="121"/>
      <c r="C132" s="121"/>
      <c r="D132" s="121"/>
      <c r="E132" s="121"/>
      <c r="F132" s="121"/>
      <c r="G132" s="121"/>
    </row>
    <row r="133" spans="1:7" s="119" customFormat="1" x14ac:dyDescent="0.25">
      <c r="A133" s="121"/>
      <c r="B133" s="121"/>
      <c r="C133" s="121"/>
      <c r="D133" s="121"/>
      <c r="E133" s="121"/>
      <c r="F133" s="121"/>
      <c r="G133" s="121"/>
    </row>
    <row r="134" spans="1:7" s="119" customFormat="1" x14ac:dyDescent="0.25">
      <c r="A134" s="121"/>
      <c r="B134" s="121"/>
      <c r="C134" s="121"/>
      <c r="D134" s="121"/>
      <c r="E134" s="121"/>
      <c r="F134" s="121"/>
      <c r="G134" s="121"/>
    </row>
    <row r="135" spans="1:7" s="119" customFormat="1" x14ac:dyDescent="0.25">
      <c r="A135" s="121"/>
      <c r="B135" s="121"/>
      <c r="C135" s="121"/>
      <c r="D135" s="121"/>
      <c r="E135" s="121"/>
      <c r="F135" s="121"/>
      <c r="G135" s="121"/>
    </row>
    <row r="136" spans="1:7" s="119" customFormat="1" x14ac:dyDescent="0.25">
      <c r="A136" s="121"/>
      <c r="B136" s="121"/>
      <c r="C136" s="121"/>
      <c r="D136" s="121"/>
      <c r="E136" s="121"/>
      <c r="F136" s="121"/>
      <c r="G136" s="121"/>
    </row>
    <row r="137" spans="1:7" s="119" customFormat="1" x14ac:dyDescent="0.25">
      <c r="A137" s="121"/>
      <c r="B137" s="121"/>
      <c r="C137" s="121"/>
      <c r="D137" s="121"/>
      <c r="E137" s="121"/>
      <c r="F137" s="121"/>
      <c r="G137" s="121"/>
    </row>
    <row r="138" spans="1:7" s="119" customFormat="1" x14ac:dyDescent="0.25">
      <c r="A138" s="121"/>
      <c r="B138" s="121"/>
      <c r="C138" s="121"/>
      <c r="D138" s="121"/>
      <c r="E138" s="121"/>
      <c r="F138" s="121"/>
      <c r="G138" s="121"/>
    </row>
    <row r="139" spans="1:7" s="119" customFormat="1" x14ac:dyDescent="0.25">
      <c r="A139" s="121"/>
      <c r="B139" s="121"/>
      <c r="C139" s="121"/>
      <c r="D139" s="121"/>
      <c r="E139" s="121"/>
      <c r="F139" s="121"/>
      <c r="G139" s="121"/>
    </row>
    <row r="140" spans="1:7" s="119" customFormat="1" x14ac:dyDescent="0.25">
      <c r="A140" s="121"/>
      <c r="B140" s="121"/>
      <c r="C140" s="121"/>
      <c r="D140" s="121"/>
      <c r="E140" s="121"/>
      <c r="F140" s="121"/>
      <c r="G140" s="121"/>
    </row>
    <row r="141" spans="1:7" s="119" customFormat="1" x14ac:dyDescent="0.25">
      <c r="A141" s="121"/>
      <c r="B141" s="121"/>
      <c r="C141" s="121"/>
      <c r="D141" s="121"/>
      <c r="E141" s="121"/>
      <c r="F141" s="121"/>
      <c r="G141" s="121"/>
    </row>
    <row r="142" spans="1:7" s="119" customFormat="1" x14ac:dyDescent="0.25">
      <c r="A142" s="121"/>
      <c r="B142" s="121"/>
      <c r="C142" s="121"/>
      <c r="D142" s="121"/>
      <c r="E142" s="121"/>
      <c r="F142" s="121"/>
      <c r="G142" s="121"/>
    </row>
    <row r="143" spans="1:7" s="119" customFormat="1" x14ac:dyDescent="0.25">
      <c r="A143" s="121"/>
      <c r="B143" s="121"/>
      <c r="C143" s="121"/>
      <c r="D143" s="121"/>
      <c r="E143" s="121"/>
      <c r="F143" s="121"/>
      <c r="G143" s="121"/>
    </row>
    <row r="144" spans="1:7" s="119" customFormat="1" x14ac:dyDescent="0.25">
      <c r="A144" s="121"/>
      <c r="B144" s="121"/>
      <c r="C144" s="121"/>
      <c r="D144" s="121"/>
      <c r="E144" s="121"/>
      <c r="F144" s="121"/>
      <c r="G144" s="121"/>
    </row>
    <row r="145" spans="1:7" s="119" customFormat="1" x14ac:dyDescent="0.25">
      <c r="A145" s="121"/>
      <c r="B145" s="121"/>
      <c r="C145" s="121"/>
      <c r="D145" s="121"/>
      <c r="E145" s="121"/>
      <c r="F145" s="121"/>
      <c r="G145" s="121"/>
    </row>
    <row r="146" spans="1:7" s="119" customFormat="1" x14ac:dyDescent="0.25">
      <c r="A146" s="121"/>
      <c r="B146" s="121"/>
      <c r="C146" s="121"/>
      <c r="D146" s="121"/>
      <c r="E146" s="121"/>
      <c r="F146" s="121"/>
      <c r="G146" s="121"/>
    </row>
    <row r="147" spans="1:7" s="119" customFormat="1" x14ac:dyDescent="0.25">
      <c r="A147" s="121"/>
      <c r="B147" s="121"/>
      <c r="C147" s="121"/>
      <c r="D147" s="121"/>
      <c r="E147" s="121"/>
      <c r="F147" s="121"/>
      <c r="G147" s="121"/>
    </row>
    <row r="148" spans="1:7" s="119" customFormat="1" x14ac:dyDescent="0.25">
      <c r="A148" s="121"/>
      <c r="B148" s="121"/>
      <c r="C148" s="121"/>
      <c r="D148" s="121"/>
      <c r="E148" s="121"/>
      <c r="F148" s="121"/>
      <c r="G148" s="121"/>
    </row>
    <row r="149" spans="1:7" s="119" customFormat="1" x14ac:dyDescent="0.25">
      <c r="A149" s="121"/>
      <c r="B149" s="121"/>
      <c r="C149" s="121"/>
      <c r="D149" s="121"/>
      <c r="E149" s="121"/>
      <c r="F149" s="121"/>
      <c r="G149" s="121"/>
    </row>
    <row r="150" spans="1:7" s="119" customFormat="1" x14ac:dyDescent="0.25">
      <c r="A150" s="121"/>
      <c r="B150" s="121"/>
      <c r="C150" s="121"/>
      <c r="D150" s="121"/>
      <c r="E150" s="121"/>
      <c r="F150" s="121"/>
      <c r="G150" s="121"/>
    </row>
    <row r="151" spans="1:7" s="119" customFormat="1" x14ac:dyDescent="0.25">
      <c r="A151" s="121"/>
      <c r="B151" s="121"/>
      <c r="C151" s="121"/>
      <c r="D151" s="121"/>
      <c r="E151" s="121"/>
      <c r="F151" s="121"/>
      <c r="G151" s="121"/>
    </row>
    <row r="152" spans="1:7" s="119" customFormat="1" x14ac:dyDescent="0.25">
      <c r="A152" s="121"/>
      <c r="B152" s="121"/>
      <c r="C152" s="121"/>
      <c r="D152" s="121"/>
      <c r="E152" s="121"/>
      <c r="F152" s="121"/>
      <c r="G152" s="121"/>
    </row>
    <row r="153" spans="1:7" s="119" customFormat="1" x14ac:dyDescent="0.25">
      <c r="A153" s="121"/>
      <c r="B153" s="121"/>
      <c r="C153" s="121"/>
      <c r="D153" s="121"/>
      <c r="E153" s="121"/>
      <c r="F153" s="121"/>
      <c r="G153" s="121"/>
    </row>
    <row r="154" spans="1:7" s="119" customFormat="1" x14ac:dyDescent="0.25">
      <c r="A154" s="121"/>
      <c r="B154" s="121"/>
      <c r="C154" s="121"/>
      <c r="D154" s="121"/>
      <c r="E154" s="121"/>
      <c r="F154" s="121"/>
      <c r="G154" s="121"/>
    </row>
    <row r="155" spans="1:7" s="119" customFormat="1" x14ac:dyDescent="0.25">
      <c r="A155" s="121"/>
      <c r="B155" s="121"/>
      <c r="C155" s="121"/>
      <c r="D155" s="121"/>
      <c r="E155" s="121"/>
      <c r="F155" s="121"/>
      <c r="G155" s="121"/>
    </row>
    <row r="156" spans="1:7" s="119" customFormat="1" x14ac:dyDescent="0.25">
      <c r="A156" s="121"/>
      <c r="B156" s="121"/>
      <c r="C156" s="121"/>
      <c r="D156" s="121"/>
      <c r="E156" s="121"/>
      <c r="F156" s="121"/>
      <c r="G156" s="121"/>
    </row>
    <row r="157" spans="1:7" s="119" customFormat="1" x14ac:dyDescent="0.25">
      <c r="A157" s="121"/>
      <c r="B157" s="121"/>
      <c r="C157" s="121"/>
      <c r="D157" s="121"/>
      <c r="E157" s="121"/>
      <c r="F157" s="121"/>
      <c r="G157" s="121"/>
    </row>
    <row r="158" spans="1:7" s="119" customFormat="1" x14ac:dyDescent="0.25">
      <c r="A158" s="121"/>
      <c r="B158" s="121"/>
      <c r="C158" s="121"/>
      <c r="D158" s="121"/>
      <c r="E158" s="121"/>
      <c r="F158" s="121"/>
      <c r="G158" s="121"/>
    </row>
    <row r="159" spans="1:7" s="119" customFormat="1" x14ac:dyDescent="0.25">
      <c r="A159" s="121"/>
      <c r="B159" s="121"/>
      <c r="C159" s="121"/>
      <c r="D159" s="121"/>
      <c r="E159" s="121"/>
      <c r="F159" s="121"/>
      <c r="G159" s="121"/>
    </row>
    <row r="160" spans="1:7" s="119" customFormat="1" x14ac:dyDescent="0.25">
      <c r="A160" s="121"/>
      <c r="B160" s="121"/>
      <c r="C160" s="121"/>
      <c r="D160" s="121"/>
      <c r="E160" s="121"/>
      <c r="F160" s="121"/>
      <c r="G160" s="121"/>
    </row>
    <row r="161" spans="1:7" s="119" customFormat="1" x14ac:dyDescent="0.25">
      <c r="A161" s="121"/>
      <c r="B161" s="121"/>
      <c r="C161" s="121"/>
      <c r="D161" s="121"/>
      <c r="E161" s="121"/>
      <c r="F161" s="121"/>
      <c r="G161" s="121"/>
    </row>
    <row r="162" spans="1:7" s="119" customFormat="1" x14ac:dyDescent="0.25">
      <c r="A162" s="121"/>
      <c r="B162" s="121"/>
      <c r="C162" s="121"/>
      <c r="D162" s="121"/>
      <c r="E162" s="121"/>
      <c r="F162" s="121"/>
      <c r="G162" s="121"/>
    </row>
    <row r="163" spans="1:7" s="119" customFormat="1" x14ac:dyDescent="0.25">
      <c r="A163" s="121"/>
      <c r="B163" s="121"/>
      <c r="C163" s="121"/>
      <c r="D163" s="121"/>
      <c r="E163" s="121"/>
      <c r="F163" s="121"/>
      <c r="G163" s="121"/>
    </row>
    <row r="164" spans="1:7" s="119" customFormat="1" x14ac:dyDescent="0.25">
      <c r="A164" s="121"/>
      <c r="B164" s="121"/>
      <c r="C164" s="121"/>
      <c r="D164" s="121"/>
      <c r="E164" s="121"/>
      <c r="F164" s="121"/>
      <c r="G164" s="121"/>
    </row>
    <row r="165" spans="1:7" s="119" customFormat="1" x14ac:dyDescent="0.25">
      <c r="A165" s="121"/>
      <c r="B165" s="121"/>
      <c r="C165" s="121"/>
      <c r="D165" s="121"/>
      <c r="E165" s="121"/>
      <c r="F165" s="121"/>
      <c r="G165" s="121"/>
    </row>
    <row r="166" spans="1:7" s="119" customFormat="1" x14ac:dyDescent="0.25">
      <c r="A166" s="121"/>
      <c r="B166" s="121"/>
      <c r="C166" s="121"/>
      <c r="D166" s="121"/>
      <c r="E166" s="121"/>
      <c r="F166" s="121"/>
      <c r="G166" s="121"/>
    </row>
    <row r="167" spans="1:7" s="119" customFormat="1" x14ac:dyDescent="0.25">
      <c r="A167" s="121"/>
      <c r="B167" s="121"/>
      <c r="C167" s="121"/>
      <c r="D167" s="121"/>
      <c r="E167" s="121"/>
      <c r="F167" s="121"/>
      <c r="G167" s="121"/>
    </row>
    <row r="168" spans="1:7" s="119" customFormat="1" x14ac:dyDescent="0.25">
      <c r="A168" s="121"/>
      <c r="B168" s="121"/>
      <c r="C168" s="121"/>
      <c r="D168" s="121"/>
      <c r="E168" s="121"/>
      <c r="F168" s="121"/>
      <c r="G168" s="121"/>
    </row>
    <row r="169" spans="1:7" s="119" customFormat="1" x14ac:dyDescent="0.25">
      <c r="A169" s="121"/>
      <c r="B169" s="121"/>
      <c r="C169" s="121"/>
      <c r="D169" s="121"/>
      <c r="E169" s="121"/>
      <c r="F169" s="121"/>
      <c r="G169" s="121"/>
    </row>
    <row r="170" spans="1:7" s="119" customFormat="1" x14ac:dyDescent="0.25">
      <c r="A170" s="121"/>
      <c r="B170" s="121"/>
      <c r="C170" s="121"/>
      <c r="D170" s="121"/>
      <c r="E170" s="121"/>
      <c r="F170" s="121"/>
      <c r="G170" s="121"/>
    </row>
    <row r="171" spans="1:7" s="119" customFormat="1" x14ac:dyDescent="0.25">
      <c r="A171" s="121"/>
      <c r="B171" s="121"/>
      <c r="C171" s="121"/>
      <c r="D171" s="121"/>
      <c r="E171" s="121"/>
      <c r="F171" s="121"/>
      <c r="G171" s="121"/>
    </row>
    <row r="172" spans="1:7" s="119" customFormat="1" x14ac:dyDescent="0.25">
      <c r="A172" s="121"/>
      <c r="B172" s="121"/>
      <c r="C172" s="121"/>
      <c r="D172" s="121"/>
      <c r="E172" s="121"/>
      <c r="F172" s="121"/>
      <c r="G172" s="121"/>
    </row>
    <row r="173" spans="1:7" s="119" customFormat="1" x14ac:dyDescent="0.25">
      <c r="A173" s="121"/>
      <c r="B173" s="121"/>
      <c r="C173" s="121"/>
      <c r="D173" s="121"/>
      <c r="E173" s="121"/>
      <c r="F173" s="121"/>
      <c r="G173" s="121"/>
    </row>
    <row r="174" spans="1:7" s="119" customFormat="1" x14ac:dyDescent="0.25">
      <c r="A174" s="121"/>
      <c r="B174" s="121"/>
      <c r="C174" s="121"/>
      <c r="D174" s="121"/>
      <c r="E174" s="121"/>
      <c r="F174" s="121"/>
      <c r="G174" s="121"/>
    </row>
    <row r="175" spans="1:7" s="119" customFormat="1" x14ac:dyDescent="0.25">
      <c r="A175" s="121"/>
      <c r="B175" s="121"/>
      <c r="C175" s="121"/>
      <c r="D175" s="121"/>
      <c r="E175" s="121"/>
      <c r="F175" s="121"/>
      <c r="G175" s="121"/>
    </row>
    <row r="176" spans="1:7" s="119" customFormat="1" x14ac:dyDescent="0.25">
      <c r="A176" s="121"/>
      <c r="B176" s="121"/>
      <c r="C176" s="121"/>
      <c r="D176" s="121"/>
      <c r="E176" s="121"/>
      <c r="F176" s="121"/>
      <c r="G176" s="121"/>
    </row>
    <row r="177" spans="1:7" s="119" customFormat="1" x14ac:dyDescent="0.25">
      <c r="A177" s="121"/>
      <c r="B177" s="121"/>
      <c r="C177" s="121"/>
      <c r="D177" s="121"/>
      <c r="E177" s="121"/>
      <c r="F177" s="121"/>
      <c r="G177" s="121"/>
    </row>
    <row r="178" spans="1:7" s="119" customFormat="1" x14ac:dyDescent="0.25">
      <c r="A178" s="121"/>
      <c r="B178" s="121"/>
      <c r="C178" s="121"/>
      <c r="D178" s="121"/>
      <c r="E178" s="121"/>
      <c r="F178" s="121"/>
      <c r="G178" s="121"/>
    </row>
    <row r="179" spans="1:7" s="119" customFormat="1" x14ac:dyDescent="0.25">
      <c r="A179" s="121"/>
      <c r="B179" s="121"/>
      <c r="C179" s="121"/>
      <c r="D179" s="121"/>
      <c r="E179" s="121"/>
      <c r="F179" s="121"/>
      <c r="G179" s="121"/>
    </row>
    <row r="180" spans="1:7" s="119" customFormat="1" x14ac:dyDescent="0.25">
      <c r="A180" s="121"/>
      <c r="B180" s="121"/>
      <c r="C180" s="121"/>
      <c r="D180" s="121"/>
      <c r="E180" s="121"/>
      <c r="F180" s="121"/>
      <c r="G180" s="121"/>
    </row>
    <row r="181" spans="1:7" s="119" customFormat="1" x14ac:dyDescent="0.25">
      <c r="A181" s="121"/>
      <c r="B181" s="121"/>
      <c r="C181" s="121"/>
      <c r="D181" s="121"/>
      <c r="E181" s="121"/>
      <c r="F181" s="121"/>
      <c r="G181" s="121"/>
    </row>
    <row r="182" spans="1:7" s="119" customFormat="1" x14ac:dyDescent="0.25">
      <c r="A182" s="121"/>
      <c r="B182" s="121"/>
      <c r="C182" s="121"/>
      <c r="D182" s="121"/>
      <c r="E182" s="121"/>
      <c r="F182" s="121"/>
      <c r="G182" s="121"/>
    </row>
    <row r="183" spans="1:7" s="119" customFormat="1" x14ac:dyDescent="0.25">
      <c r="A183" s="121"/>
      <c r="B183" s="121"/>
      <c r="C183" s="121"/>
      <c r="D183" s="121"/>
      <c r="E183" s="121"/>
      <c r="F183" s="121"/>
      <c r="G183" s="121"/>
    </row>
    <row r="184" spans="1:7" s="119" customFormat="1" x14ac:dyDescent="0.25">
      <c r="A184" s="121"/>
      <c r="B184" s="121"/>
      <c r="C184" s="121"/>
      <c r="D184" s="121"/>
      <c r="E184" s="121"/>
      <c r="F184" s="121"/>
      <c r="G184" s="121"/>
    </row>
    <row r="185" spans="1:7" s="119" customFormat="1" x14ac:dyDescent="0.25">
      <c r="A185" s="121"/>
      <c r="B185" s="121"/>
      <c r="C185" s="121"/>
      <c r="D185" s="121"/>
      <c r="E185" s="121"/>
      <c r="F185" s="121"/>
      <c r="G185" s="121"/>
    </row>
    <row r="186" spans="1:7" s="119" customFormat="1" x14ac:dyDescent="0.25">
      <c r="A186" s="121"/>
      <c r="B186" s="121"/>
      <c r="C186" s="121"/>
      <c r="D186" s="121"/>
      <c r="E186" s="121"/>
      <c r="F186" s="121"/>
      <c r="G186" s="121"/>
    </row>
    <row r="187" spans="1:7" s="119" customFormat="1" x14ac:dyDescent="0.25">
      <c r="A187" s="121"/>
      <c r="B187" s="121"/>
      <c r="C187" s="121"/>
      <c r="D187" s="121"/>
      <c r="E187" s="121"/>
      <c r="F187" s="121"/>
      <c r="G187" s="121"/>
    </row>
    <row r="188" spans="1:7" s="119" customFormat="1" x14ac:dyDescent="0.25">
      <c r="A188" s="121"/>
      <c r="B188" s="121"/>
      <c r="C188" s="121"/>
      <c r="D188" s="121"/>
      <c r="E188" s="121"/>
      <c r="F188" s="121"/>
      <c r="G188" s="121"/>
    </row>
    <row r="189" spans="1:7" s="119" customFormat="1" x14ac:dyDescent="0.25">
      <c r="A189" s="121"/>
      <c r="B189" s="121"/>
      <c r="C189" s="121"/>
      <c r="D189" s="121"/>
      <c r="E189" s="121"/>
      <c r="F189" s="121"/>
      <c r="G189" s="121"/>
    </row>
    <row r="190" spans="1:7" s="119" customFormat="1" x14ac:dyDescent="0.25">
      <c r="A190" s="121"/>
      <c r="B190" s="121"/>
      <c r="C190" s="121"/>
      <c r="D190" s="121"/>
      <c r="E190" s="121"/>
      <c r="F190" s="121"/>
      <c r="G190" s="121"/>
    </row>
    <row r="191" spans="1:7" s="119" customFormat="1" x14ac:dyDescent="0.25">
      <c r="A191" s="121"/>
      <c r="B191" s="121"/>
      <c r="C191" s="121"/>
      <c r="D191" s="121"/>
      <c r="E191" s="121"/>
      <c r="F191" s="121"/>
      <c r="G191" s="121"/>
    </row>
    <row r="192" spans="1:7" s="119" customFormat="1" x14ac:dyDescent="0.25">
      <c r="A192" s="121"/>
      <c r="B192" s="121"/>
      <c r="C192" s="121"/>
      <c r="D192" s="121"/>
      <c r="E192" s="121"/>
      <c r="F192" s="121"/>
      <c r="G192" s="121"/>
    </row>
    <row r="193" spans="1:7" s="119" customFormat="1" x14ac:dyDescent="0.25">
      <c r="A193" s="121"/>
      <c r="B193" s="121"/>
      <c r="C193" s="121"/>
      <c r="D193" s="121"/>
      <c r="E193" s="121"/>
      <c r="F193" s="121"/>
      <c r="G193" s="121"/>
    </row>
    <row r="194" spans="1:7" s="119" customFormat="1" x14ac:dyDescent="0.25">
      <c r="A194" s="121"/>
      <c r="B194" s="121"/>
      <c r="C194" s="121"/>
      <c r="D194" s="121"/>
      <c r="E194" s="121"/>
      <c r="F194" s="121"/>
      <c r="G194" s="121"/>
    </row>
    <row r="195" spans="1:7" s="119" customFormat="1" x14ac:dyDescent="0.25">
      <c r="A195" s="121"/>
      <c r="B195" s="121"/>
      <c r="C195" s="121"/>
      <c r="D195" s="121"/>
      <c r="E195" s="121"/>
      <c r="F195" s="121"/>
      <c r="G195" s="121"/>
    </row>
    <row r="196" spans="1:7" s="119" customFormat="1" x14ac:dyDescent="0.25">
      <c r="A196" s="121"/>
      <c r="B196" s="121"/>
      <c r="C196" s="121"/>
      <c r="D196" s="121"/>
      <c r="E196" s="121"/>
      <c r="F196" s="121"/>
      <c r="G196" s="121"/>
    </row>
    <row r="197" spans="1:7" s="119" customFormat="1" x14ac:dyDescent="0.25">
      <c r="A197" s="121"/>
      <c r="B197" s="121"/>
      <c r="C197" s="121"/>
      <c r="D197" s="121"/>
      <c r="E197" s="121"/>
      <c r="F197" s="121"/>
      <c r="G197" s="121"/>
    </row>
    <row r="198" spans="1:7" s="119" customFormat="1" x14ac:dyDescent="0.25">
      <c r="A198" s="121"/>
      <c r="B198" s="121"/>
      <c r="C198" s="121"/>
      <c r="D198" s="121"/>
      <c r="E198" s="121"/>
      <c r="F198" s="121"/>
      <c r="G198" s="121"/>
    </row>
    <row r="199" spans="1:7" s="119" customFormat="1" x14ac:dyDescent="0.25">
      <c r="A199" s="121"/>
      <c r="B199" s="121"/>
      <c r="C199" s="121"/>
      <c r="D199" s="121"/>
      <c r="E199" s="121"/>
      <c r="F199" s="121"/>
      <c r="G199" s="121"/>
    </row>
    <row r="200" spans="1:7" s="119" customFormat="1" x14ac:dyDescent="0.25">
      <c r="A200" s="121"/>
      <c r="B200" s="121"/>
      <c r="C200" s="121"/>
      <c r="D200" s="121"/>
      <c r="E200" s="121"/>
      <c r="F200" s="121"/>
      <c r="G200" s="121"/>
    </row>
    <row r="201" spans="1:7" s="119" customFormat="1" x14ac:dyDescent="0.25">
      <c r="A201" s="121"/>
      <c r="B201" s="121"/>
      <c r="C201" s="121"/>
      <c r="D201" s="121"/>
      <c r="E201" s="121"/>
      <c r="F201" s="121"/>
      <c r="G201" s="121"/>
    </row>
    <row r="202" spans="1:7" s="119" customFormat="1" x14ac:dyDescent="0.25">
      <c r="A202" s="121"/>
      <c r="B202" s="121"/>
      <c r="C202" s="121"/>
      <c r="D202" s="121"/>
      <c r="E202" s="121"/>
      <c r="F202" s="121"/>
      <c r="G202" s="121"/>
    </row>
    <row r="203" spans="1:7" s="119" customFormat="1" x14ac:dyDescent="0.25">
      <c r="A203" s="121"/>
      <c r="B203" s="121"/>
      <c r="C203" s="121"/>
      <c r="D203" s="121"/>
      <c r="E203" s="121"/>
      <c r="F203" s="121"/>
      <c r="G203" s="121"/>
    </row>
    <row r="204" spans="1:7" s="119" customFormat="1" x14ac:dyDescent="0.25">
      <c r="A204" s="121"/>
      <c r="B204" s="121"/>
      <c r="C204" s="121"/>
      <c r="D204" s="121"/>
      <c r="E204" s="121"/>
      <c r="F204" s="121"/>
      <c r="G204" s="121"/>
    </row>
    <row r="205" spans="1:7" s="119" customFormat="1" x14ac:dyDescent="0.25">
      <c r="A205" s="121"/>
      <c r="B205" s="121"/>
      <c r="C205" s="121"/>
      <c r="D205" s="121"/>
      <c r="E205" s="121"/>
      <c r="F205" s="121"/>
      <c r="G205" s="121"/>
    </row>
    <row r="206" spans="1:7" s="119" customFormat="1" x14ac:dyDescent="0.25">
      <c r="A206" s="121"/>
      <c r="B206" s="121"/>
      <c r="C206" s="121"/>
      <c r="D206" s="121"/>
      <c r="E206" s="121"/>
      <c r="F206" s="121"/>
      <c r="G206" s="121"/>
    </row>
    <row r="207" spans="1:7" s="119" customFormat="1" x14ac:dyDescent="0.25">
      <c r="A207" s="121"/>
      <c r="B207" s="121"/>
      <c r="C207" s="121"/>
      <c r="D207" s="121"/>
      <c r="E207" s="121"/>
      <c r="F207" s="121"/>
      <c r="G207" s="121"/>
    </row>
    <row r="208" spans="1:7" s="119" customFormat="1" x14ac:dyDescent="0.25">
      <c r="A208" s="121"/>
      <c r="B208" s="121"/>
      <c r="C208" s="121"/>
      <c r="D208" s="121"/>
      <c r="E208" s="121"/>
      <c r="F208" s="121"/>
      <c r="G208" s="121"/>
    </row>
    <row r="209" spans="1:7" s="119" customFormat="1" x14ac:dyDescent="0.25">
      <c r="A209" s="121"/>
      <c r="B209" s="121"/>
      <c r="C209" s="121"/>
      <c r="D209" s="121"/>
      <c r="E209" s="121"/>
      <c r="F209" s="121"/>
      <c r="G209" s="121"/>
    </row>
    <row r="210" spans="1:7" s="119" customFormat="1" x14ac:dyDescent="0.25">
      <c r="A210" s="121"/>
      <c r="B210" s="121"/>
      <c r="C210" s="121"/>
      <c r="D210" s="121"/>
      <c r="E210" s="121"/>
      <c r="F210" s="121"/>
      <c r="G210" s="121"/>
    </row>
    <row r="211" spans="1:7" s="119" customFormat="1" x14ac:dyDescent="0.25">
      <c r="A211" s="121"/>
      <c r="B211" s="121"/>
      <c r="C211" s="121"/>
      <c r="D211" s="121"/>
      <c r="E211" s="121"/>
      <c r="F211" s="121"/>
      <c r="G211" s="121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>
    <pageSetUpPr fitToPage="1"/>
  </sheetPr>
  <dimension ref="A1:BH855"/>
  <sheetViews>
    <sheetView showGridLines="0" workbookViewId="0">
      <selection activeCell="I23" sqref="I23"/>
    </sheetView>
  </sheetViews>
  <sheetFormatPr baseColWidth="10" defaultRowHeight="15" x14ac:dyDescent="0.25"/>
  <cols>
    <col min="1" max="5" width="6.140625" style="112" customWidth="1"/>
    <col min="6" max="6" width="73.85546875" style="112" bestFit="1" customWidth="1"/>
    <col min="7" max="7" width="17" style="112" customWidth="1"/>
    <col min="8" max="8" width="16.5703125" style="112" customWidth="1"/>
    <col min="9" max="9" width="14.85546875" style="112" customWidth="1"/>
    <col min="10" max="10" width="15.5703125" style="112" customWidth="1"/>
    <col min="11" max="11" width="11.42578125" style="113"/>
    <col min="12" max="52" width="11.42578125" style="119"/>
    <col min="53" max="16384" width="11.42578125" style="4"/>
  </cols>
  <sheetData>
    <row r="1" spans="1:60" customForma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5"/>
      <c r="Q1" s="171"/>
      <c r="R1" s="171"/>
      <c r="S1" s="171"/>
      <c r="T1" s="173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</row>
    <row r="2" spans="1:60" customFormat="1" ht="15.75" x14ac:dyDescent="0.25">
      <c r="C2" s="37"/>
      <c r="D2" s="2"/>
      <c r="E2" s="112"/>
      <c r="F2" s="160" t="str">
        <f>'[2]Formulario PPGR1'!H2</f>
        <v>Servicio Nacional de Salud</v>
      </c>
      <c r="G2" s="2"/>
      <c r="H2" s="2"/>
      <c r="I2" s="2"/>
      <c r="J2" s="2"/>
      <c r="K2" s="2"/>
      <c r="L2" s="2"/>
      <c r="M2" s="2"/>
      <c r="N2" s="2"/>
      <c r="O2" s="2"/>
      <c r="P2" s="175"/>
      <c r="Q2" s="171"/>
      <c r="R2" s="171"/>
      <c r="S2" s="171"/>
      <c r="T2" s="173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</row>
    <row r="3" spans="1:60" customFormat="1" x14ac:dyDescent="0.25">
      <c r="C3" s="37"/>
      <c r="D3" s="2"/>
      <c r="E3" s="112"/>
      <c r="F3" s="161" t="str">
        <f>'[2]Formulario PPGR1'!H3</f>
        <v>Dirección de Planificación y Desarrollo</v>
      </c>
      <c r="G3" s="2"/>
      <c r="H3" s="2"/>
      <c r="I3" s="2"/>
      <c r="J3" s="2"/>
      <c r="K3" s="2"/>
      <c r="L3" s="2"/>
      <c r="M3" s="2"/>
      <c r="N3" s="2"/>
      <c r="O3" s="2"/>
      <c r="P3" s="175"/>
      <c r="Q3" s="171"/>
      <c r="R3" s="171"/>
      <c r="S3" s="171"/>
      <c r="T3" s="173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</row>
    <row r="4" spans="1:60" customFormat="1" x14ac:dyDescent="0.25">
      <c r="C4" s="37"/>
      <c r="D4" s="2"/>
      <c r="E4" s="112"/>
      <c r="F4" s="162"/>
      <c r="G4" s="2"/>
      <c r="H4" s="2"/>
      <c r="I4" s="2"/>
      <c r="J4" s="2"/>
      <c r="K4" s="2"/>
      <c r="L4" s="2"/>
      <c r="M4" s="2"/>
      <c r="N4" s="2"/>
      <c r="O4" s="2"/>
      <c r="P4" s="175"/>
      <c r="Q4" s="171"/>
      <c r="R4" s="171"/>
      <c r="S4" s="171"/>
      <c r="T4" s="173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</row>
    <row r="5" spans="1:60" customFormat="1" x14ac:dyDescent="0.25">
      <c r="C5" s="37"/>
      <c r="D5" s="2"/>
      <c r="E5" s="112"/>
      <c r="F5" s="162" t="s">
        <v>474</v>
      </c>
      <c r="G5" s="2"/>
      <c r="H5" s="2"/>
      <c r="I5" s="2"/>
      <c r="J5" s="2"/>
      <c r="K5" s="2"/>
      <c r="L5" s="2"/>
      <c r="M5" s="2"/>
      <c r="N5" s="2"/>
      <c r="O5" s="2"/>
      <c r="P5" s="175"/>
      <c r="Q5" s="171"/>
      <c r="R5" s="171"/>
      <c r="S5" s="171"/>
      <c r="T5" s="173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</row>
    <row r="6" spans="1:60" customFormat="1" x14ac:dyDescent="0.25">
      <c r="C6" s="2"/>
      <c r="D6" s="2"/>
      <c r="E6" s="112"/>
      <c r="F6" s="162" t="str">
        <f>'[2]Formulario PPGR1'!$N$3</f>
        <v>R7 - SRS Cibao Occidental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71"/>
      <c r="S6" s="171"/>
      <c r="T6" s="173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</row>
    <row r="7" spans="1:60" ht="16.5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BA7" s="119"/>
      <c r="BB7" s="119"/>
      <c r="BC7" s="119"/>
      <c r="BD7" s="119"/>
      <c r="BE7" s="119"/>
      <c r="BF7" s="119"/>
      <c r="BG7" s="119"/>
      <c r="BH7" s="119"/>
    </row>
    <row r="8" spans="1:60" ht="15.75" customHeight="1" x14ac:dyDescent="0.2">
      <c r="A8" s="96" t="s">
        <v>46</v>
      </c>
      <c r="B8" s="97"/>
      <c r="C8" s="97"/>
      <c r="D8" s="97"/>
      <c r="E8" s="97"/>
      <c r="F8" s="97"/>
      <c r="G8" s="97"/>
      <c r="H8" s="97"/>
      <c r="I8" s="97"/>
      <c r="J8" s="97"/>
      <c r="K8" s="98"/>
    </row>
    <row r="9" spans="1:60" ht="12.75" x14ac:dyDescent="0.2">
      <c r="A9" s="338" t="s">
        <v>66</v>
      </c>
      <c r="B9" s="100"/>
      <c r="C9" s="100"/>
      <c r="D9" s="100"/>
      <c r="E9" s="100"/>
      <c r="F9" s="100"/>
      <c r="G9" s="101">
        <f>+'[2]Formulario PPGR6'!F16</f>
        <v>10572666.9</v>
      </c>
      <c r="H9" s="101"/>
      <c r="I9" s="101"/>
      <c r="J9" s="101"/>
      <c r="K9" s="102"/>
    </row>
    <row r="10" spans="1:60" ht="12.75" x14ac:dyDescent="0.2">
      <c r="A10" s="338" t="s">
        <v>1209</v>
      </c>
      <c r="B10" s="100"/>
      <c r="C10" s="100"/>
      <c r="D10" s="100"/>
      <c r="E10" s="100"/>
      <c r="F10" s="100"/>
      <c r="G10" s="122">
        <f>+'[2]Formulario PPGR6'!F22</f>
        <v>46990230.719999999</v>
      </c>
      <c r="H10" s="101"/>
      <c r="I10" s="101"/>
      <c r="J10" s="101"/>
      <c r="K10" s="102"/>
    </row>
    <row r="11" spans="1:60" ht="12.75" x14ac:dyDescent="0.2">
      <c r="A11" s="338" t="s">
        <v>1208</v>
      </c>
      <c r="B11" s="100"/>
      <c r="C11" s="100"/>
      <c r="D11" s="100"/>
      <c r="E11" s="100"/>
      <c r="F11" s="100"/>
      <c r="G11" s="122">
        <f>+'[2]Formulario PPGR6'!F15</f>
        <v>241114315.68000001</v>
      </c>
      <c r="H11" s="101"/>
      <c r="I11" s="101"/>
      <c r="J11" s="101"/>
      <c r="K11" s="102"/>
    </row>
    <row r="12" spans="1:60" ht="12.75" x14ac:dyDescent="0.2">
      <c r="A12" s="338" t="s">
        <v>1207</v>
      </c>
      <c r="B12" s="100"/>
      <c r="C12" s="100"/>
      <c r="D12" s="100"/>
      <c r="E12" s="100"/>
      <c r="F12" s="100"/>
      <c r="G12" s="122">
        <f>'[2]Formulario PPGR6'!F11+'[2]Formulario PPGR6'!F12+'[2]Formulario PPGR6'!F17+'[2]Formulario PPGR6'!F20+'[2]Formulario PPGR6'!F21</f>
        <v>463500</v>
      </c>
      <c r="H12" s="101"/>
      <c r="I12" s="101"/>
      <c r="J12" s="101"/>
      <c r="K12" s="102"/>
    </row>
    <row r="13" spans="1:60" ht="12.75" x14ac:dyDescent="0.2">
      <c r="A13" s="339" t="s">
        <v>374</v>
      </c>
      <c r="B13" s="100"/>
      <c r="C13" s="100"/>
      <c r="D13" s="100"/>
      <c r="E13" s="100"/>
      <c r="F13" s="100"/>
      <c r="G13" s="123">
        <f>+'[2]Formulario PPGR6'!F18</f>
        <v>0</v>
      </c>
      <c r="H13" s="101"/>
      <c r="I13" s="101"/>
      <c r="J13" s="101"/>
      <c r="K13" s="102"/>
    </row>
    <row r="14" spans="1:60" ht="13.5" thickBot="1" x14ac:dyDescent="0.25">
      <c r="A14" s="340" t="s">
        <v>1210</v>
      </c>
      <c r="B14" s="105"/>
      <c r="C14" s="105"/>
      <c r="D14" s="105"/>
      <c r="E14" s="105"/>
      <c r="F14" s="105"/>
      <c r="G14" s="106">
        <f>SUM(G9:G13)</f>
        <v>299140713.30000001</v>
      </c>
      <c r="H14" s="107"/>
      <c r="I14" s="107"/>
      <c r="J14" s="107"/>
      <c r="K14" s="108"/>
    </row>
    <row r="15" spans="1:60" ht="15.75" customHeight="1" thickTop="1" x14ac:dyDescent="0.2">
      <c r="A15" s="109" t="s">
        <v>71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60" ht="19.5" customHeight="1" x14ac:dyDescent="0.2">
      <c r="A16" s="576" t="s">
        <v>83</v>
      </c>
      <c r="B16" s="576" t="s">
        <v>69</v>
      </c>
      <c r="C16" s="576" t="s">
        <v>7</v>
      </c>
      <c r="D16" s="576" t="s">
        <v>70</v>
      </c>
      <c r="E16" s="576" t="s">
        <v>8</v>
      </c>
      <c r="F16" s="574" t="s">
        <v>82</v>
      </c>
      <c r="G16" s="571" t="s">
        <v>314</v>
      </c>
      <c r="H16" s="571" t="s">
        <v>38</v>
      </c>
      <c r="I16" s="571" t="s">
        <v>1197</v>
      </c>
      <c r="J16" s="572" t="s">
        <v>329</v>
      </c>
      <c r="K16" s="572" t="s">
        <v>9</v>
      </c>
    </row>
    <row r="17" spans="1:11" ht="44.25" customHeight="1" x14ac:dyDescent="0.2">
      <c r="A17" s="576"/>
      <c r="B17" s="576"/>
      <c r="C17" s="576"/>
      <c r="D17" s="576"/>
      <c r="E17" s="576"/>
      <c r="F17" s="575"/>
      <c r="G17" s="571"/>
      <c r="H17" s="571"/>
      <c r="I17" s="571"/>
      <c r="J17" s="573"/>
      <c r="K17" s="573"/>
    </row>
    <row r="18" spans="1:11" ht="12.75" x14ac:dyDescent="0.2">
      <c r="A18" s="38">
        <v>2</v>
      </c>
      <c r="B18" s="39"/>
      <c r="C18" s="39"/>
      <c r="D18" s="39"/>
      <c r="E18" s="39"/>
      <c r="F18" s="40" t="s">
        <v>330</v>
      </c>
      <c r="G18" s="41">
        <f>+G19+G87+G218+G337+G395+G402+G485</f>
        <v>10383449</v>
      </c>
      <c r="H18" s="41">
        <f>+H19+H87+H218+H337+H395+H402+H485</f>
        <v>67748943.219999999</v>
      </c>
      <c r="I18" s="41">
        <f>+I19+I87+I218+I337+I395+I402+I485</f>
        <v>261970175.31999999</v>
      </c>
      <c r="J18" s="41">
        <f>+J19+J87+J218+J337+J395+J402+J485</f>
        <v>340102567.54000002</v>
      </c>
      <c r="K18" s="42">
        <f>+K19+K87+K218+K337+K395+K402+K485</f>
        <v>100</v>
      </c>
    </row>
    <row r="19" spans="1:11" ht="12.75" x14ac:dyDescent="0.2">
      <c r="A19" s="43">
        <v>2</v>
      </c>
      <c r="B19" s="44">
        <v>1</v>
      </c>
      <c r="C19" s="45"/>
      <c r="D19" s="45"/>
      <c r="E19" s="45"/>
      <c r="F19" s="46" t="s">
        <v>331</v>
      </c>
      <c r="G19" s="47">
        <f>+G20+G47+G63+G70+G78</f>
        <v>0</v>
      </c>
      <c r="H19" s="47">
        <f>+H20+H47+H63+H70+H78</f>
        <v>25492376.280000001</v>
      </c>
      <c r="I19" s="47">
        <f>+I20+I47+I63+I70+I78</f>
        <v>261207175.31999999</v>
      </c>
      <c r="J19" s="47">
        <f>+J20+J47+J63+J70+J78</f>
        <v>286699551.60000002</v>
      </c>
      <c r="K19" s="48">
        <f>+K20+K47+K63+K70+K78</f>
        <v>84.297967426041495</v>
      </c>
    </row>
    <row r="20" spans="1:11" ht="12.75" x14ac:dyDescent="0.2">
      <c r="A20" s="49">
        <v>2</v>
      </c>
      <c r="B20" s="50">
        <v>1</v>
      </c>
      <c r="C20" s="50">
        <v>1</v>
      </c>
      <c r="D20" s="50"/>
      <c r="E20" s="50"/>
      <c r="F20" s="51" t="s">
        <v>84</v>
      </c>
      <c r="G20" s="52">
        <f>+G21+G28+G36+G38+G40+G45</f>
        <v>0</v>
      </c>
      <c r="H20" s="52">
        <f>+H21+H28+H36+H38+H40+H45</f>
        <v>20793356.280000001</v>
      </c>
      <c r="I20" s="52">
        <f>+I21+I28+I36+I38+I40+I45</f>
        <v>261207175.31999999</v>
      </c>
      <c r="J20" s="52">
        <f>+J21+J28+J36+J38+J40+J45</f>
        <v>282000531.60000002</v>
      </c>
      <c r="K20" s="53">
        <f>+K21+K28+K36+K38+K40+K45</f>
        <v>82.91631952082615</v>
      </c>
    </row>
    <row r="21" spans="1:11" ht="12.75" x14ac:dyDescent="0.2">
      <c r="A21" s="54">
        <v>2</v>
      </c>
      <c r="B21" s="55">
        <v>1</v>
      </c>
      <c r="C21" s="55">
        <v>1</v>
      </c>
      <c r="D21" s="55">
        <v>1</v>
      </c>
      <c r="E21" s="55"/>
      <c r="F21" s="56" t="s">
        <v>85</v>
      </c>
      <c r="G21" s="57">
        <f>SUM(G22:G27)</f>
        <v>0</v>
      </c>
      <c r="H21" s="57">
        <f>SUM(H22:H27)</f>
        <v>0</v>
      </c>
      <c r="I21" s="57">
        <f>SUM(I22:I27)</f>
        <v>241114315.68000001</v>
      </c>
      <c r="J21" s="57">
        <f>SUM(J22:J27)</f>
        <v>241114315.68000001</v>
      </c>
      <c r="K21" s="58">
        <f>SUM(K22:K27)</f>
        <v>70.894588483705618</v>
      </c>
    </row>
    <row r="22" spans="1:11" ht="12.75" x14ac:dyDescent="0.2">
      <c r="A22" s="59">
        <v>2</v>
      </c>
      <c r="B22" s="60">
        <v>1</v>
      </c>
      <c r="C22" s="60">
        <v>1</v>
      </c>
      <c r="D22" s="60">
        <v>1</v>
      </c>
      <c r="E22" s="60" t="s">
        <v>318</v>
      </c>
      <c r="F22" s="61" t="s">
        <v>332</v>
      </c>
      <c r="G22" s="62"/>
      <c r="H22" s="62"/>
      <c r="I22" s="62">
        <f>(16744049.7+(16744049.7*20%))*12</f>
        <v>241114315.68000001</v>
      </c>
      <c r="J22" s="124">
        <f t="shared" ref="J22:J27" si="0">SUBTOTAL(9,G22:I22)</f>
        <v>241114315.68000001</v>
      </c>
      <c r="K22" s="125">
        <f t="shared" ref="K22:K27" si="1">IFERROR(J22/$J$18*100,"0.00")</f>
        <v>70.894588483705618</v>
      </c>
    </row>
    <row r="23" spans="1:11" ht="12.75" x14ac:dyDescent="0.2">
      <c r="A23" s="59">
        <v>2</v>
      </c>
      <c r="B23" s="60">
        <v>1</v>
      </c>
      <c r="C23" s="60">
        <v>1</v>
      </c>
      <c r="D23" s="60">
        <v>1</v>
      </c>
      <c r="E23" s="60" t="s">
        <v>319</v>
      </c>
      <c r="F23" s="64" t="s">
        <v>86</v>
      </c>
      <c r="G23" s="62"/>
      <c r="H23" s="62"/>
      <c r="I23" s="62"/>
      <c r="J23" s="124">
        <f t="shared" si="0"/>
        <v>0</v>
      </c>
      <c r="K23" s="125">
        <f t="shared" si="1"/>
        <v>0</v>
      </c>
    </row>
    <row r="24" spans="1:11" ht="12.75" x14ac:dyDescent="0.2">
      <c r="A24" s="59">
        <v>2</v>
      </c>
      <c r="B24" s="60">
        <v>1</v>
      </c>
      <c r="C24" s="60">
        <v>1</v>
      </c>
      <c r="D24" s="60">
        <v>1</v>
      </c>
      <c r="E24" s="60" t="s">
        <v>320</v>
      </c>
      <c r="F24" s="64" t="s">
        <v>333</v>
      </c>
      <c r="G24" s="62"/>
      <c r="H24" s="62"/>
      <c r="I24" s="62"/>
      <c r="J24" s="124">
        <f t="shared" si="0"/>
        <v>0</v>
      </c>
      <c r="K24" s="125">
        <f t="shared" si="1"/>
        <v>0</v>
      </c>
    </row>
    <row r="25" spans="1:11" ht="12.75" x14ac:dyDescent="0.2">
      <c r="A25" s="59">
        <v>2</v>
      </c>
      <c r="B25" s="60">
        <v>1</v>
      </c>
      <c r="C25" s="60">
        <v>1</v>
      </c>
      <c r="D25" s="60">
        <v>1</v>
      </c>
      <c r="E25" s="60" t="s">
        <v>321</v>
      </c>
      <c r="F25" s="64" t="s">
        <v>87</v>
      </c>
      <c r="G25" s="62"/>
      <c r="H25" s="62"/>
      <c r="I25" s="62"/>
      <c r="J25" s="124">
        <f t="shared" si="0"/>
        <v>0</v>
      </c>
      <c r="K25" s="125">
        <f t="shared" si="1"/>
        <v>0</v>
      </c>
    </row>
    <row r="26" spans="1:11" ht="12.75" x14ac:dyDescent="0.2">
      <c r="A26" s="59">
        <v>2</v>
      </c>
      <c r="B26" s="60">
        <v>1</v>
      </c>
      <c r="C26" s="60">
        <v>1</v>
      </c>
      <c r="D26" s="60">
        <v>1</v>
      </c>
      <c r="E26" s="60" t="s">
        <v>322</v>
      </c>
      <c r="F26" s="64" t="s">
        <v>88</v>
      </c>
      <c r="G26" s="62"/>
      <c r="H26" s="62"/>
      <c r="I26" s="62"/>
      <c r="J26" s="124">
        <f t="shared" si="0"/>
        <v>0</v>
      </c>
      <c r="K26" s="125">
        <f t="shared" si="1"/>
        <v>0</v>
      </c>
    </row>
    <row r="27" spans="1:11" ht="12.75" x14ac:dyDescent="0.2">
      <c r="A27" s="59">
        <v>2</v>
      </c>
      <c r="B27" s="60">
        <v>1</v>
      </c>
      <c r="C27" s="60">
        <v>1</v>
      </c>
      <c r="D27" s="60">
        <v>1</v>
      </c>
      <c r="E27" s="60" t="s">
        <v>334</v>
      </c>
      <c r="F27" s="64" t="s">
        <v>335</v>
      </c>
      <c r="G27" s="62"/>
      <c r="H27" s="62"/>
      <c r="I27" s="62"/>
      <c r="J27" s="124">
        <f t="shared" si="0"/>
        <v>0</v>
      </c>
      <c r="K27" s="125">
        <f t="shared" si="1"/>
        <v>0</v>
      </c>
    </row>
    <row r="28" spans="1:11" ht="12.75" x14ac:dyDescent="0.2">
      <c r="A28" s="54">
        <v>2</v>
      </c>
      <c r="B28" s="55">
        <v>1</v>
      </c>
      <c r="C28" s="55">
        <v>1</v>
      </c>
      <c r="D28" s="55">
        <v>2</v>
      </c>
      <c r="E28" s="55"/>
      <c r="F28" s="56" t="s">
        <v>89</v>
      </c>
      <c r="G28" s="57">
        <f>SUM(G29:G35)</f>
        <v>0</v>
      </c>
      <c r="H28" s="57">
        <f>SUM(H29:H35)</f>
        <v>19113356.280000001</v>
      </c>
      <c r="I28" s="57">
        <f>SUM(I29:I35)</f>
        <v>0</v>
      </c>
      <c r="J28" s="57">
        <f>SUM(J29:J35)</f>
        <v>19113356.280000001</v>
      </c>
      <c r="K28" s="58">
        <f>SUM(K29:K35)</f>
        <v>5.6198800315590232</v>
      </c>
    </row>
    <row r="29" spans="1:11" ht="12.75" x14ac:dyDescent="0.2">
      <c r="A29" s="59">
        <v>2</v>
      </c>
      <c r="B29" s="60">
        <v>1</v>
      </c>
      <c r="C29" s="60">
        <v>1</v>
      </c>
      <c r="D29" s="60">
        <v>2</v>
      </c>
      <c r="E29" s="60" t="s">
        <v>318</v>
      </c>
      <c r="F29" s="64" t="s">
        <v>90</v>
      </c>
      <c r="G29" s="62"/>
      <c r="H29" s="62">
        <f>1592779.69*12</f>
        <v>19113356.280000001</v>
      </c>
      <c r="I29" s="62"/>
      <c r="J29" s="124">
        <f t="shared" ref="J29:J35" si="2">SUBTOTAL(9,G29:I29)</f>
        <v>19113356.280000001</v>
      </c>
      <c r="K29" s="125">
        <f t="shared" ref="K29:K35" si="3">IFERROR(J29/$J$18*100,"0.00")</f>
        <v>5.6198800315590232</v>
      </c>
    </row>
    <row r="30" spans="1:11" ht="12.75" x14ac:dyDescent="0.2">
      <c r="A30" s="59">
        <v>2</v>
      </c>
      <c r="B30" s="60">
        <v>1</v>
      </c>
      <c r="C30" s="60">
        <v>1</v>
      </c>
      <c r="D30" s="60">
        <v>2</v>
      </c>
      <c r="E30" s="60" t="s">
        <v>319</v>
      </c>
      <c r="F30" s="64" t="s">
        <v>91</v>
      </c>
      <c r="G30" s="62"/>
      <c r="H30" s="62"/>
      <c r="I30" s="62"/>
      <c r="J30" s="124">
        <f t="shared" si="2"/>
        <v>0</v>
      </c>
      <c r="K30" s="125">
        <f t="shared" si="3"/>
        <v>0</v>
      </c>
    </row>
    <row r="31" spans="1:11" ht="12.75" x14ac:dyDescent="0.2">
      <c r="A31" s="59">
        <v>2</v>
      </c>
      <c r="B31" s="60">
        <v>1</v>
      </c>
      <c r="C31" s="60">
        <v>1</v>
      </c>
      <c r="D31" s="60">
        <v>2</v>
      </c>
      <c r="E31" s="60" t="s">
        <v>320</v>
      </c>
      <c r="F31" s="64" t="s">
        <v>23</v>
      </c>
      <c r="G31" s="62"/>
      <c r="H31" s="62"/>
      <c r="I31" s="62"/>
      <c r="J31" s="124">
        <f t="shared" si="2"/>
        <v>0</v>
      </c>
      <c r="K31" s="125">
        <f t="shared" si="3"/>
        <v>0</v>
      </c>
    </row>
    <row r="32" spans="1:11" ht="12.75" x14ac:dyDescent="0.2">
      <c r="A32" s="59">
        <v>2</v>
      </c>
      <c r="B32" s="60">
        <v>1</v>
      </c>
      <c r="C32" s="60">
        <v>1</v>
      </c>
      <c r="D32" s="60">
        <v>2</v>
      </c>
      <c r="E32" s="60" t="s">
        <v>321</v>
      </c>
      <c r="F32" s="64" t="s">
        <v>92</v>
      </c>
      <c r="G32" s="62"/>
      <c r="H32" s="62"/>
      <c r="I32" s="62"/>
      <c r="J32" s="124">
        <f t="shared" si="2"/>
        <v>0</v>
      </c>
      <c r="K32" s="125">
        <f t="shared" si="3"/>
        <v>0</v>
      </c>
    </row>
    <row r="33" spans="1:11" ht="12.75" x14ac:dyDescent="0.2">
      <c r="A33" s="59">
        <v>2</v>
      </c>
      <c r="B33" s="60">
        <v>1</v>
      </c>
      <c r="C33" s="60">
        <v>1</v>
      </c>
      <c r="D33" s="60">
        <v>2</v>
      </c>
      <c r="E33" s="60" t="s">
        <v>322</v>
      </c>
      <c r="F33" s="64" t="s">
        <v>93</v>
      </c>
      <c r="G33" s="62"/>
      <c r="H33" s="62"/>
      <c r="I33" s="62"/>
      <c r="J33" s="124">
        <f t="shared" si="2"/>
        <v>0</v>
      </c>
      <c r="K33" s="125">
        <f t="shared" si="3"/>
        <v>0</v>
      </c>
    </row>
    <row r="34" spans="1:11" ht="12.75" x14ac:dyDescent="0.2">
      <c r="A34" s="59">
        <v>2</v>
      </c>
      <c r="B34" s="60">
        <v>1</v>
      </c>
      <c r="C34" s="60">
        <v>1</v>
      </c>
      <c r="D34" s="60">
        <v>2</v>
      </c>
      <c r="E34" s="60" t="s">
        <v>334</v>
      </c>
      <c r="F34" s="64" t="s">
        <v>94</v>
      </c>
      <c r="G34" s="62"/>
      <c r="H34" s="62"/>
      <c r="I34" s="62"/>
      <c r="J34" s="124">
        <f t="shared" si="2"/>
        <v>0</v>
      </c>
      <c r="K34" s="125">
        <f t="shared" si="3"/>
        <v>0</v>
      </c>
    </row>
    <row r="35" spans="1:11" ht="12.75" x14ac:dyDescent="0.2">
      <c r="A35" s="59">
        <v>2</v>
      </c>
      <c r="B35" s="60">
        <v>1</v>
      </c>
      <c r="C35" s="60">
        <v>1</v>
      </c>
      <c r="D35" s="60">
        <v>2</v>
      </c>
      <c r="E35" s="60" t="s">
        <v>336</v>
      </c>
      <c r="F35" s="64" t="s">
        <v>25</v>
      </c>
      <c r="G35" s="62"/>
      <c r="H35" s="62"/>
      <c r="I35" s="62"/>
      <c r="J35" s="124">
        <f t="shared" si="2"/>
        <v>0</v>
      </c>
      <c r="K35" s="125">
        <f t="shared" si="3"/>
        <v>0</v>
      </c>
    </row>
    <row r="36" spans="1:11" ht="12.75" x14ac:dyDescent="0.2">
      <c r="A36" s="54">
        <v>2</v>
      </c>
      <c r="B36" s="55">
        <v>1</v>
      </c>
      <c r="C36" s="55">
        <v>1</v>
      </c>
      <c r="D36" s="55">
        <v>3</v>
      </c>
      <c r="E36" s="55"/>
      <c r="F36" s="56" t="s">
        <v>95</v>
      </c>
      <c r="G36" s="57">
        <f>G37</f>
        <v>0</v>
      </c>
      <c r="H36" s="57">
        <f>H37</f>
        <v>0</v>
      </c>
      <c r="I36" s="57">
        <f>I37</f>
        <v>0</v>
      </c>
      <c r="J36" s="57">
        <f>J37</f>
        <v>0</v>
      </c>
      <c r="K36" s="58">
        <f>K37</f>
        <v>0</v>
      </c>
    </row>
    <row r="37" spans="1:11" ht="12.75" x14ac:dyDescent="0.2">
      <c r="A37" s="59">
        <v>2</v>
      </c>
      <c r="B37" s="60">
        <v>1</v>
      </c>
      <c r="C37" s="60">
        <v>1</v>
      </c>
      <c r="D37" s="60">
        <v>3</v>
      </c>
      <c r="E37" s="60" t="s">
        <v>318</v>
      </c>
      <c r="F37" s="64" t="s">
        <v>95</v>
      </c>
      <c r="G37" s="62"/>
      <c r="H37" s="62"/>
      <c r="I37" s="62"/>
      <c r="J37" s="124">
        <f>SUBTOTAL(9,G37:I37)</f>
        <v>0</v>
      </c>
      <c r="K37" s="125">
        <f>IFERROR(J37/$J$18*100,"0.00")</f>
        <v>0</v>
      </c>
    </row>
    <row r="38" spans="1:11" ht="12.75" x14ac:dyDescent="0.2">
      <c r="A38" s="54">
        <v>2</v>
      </c>
      <c r="B38" s="55">
        <v>1</v>
      </c>
      <c r="C38" s="55">
        <v>1</v>
      </c>
      <c r="D38" s="55">
        <v>4</v>
      </c>
      <c r="E38" s="55"/>
      <c r="F38" s="56" t="s">
        <v>337</v>
      </c>
      <c r="G38" s="57">
        <f>G39</f>
        <v>0</v>
      </c>
      <c r="H38" s="57">
        <f>H39</f>
        <v>1680000</v>
      </c>
      <c r="I38" s="57">
        <f>I39</f>
        <v>20092859.640000001</v>
      </c>
      <c r="J38" s="57">
        <f>J39</f>
        <v>21772859.640000001</v>
      </c>
      <c r="K38" s="58">
        <f>K39</f>
        <v>6.4018510055615083</v>
      </c>
    </row>
    <row r="39" spans="1:11" ht="12.75" x14ac:dyDescent="0.2">
      <c r="A39" s="59">
        <v>2</v>
      </c>
      <c r="B39" s="60">
        <v>1</v>
      </c>
      <c r="C39" s="60">
        <v>1</v>
      </c>
      <c r="D39" s="60">
        <v>4</v>
      </c>
      <c r="E39" s="60" t="s">
        <v>318</v>
      </c>
      <c r="F39" s="64" t="s">
        <v>337</v>
      </c>
      <c r="G39" s="62"/>
      <c r="H39" s="62">
        <f>140000*12</f>
        <v>1680000</v>
      </c>
      <c r="I39" s="62">
        <f>+I22/12</f>
        <v>20092859.640000001</v>
      </c>
      <c r="J39" s="124">
        <f>SUBTOTAL(9,G39:I39)</f>
        <v>21772859.640000001</v>
      </c>
      <c r="K39" s="125">
        <f>IFERROR(J39/$J$18*100,"0.00")</f>
        <v>6.4018510055615083</v>
      </c>
    </row>
    <row r="40" spans="1:11" ht="12.75" x14ac:dyDescent="0.2">
      <c r="A40" s="54">
        <v>2</v>
      </c>
      <c r="B40" s="55">
        <v>1</v>
      </c>
      <c r="C40" s="55">
        <v>1</v>
      </c>
      <c r="D40" s="55">
        <v>5</v>
      </c>
      <c r="E40" s="55"/>
      <c r="F40" s="56" t="s">
        <v>338</v>
      </c>
      <c r="G40" s="57">
        <f>SUM(G41:G44)</f>
        <v>0</v>
      </c>
      <c r="H40" s="57">
        <f>SUM(H41:H44)</f>
        <v>0</v>
      </c>
      <c r="I40" s="57">
        <f>SUM(I41:I44)</f>
        <v>0</v>
      </c>
      <c r="J40" s="57">
        <f>SUM(J41:J44)</f>
        <v>0</v>
      </c>
      <c r="K40" s="58">
        <f>SUM(K41:K44)</f>
        <v>0</v>
      </c>
    </row>
    <row r="41" spans="1:11" ht="12.75" x14ac:dyDescent="0.2">
      <c r="A41" s="59">
        <v>2</v>
      </c>
      <c r="B41" s="60">
        <v>1</v>
      </c>
      <c r="C41" s="60">
        <v>1</v>
      </c>
      <c r="D41" s="60">
        <v>5</v>
      </c>
      <c r="E41" s="60" t="s">
        <v>318</v>
      </c>
      <c r="F41" s="65" t="s">
        <v>338</v>
      </c>
      <c r="G41" s="62"/>
      <c r="H41" s="62"/>
      <c r="I41" s="62"/>
      <c r="J41" s="124">
        <f>SUBTOTAL(9,G41:I41)</f>
        <v>0</v>
      </c>
      <c r="K41" s="125">
        <f>IFERROR(J41/$J$18*100,"0.00")</f>
        <v>0</v>
      </c>
    </row>
    <row r="42" spans="1:11" ht="12.75" x14ac:dyDescent="0.2">
      <c r="A42" s="59">
        <v>2</v>
      </c>
      <c r="B42" s="60">
        <v>1</v>
      </c>
      <c r="C42" s="60">
        <v>1</v>
      </c>
      <c r="D42" s="60">
        <v>5</v>
      </c>
      <c r="E42" s="60" t="s">
        <v>319</v>
      </c>
      <c r="F42" s="64" t="s">
        <v>96</v>
      </c>
      <c r="G42" s="62"/>
      <c r="H42" s="62"/>
      <c r="I42" s="62"/>
      <c r="J42" s="124">
        <f>SUBTOTAL(9,G42:I42)</f>
        <v>0</v>
      </c>
      <c r="K42" s="125">
        <f>IFERROR(J42/$J$18*100,"0.00")</f>
        <v>0</v>
      </c>
    </row>
    <row r="43" spans="1:11" ht="12.75" x14ac:dyDescent="0.2">
      <c r="A43" s="59">
        <v>2</v>
      </c>
      <c r="B43" s="60">
        <v>1</v>
      </c>
      <c r="C43" s="60">
        <v>1</v>
      </c>
      <c r="D43" s="60">
        <v>5</v>
      </c>
      <c r="E43" s="60" t="s">
        <v>320</v>
      </c>
      <c r="F43" s="64" t="s">
        <v>339</v>
      </c>
      <c r="G43" s="62"/>
      <c r="H43" s="62"/>
      <c r="I43" s="62"/>
      <c r="J43" s="124">
        <f>SUBTOTAL(9,G43:I43)</f>
        <v>0</v>
      </c>
      <c r="K43" s="125">
        <f>IFERROR(J43/$J$18*100,"0.00")</f>
        <v>0</v>
      </c>
    </row>
    <row r="44" spans="1:11" ht="12.75" x14ac:dyDescent="0.2">
      <c r="A44" s="59">
        <v>2</v>
      </c>
      <c r="B44" s="60">
        <v>1</v>
      </c>
      <c r="C44" s="60">
        <v>1</v>
      </c>
      <c r="D44" s="60">
        <v>5</v>
      </c>
      <c r="E44" s="60" t="s">
        <v>321</v>
      </c>
      <c r="F44" s="64" t="s">
        <v>315</v>
      </c>
      <c r="G44" s="62"/>
      <c r="H44" s="62"/>
      <c r="I44" s="62"/>
      <c r="J44" s="124">
        <f>SUBTOTAL(9,G44:I44)</f>
        <v>0</v>
      </c>
      <c r="K44" s="125">
        <f>IFERROR(J44/$J$18*100,"0.00")</f>
        <v>0</v>
      </c>
    </row>
    <row r="45" spans="1:11" ht="12.75" x14ac:dyDescent="0.2">
      <c r="A45" s="54">
        <v>2</v>
      </c>
      <c r="B45" s="55">
        <v>1</v>
      </c>
      <c r="C45" s="55">
        <v>1</v>
      </c>
      <c r="D45" s="55">
        <v>6</v>
      </c>
      <c r="E45" s="55"/>
      <c r="F45" s="56" t="s">
        <v>340</v>
      </c>
      <c r="G45" s="57">
        <f>G46</f>
        <v>0</v>
      </c>
      <c r="H45" s="57">
        <f>H46</f>
        <v>0</v>
      </c>
      <c r="I45" s="57">
        <f>I46</f>
        <v>0</v>
      </c>
      <c r="J45" s="57">
        <f>J46</f>
        <v>0</v>
      </c>
      <c r="K45" s="58">
        <f>K46</f>
        <v>0</v>
      </c>
    </row>
    <row r="46" spans="1:11" ht="12.75" x14ac:dyDescent="0.2">
      <c r="A46" s="59">
        <v>2</v>
      </c>
      <c r="B46" s="60">
        <v>1</v>
      </c>
      <c r="C46" s="60">
        <v>1</v>
      </c>
      <c r="D46" s="60">
        <v>6</v>
      </c>
      <c r="E46" s="60" t="s">
        <v>318</v>
      </c>
      <c r="F46" s="64" t="s">
        <v>340</v>
      </c>
      <c r="G46" s="62"/>
      <c r="H46" s="62"/>
      <c r="I46" s="62"/>
      <c r="J46" s="124">
        <f>SUBTOTAL(9,G46:I46)</f>
        <v>0</v>
      </c>
      <c r="K46" s="125">
        <f>IFERROR(J46/$J$18*100,"0.00")</f>
        <v>0</v>
      </c>
    </row>
    <row r="47" spans="1:11" ht="12.75" x14ac:dyDescent="0.2">
      <c r="A47" s="49">
        <v>2</v>
      </c>
      <c r="B47" s="50">
        <v>1</v>
      </c>
      <c r="C47" s="50">
        <v>2</v>
      </c>
      <c r="D47" s="50"/>
      <c r="E47" s="50"/>
      <c r="F47" s="51" t="s">
        <v>10</v>
      </c>
      <c r="G47" s="52">
        <f>+G48+G50+G61</f>
        <v>0</v>
      </c>
      <c r="H47" s="52">
        <f>+H48+H50+H61</f>
        <v>4699020</v>
      </c>
      <c r="I47" s="52">
        <f>+I48+I50+I61</f>
        <v>0</v>
      </c>
      <c r="J47" s="52">
        <f>+J48+J50+J61</f>
        <v>4699020</v>
      </c>
      <c r="K47" s="53">
        <f>+K48+K50+K61</f>
        <v>1.3816479052153408</v>
      </c>
    </row>
    <row r="48" spans="1:11" ht="12.75" x14ac:dyDescent="0.2">
      <c r="A48" s="54">
        <v>2</v>
      </c>
      <c r="B48" s="55">
        <v>1</v>
      </c>
      <c r="C48" s="55">
        <v>2</v>
      </c>
      <c r="D48" s="55">
        <v>1</v>
      </c>
      <c r="E48" s="55"/>
      <c r="F48" s="56" t="s">
        <v>97</v>
      </c>
      <c r="G48" s="57">
        <f>G49</f>
        <v>0</v>
      </c>
      <c r="H48" s="57">
        <f>H49</f>
        <v>0</v>
      </c>
      <c r="I48" s="57">
        <f>I49</f>
        <v>0</v>
      </c>
      <c r="J48" s="57">
        <f>J49</f>
        <v>0</v>
      </c>
      <c r="K48" s="58">
        <f>K49</f>
        <v>0</v>
      </c>
    </row>
    <row r="49" spans="1:11" ht="12.75" x14ac:dyDescent="0.2">
      <c r="A49" s="59">
        <v>2</v>
      </c>
      <c r="B49" s="60">
        <v>1</v>
      </c>
      <c r="C49" s="60">
        <v>2</v>
      </c>
      <c r="D49" s="60">
        <v>1</v>
      </c>
      <c r="E49" s="60" t="s">
        <v>318</v>
      </c>
      <c r="F49" s="64" t="s">
        <v>97</v>
      </c>
      <c r="G49" s="62"/>
      <c r="H49" s="62"/>
      <c r="I49" s="62"/>
      <c r="J49" s="124">
        <f>SUBTOTAL(9,G49:I49)</f>
        <v>0</v>
      </c>
      <c r="K49" s="125">
        <f>IFERROR(J49/$J$18*100,"0.00")</f>
        <v>0</v>
      </c>
    </row>
    <row r="50" spans="1:11" ht="12.75" x14ac:dyDescent="0.2">
      <c r="A50" s="54">
        <v>2</v>
      </c>
      <c r="B50" s="55">
        <v>1</v>
      </c>
      <c r="C50" s="55">
        <v>2</v>
      </c>
      <c r="D50" s="55">
        <v>2</v>
      </c>
      <c r="E50" s="55"/>
      <c r="F50" s="56" t="s">
        <v>98</v>
      </c>
      <c r="G50" s="57">
        <f>SUM(G51:G60)</f>
        <v>0</v>
      </c>
      <c r="H50" s="57">
        <f>SUM(H51:H60)</f>
        <v>4699020</v>
      </c>
      <c r="I50" s="57">
        <f>SUM(I51:I60)</f>
        <v>0</v>
      </c>
      <c r="J50" s="57">
        <f>SUM(J51:J60)</f>
        <v>4699020</v>
      </c>
      <c r="K50" s="58">
        <f>SUM(K51:K60)</f>
        <v>1.3816479052153408</v>
      </c>
    </row>
    <row r="51" spans="1:11" ht="12.75" x14ac:dyDescent="0.2">
      <c r="A51" s="59">
        <v>2</v>
      </c>
      <c r="B51" s="60">
        <v>1</v>
      </c>
      <c r="C51" s="60">
        <v>2</v>
      </c>
      <c r="D51" s="60">
        <v>2</v>
      </c>
      <c r="E51" s="60" t="s">
        <v>318</v>
      </c>
      <c r="F51" s="64" t="s">
        <v>99</v>
      </c>
      <c r="G51" s="62"/>
      <c r="H51" s="62"/>
      <c r="I51" s="62"/>
      <c r="J51" s="124">
        <f t="shared" ref="J51:J60" si="4">SUBTOTAL(9,G51:I51)</f>
        <v>0</v>
      </c>
      <c r="K51" s="125">
        <f t="shared" ref="K51:K60" si="5">IFERROR(J51/$J$18*100,"0.00")</f>
        <v>0</v>
      </c>
    </row>
    <row r="52" spans="1:11" ht="12.75" x14ac:dyDescent="0.2">
      <c r="A52" s="59">
        <v>2</v>
      </c>
      <c r="B52" s="60">
        <v>1</v>
      </c>
      <c r="C52" s="60">
        <v>2</v>
      </c>
      <c r="D52" s="60">
        <v>2</v>
      </c>
      <c r="E52" s="60" t="s">
        <v>319</v>
      </c>
      <c r="F52" s="64" t="s">
        <v>100</v>
      </c>
      <c r="G52" s="62"/>
      <c r="H52" s="62"/>
      <c r="I52" s="62"/>
      <c r="J52" s="124">
        <f t="shared" si="4"/>
        <v>0</v>
      </c>
      <c r="K52" s="125">
        <f t="shared" si="5"/>
        <v>0</v>
      </c>
    </row>
    <row r="53" spans="1:11" ht="12.75" x14ac:dyDescent="0.2">
      <c r="A53" s="59">
        <v>2</v>
      </c>
      <c r="B53" s="60">
        <v>1</v>
      </c>
      <c r="C53" s="60">
        <v>2</v>
      </c>
      <c r="D53" s="60">
        <v>2</v>
      </c>
      <c r="E53" s="60" t="s">
        <v>320</v>
      </c>
      <c r="F53" s="66" t="s">
        <v>101</v>
      </c>
      <c r="G53" s="62"/>
      <c r="H53" s="62"/>
      <c r="I53" s="62"/>
      <c r="J53" s="124">
        <f t="shared" si="4"/>
        <v>0</v>
      </c>
      <c r="K53" s="125">
        <f t="shared" si="5"/>
        <v>0</v>
      </c>
    </row>
    <row r="54" spans="1:11" ht="12.75" x14ac:dyDescent="0.2">
      <c r="A54" s="59">
        <v>2</v>
      </c>
      <c r="B54" s="60">
        <v>1</v>
      </c>
      <c r="C54" s="60">
        <v>2</v>
      </c>
      <c r="D54" s="60">
        <v>2</v>
      </c>
      <c r="E54" s="60" t="s">
        <v>321</v>
      </c>
      <c r="F54" s="64" t="s">
        <v>102</v>
      </c>
      <c r="G54" s="62"/>
      <c r="H54" s="62"/>
      <c r="I54" s="62"/>
      <c r="J54" s="124">
        <f t="shared" si="4"/>
        <v>0</v>
      </c>
      <c r="K54" s="125">
        <f t="shared" si="5"/>
        <v>0</v>
      </c>
    </row>
    <row r="55" spans="1:11" ht="12.75" x14ac:dyDescent="0.2">
      <c r="A55" s="59">
        <v>2</v>
      </c>
      <c r="B55" s="60">
        <v>1</v>
      </c>
      <c r="C55" s="60">
        <v>2</v>
      </c>
      <c r="D55" s="60">
        <v>2</v>
      </c>
      <c r="E55" s="60" t="s">
        <v>322</v>
      </c>
      <c r="F55" s="64" t="s">
        <v>103</v>
      </c>
      <c r="G55" s="62"/>
      <c r="H55" s="62"/>
      <c r="I55" s="62"/>
      <c r="J55" s="124">
        <f t="shared" si="4"/>
        <v>0</v>
      </c>
      <c r="K55" s="125">
        <f t="shared" si="5"/>
        <v>0</v>
      </c>
    </row>
    <row r="56" spans="1:11" ht="12.75" x14ac:dyDescent="0.2">
      <c r="A56" s="59">
        <v>2</v>
      </c>
      <c r="B56" s="60">
        <v>1</v>
      </c>
      <c r="C56" s="60">
        <v>2</v>
      </c>
      <c r="D56" s="60">
        <v>2</v>
      </c>
      <c r="E56" s="60" t="s">
        <v>334</v>
      </c>
      <c r="F56" s="64" t="s">
        <v>104</v>
      </c>
      <c r="G56" s="62"/>
      <c r="H56" s="62">
        <f>391585*12</f>
        <v>4699020</v>
      </c>
      <c r="I56" s="62"/>
      <c r="J56" s="124">
        <f t="shared" si="4"/>
        <v>4699020</v>
      </c>
      <c r="K56" s="125">
        <f t="shared" si="5"/>
        <v>1.3816479052153408</v>
      </c>
    </row>
    <row r="57" spans="1:11" ht="12.75" x14ac:dyDescent="0.2">
      <c r="A57" s="59">
        <v>2</v>
      </c>
      <c r="B57" s="60">
        <v>1</v>
      </c>
      <c r="C57" s="60">
        <v>2</v>
      </c>
      <c r="D57" s="60">
        <v>2</v>
      </c>
      <c r="E57" s="60" t="s">
        <v>336</v>
      </c>
      <c r="F57" s="64" t="s">
        <v>105</v>
      </c>
      <c r="G57" s="62"/>
      <c r="H57" s="62"/>
      <c r="I57" s="62"/>
      <c r="J57" s="124">
        <f t="shared" si="4"/>
        <v>0</v>
      </c>
      <c r="K57" s="125">
        <f t="shared" si="5"/>
        <v>0</v>
      </c>
    </row>
    <row r="58" spans="1:11" ht="12.75" x14ac:dyDescent="0.2">
      <c r="A58" s="59">
        <v>2</v>
      </c>
      <c r="B58" s="60">
        <v>1</v>
      </c>
      <c r="C58" s="60">
        <v>2</v>
      </c>
      <c r="D58" s="60">
        <v>2</v>
      </c>
      <c r="E58" s="60" t="s">
        <v>341</v>
      </c>
      <c r="F58" s="64" t="s">
        <v>106</v>
      </c>
      <c r="G58" s="62"/>
      <c r="H58" s="62"/>
      <c r="I58" s="62"/>
      <c r="J58" s="124">
        <f t="shared" si="4"/>
        <v>0</v>
      </c>
      <c r="K58" s="125">
        <f t="shared" si="5"/>
        <v>0</v>
      </c>
    </row>
    <row r="59" spans="1:11" ht="12.75" x14ac:dyDescent="0.2">
      <c r="A59" s="59">
        <v>2</v>
      </c>
      <c r="B59" s="60">
        <v>1</v>
      </c>
      <c r="C59" s="60">
        <v>2</v>
      </c>
      <c r="D59" s="60">
        <v>2</v>
      </c>
      <c r="E59" s="60" t="s">
        <v>342</v>
      </c>
      <c r="F59" s="64" t="s">
        <v>107</v>
      </c>
      <c r="G59" s="62"/>
      <c r="H59" s="62"/>
      <c r="I59" s="62"/>
      <c r="J59" s="124">
        <f t="shared" si="4"/>
        <v>0</v>
      </c>
      <c r="K59" s="125">
        <f t="shared" si="5"/>
        <v>0</v>
      </c>
    </row>
    <row r="60" spans="1:11" ht="12.75" x14ac:dyDescent="0.2">
      <c r="A60" s="59">
        <v>2</v>
      </c>
      <c r="B60" s="60">
        <v>1</v>
      </c>
      <c r="C60" s="60">
        <v>2</v>
      </c>
      <c r="D60" s="60">
        <v>2</v>
      </c>
      <c r="E60" s="60" t="s">
        <v>343</v>
      </c>
      <c r="F60" s="66" t="s">
        <v>108</v>
      </c>
      <c r="G60" s="62"/>
      <c r="H60" s="62"/>
      <c r="I60" s="62"/>
      <c r="J60" s="124">
        <f t="shared" si="4"/>
        <v>0</v>
      </c>
      <c r="K60" s="125">
        <f t="shared" si="5"/>
        <v>0</v>
      </c>
    </row>
    <row r="61" spans="1:11" ht="12.75" x14ac:dyDescent="0.2">
      <c r="A61" s="54">
        <v>2</v>
      </c>
      <c r="B61" s="55">
        <v>1</v>
      </c>
      <c r="C61" s="55">
        <v>2</v>
      </c>
      <c r="D61" s="55">
        <v>3</v>
      </c>
      <c r="E61" s="55"/>
      <c r="F61" s="56" t="s">
        <v>24</v>
      </c>
      <c r="G61" s="57">
        <f>G62</f>
        <v>0</v>
      </c>
      <c r="H61" s="57">
        <f>H62</f>
        <v>0</v>
      </c>
      <c r="I61" s="57">
        <f>I62</f>
        <v>0</v>
      </c>
      <c r="J61" s="57">
        <f>J62</f>
        <v>0</v>
      </c>
      <c r="K61" s="58">
        <f>K62</f>
        <v>0</v>
      </c>
    </row>
    <row r="62" spans="1:11" ht="12.75" x14ac:dyDescent="0.2">
      <c r="A62" s="59">
        <v>2</v>
      </c>
      <c r="B62" s="60">
        <v>1</v>
      </c>
      <c r="C62" s="60">
        <v>2</v>
      </c>
      <c r="D62" s="60">
        <v>3</v>
      </c>
      <c r="E62" s="60" t="s">
        <v>318</v>
      </c>
      <c r="F62" s="64" t="s">
        <v>24</v>
      </c>
      <c r="G62" s="62"/>
      <c r="H62" s="62"/>
      <c r="I62" s="62"/>
      <c r="J62" s="124">
        <f>SUBTOTAL(9,G62:I62)</f>
        <v>0</v>
      </c>
      <c r="K62" s="125">
        <f>IFERROR(J62/$J$18*100,"0.00")</f>
        <v>0</v>
      </c>
    </row>
    <row r="63" spans="1:11" ht="12.75" x14ac:dyDescent="0.2">
      <c r="A63" s="49">
        <v>2</v>
      </c>
      <c r="B63" s="50">
        <v>1</v>
      </c>
      <c r="C63" s="50">
        <v>3</v>
      </c>
      <c r="D63" s="50"/>
      <c r="E63" s="50"/>
      <c r="F63" s="51" t="s">
        <v>26</v>
      </c>
      <c r="G63" s="52">
        <f>G64+G67</f>
        <v>0</v>
      </c>
      <c r="H63" s="52">
        <f>H64+H67</f>
        <v>0</v>
      </c>
      <c r="I63" s="52">
        <f>I64+I67</f>
        <v>0</v>
      </c>
      <c r="J63" s="52">
        <f>J64+J67</f>
        <v>0</v>
      </c>
      <c r="K63" s="53">
        <f>K64+K67</f>
        <v>0</v>
      </c>
    </row>
    <row r="64" spans="1:11" ht="12.75" x14ac:dyDescent="0.2">
      <c r="A64" s="54">
        <v>2</v>
      </c>
      <c r="B64" s="55">
        <v>1</v>
      </c>
      <c r="C64" s="55">
        <v>3</v>
      </c>
      <c r="D64" s="55">
        <v>1</v>
      </c>
      <c r="E64" s="55"/>
      <c r="F64" s="67" t="s">
        <v>109</v>
      </c>
      <c r="G64" s="57">
        <f>SUM(G65:G66)</f>
        <v>0</v>
      </c>
      <c r="H64" s="57">
        <f>SUM(H65:H66)</f>
        <v>0</v>
      </c>
      <c r="I64" s="57">
        <f>SUM(I65:I66)</f>
        <v>0</v>
      </c>
      <c r="J64" s="57">
        <f>SUM(J65:J66)</f>
        <v>0</v>
      </c>
      <c r="K64" s="58">
        <f>SUM(K65:K66)</f>
        <v>0</v>
      </c>
    </row>
    <row r="65" spans="1:11" ht="12.75" x14ac:dyDescent="0.2">
      <c r="A65" s="89">
        <v>2</v>
      </c>
      <c r="B65" s="85">
        <v>1</v>
      </c>
      <c r="C65" s="85">
        <v>3</v>
      </c>
      <c r="D65" s="85">
        <v>1</v>
      </c>
      <c r="E65" s="85" t="s">
        <v>318</v>
      </c>
      <c r="F65" s="90" t="s">
        <v>110</v>
      </c>
      <c r="G65" s="88"/>
      <c r="H65" s="88"/>
      <c r="I65" s="88"/>
      <c r="J65" s="126">
        <f>SUBTOTAL(9,G65:I65)</f>
        <v>0</v>
      </c>
      <c r="K65" s="127">
        <f>IFERROR(J65/$J$18*100,"0.00")</f>
        <v>0</v>
      </c>
    </row>
    <row r="66" spans="1:11" ht="12.75" x14ac:dyDescent="0.2">
      <c r="A66" s="68">
        <v>2</v>
      </c>
      <c r="B66" s="60">
        <v>1</v>
      </c>
      <c r="C66" s="60">
        <v>3</v>
      </c>
      <c r="D66" s="60">
        <v>1</v>
      </c>
      <c r="E66" s="60" t="s">
        <v>319</v>
      </c>
      <c r="F66" s="69" t="s">
        <v>111</v>
      </c>
      <c r="G66" s="62"/>
      <c r="H66" s="62"/>
      <c r="I66" s="62"/>
      <c r="J66" s="124">
        <f>SUBTOTAL(9,G66:I66)</f>
        <v>0</v>
      </c>
      <c r="K66" s="125">
        <f>IFERROR(J66/$J$18*100,"0.00")</f>
        <v>0</v>
      </c>
    </row>
    <row r="67" spans="1:11" ht="12.75" x14ac:dyDescent="0.2">
      <c r="A67" s="54">
        <v>2</v>
      </c>
      <c r="B67" s="55">
        <v>1</v>
      </c>
      <c r="C67" s="55">
        <v>3</v>
      </c>
      <c r="D67" s="55">
        <v>2</v>
      </c>
      <c r="E67" s="55"/>
      <c r="F67" s="67" t="s">
        <v>112</v>
      </c>
      <c r="G67" s="57">
        <f>SUM(G68:G69)</f>
        <v>0</v>
      </c>
      <c r="H67" s="57">
        <f>SUM(H68:H69)</f>
        <v>0</v>
      </c>
      <c r="I67" s="57">
        <f>SUM(I68:I69)</f>
        <v>0</v>
      </c>
      <c r="J67" s="57">
        <f>SUM(J68:J69)</f>
        <v>0</v>
      </c>
      <c r="K67" s="58">
        <f>SUM(K68:K69)</f>
        <v>0</v>
      </c>
    </row>
    <row r="68" spans="1:11" ht="12.75" x14ac:dyDescent="0.2">
      <c r="A68" s="68">
        <v>2</v>
      </c>
      <c r="B68" s="60">
        <v>1</v>
      </c>
      <c r="C68" s="60">
        <v>3</v>
      </c>
      <c r="D68" s="60">
        <v>2</v>
      </c>
      <c r="E68" s="60" t="s">
        <v>318</v>
      </c>
      <c r="F68" s="69" t="s">
        <v>113</v>
      </c>
      <c r="G68" s="62"/>
      <c r="H68" s="62"/>
      <c r="I68" s="62"/>
      <c r="J68" s="124">
        <f>SUBTOTAL(9,G68:I68)</f>
        <v>0</v>
      </c>
      <c r="K68" s="125">
        <f>IFERROR(J68/$J$18*100,"0.00")</f>
        <v>0</v>
      </c>
    </row>
    <row r="69" spans="1:11" ht="12.75" x14ac:dyDescent="0.2">
      <c r="A69" s="68">
        <v>2</v>
      </c>
      <c r="B69" s="60">
        <v>1</v>
      </c>
      <c r="C69" s="60">
        <v>3</v>
      </c>
      <c r="D69" s="60">
        <v>2</v>
      </c>
      <c r="E69" s="60" t="s">
        <v>319</v>
      </c>
      <c r="F69" s="69" t="s">
        <v>114</v>
      </c>
      <c r="G69" s="62"/>
      <c r="H69" s="62"/>
      <c r="I69" s="62"/>
      <c r="J69" s="124">
        <f>SUBTOTAL(9,G69:I69)</f>
        <v>0</v>
      </c>
      <c r="K69" s="125">
        <f>IFERROR(J69/$J$18*100,"0.00")</f>
        <v>0</v>
      </c>
    </row>
    <row r="70" spans="1:11" ht="12.75" x14ac:dyDescent="0.2">
      <c r="A70" s="49">
        <v>2</v>
      </c>
      <c r="B70" s="50">
        <v>1</v>
      </c>
      <c r="C70" s="50">
        <v>4</v>
      </c>
      <c r="D70" s="50"/>
      <c r="E70" s="50"/>
      <c r="F70" s="51" t="s">
        <v>27</v>
      </c>
      <c r="G70" s="52">
        <f>G71+G73</f>
        <v>0</v>
      </c>
      <c r="H70" s="52">
        <f>H71+H73</f>
        <v>0</v>
      </c>
      <c r="I70" s="52">
        <f>I71+I73</f>
        <v>0</v>
      </c>
      <c r="J70" s="52">
        <f>J71+J73</f>
        <v>0</v>
      </c>
      <c r="K70" s="53">
        <f>K71+K73</f>
        <v>0</v>
      </c>
    </row>
    <row r="71" spans="1:11" ht="12.75" x14ac:dyDescent="0.2">
      <c r="A71" s="54">
        <v>2</v>
      </c>
      <c r="B71" s="55">
        <v>1</v>
      </c>
      <c r="C71" s="55">
        <v>4</v>
      </c>
      <c r="D71" s="55">
        <v>1</v>
      </c>
      <c r="E71" s="55"/>
      <c r="F71" s="67" t="s">
        <v>28</v>
      </c>
      <c r="G71" s="57">
        <f>G72</f>
        <v>0</v>
      </c>
      <c r="H71" s="57">
        <f>H72</f>
        <v>0</v>
      </c>
      <c r="I71" s="57">
        <f>I72</f>
        <v>0</v>
      </c>
      <c r="J71" s="57">
        <f>J72</f>
        <v>0</v>
      </c>
      <c r="K71" s="58">
        <f>K72</f>
        <v>0</v>
      </c>
    </row>
    <row r="72" spans="1:11" ht="12.75" x14ac:dyDescent="0.2">
      <c r="A72" s="59">
        <v>2</v>
      </c>
      <c r="B72" s="60">
        <v>1</v>
      </c>
      <c r="C72" s="60">
        <v>4</v>
      </c>
      <c r="D72" s="60">
        <v>1</v>
      </c>
      <c r="E72" s="60" t="s">
        <v>318</v>
      </c>
      <c r="F72" s="64" t="s">
        <v>28</v>
      </c>
      <c r="G72" s="62"/>
      <c r="H72" s="62"/>
      <c r="I72" s="62"/>
      <c r="J72" s="124">
        <f>SUBTOTAL(9,G72:I72)</f>
        <v>0</v>
      </c>
      <c r="K72" s="125">
        <f>IFERROR(J72/$J$18*100,"0.00")</f>
        <v>0</v>
      </c>
    </row>
    <row r="73" spans="1:11" ht="12.75" x14ac:dyDescent="0.2">
      <c r="A73" s="54">
        <v>2</v>
      </c>
      <c r="B73" s="55">
        <v>1</v>
      </c>
      <c r="C73" s="55">
        <v>4</v>
      </c>
      <c r="D73" s="55">
        <v>2</v>
      </c>
      <c r="E73" s="55"/>
      <c r="F73" s="67" t="s">
        <v>115</v>
      </c>
      <c r="G73" s="57">
        <f>SUM(G74:G77)</f>
        <v>0</v>
      </c>
      <c r="H73" s="57">
        <f>SUM(H74:H77)</f>
        <v>0</v>
      </c>
      <c r="I73" s="57">
        <f>SUM(I74:I77)</f>
        <v>0</v>
      </c>
      <c r="J73" s="57">
        <f>SUM(J74:J77)</f>
        <v>0</v>
      </c>
      <c r="K73" s="58">
        <f>SUM(K74:K77)</f>
        <v>0</v>
      </c>
    </row>
    <row r="74" spans="1:11" ht="12.75" x14ac:dyDescent="0.2">
      <c r="A74" s="59">
        <v>2</v>
      </c>
      <c r="B74" s="60">
        <v>1</v>
      </c>
      <c r="C74" s="60">
        <v>4</v>
      </c>
      <c r="D74" s="60">
        <v>2</v>
      </c>
      <c r="E74" s="60" t="s">
        <v>318</v>
      </c>
      <c r="F74" s="64" t="s">
        <v>116</v>
      </c>
      <c r="G74" s="62"/>
      <c r="H74" s="62"/>
      <c r="I74" s="62"/>
      <c r="J74" s="124">
        <f>SUBTOTAL(9,G74:I74)</f>
        <v>0</v>
      </c>
      <c r="K74" s="125">
        <f>IFERROR(J74/$J$18*100,"0.00")</f>
        <v>0</v>
      </c>
    </row>
    <row r="75" spans="1:11" ht="12.75" x14ac:dyDescent="0.2">
      <c r="A75" s="59">
        <v>2</v>
      </c>
      <c r="B75" s="60">
        <v>1</v>
      </c>
      <c r="C75" s="60">
        <v>4</v>
      </c>
      <c r="D75" s="60">
        <v>2</v>
      </c>
      <c r="E75" s="60" t="s">
        <v>319</v>
      </c>
      <c r="F75" s="64" t="s">
        <v>117</v>
      </c>
      <c r="G75" s="62"/>
      <c r="H75" s="62"/>
      <c r="I75" s="62"/>
      <c r="J75" s="124">
        <f>SUBTOTAL(9,G75:I75)</f>
        <v>0</v>
      </c>
      <c r="K75" s="125">
        <f>IFERROR(J75/$J$18*100,"0.00")</f>
        <v>0</v>
      </c>
    </row>
    <row r="76" spans="1:11" ht="12.75" x14ac:dyDescent="0.2">
      <c r="A76" s="59">
        <v>2</v>
      </c>
      <c r="B76" s="60">
        <v>1</v>
      </c>
      <c r="C76" s="60">
        <v>4</v>
      </c>
      <c r="D76" s="60">
        <v>2</v>
      </c>
      <c r="E76" s="60" t="s">
        <v>320</v>
      </c>
      <c r="F76" s="64" t="s">
        <v>118</v>
      </c>
      <c r="G76" s="62"/>
      <c r="H76" s="62"/>
      <c r="I76" s="62"/>
      <c r="J76" s="124">
        <f>SUBTOTAL(9,G76:I76)</f>
        <v>0</v>
      </c>
      <c r="K76" s="125">
        <f>IFERROR(J76/$J$18*100,"0.00")</f>
        <v>0</v>
      </c>
    </row>
    <row r="77" spans="1:11" ht="12.75" x14ac:dyDescent="0.2">
      <c r="A77" s="59">
        <v>2</v>
      </c>
      <c r="B77" s="60">
        <v>1</v>
      </c>
      <c r="C77" s="60">
        <v>4</v>
      </c>
      <c r="D77" s="60">
        <v>2</v>
      </c>
      <c r="E77" s="60" t="s">
        <v>321</v>
      </c>
      <c r="F77" s="64" t="s">
        <v>344</v>
      </c>
      <c r="G77" s="62"/>
      <c r="H77" s="62"/>
      <c r="I77" s="62"/>
      <c r="J77" s="124">
        <f>SUBTOTAL(9,G77:I77)</f>
        <v>0</v>
      </c>
      <c r="K77" s="125">
        <f>IFERROR(J77/$J$18*100,"0.00")</f>
        <v>0</v>
      </c>
    </row>
    <row r="78" spans="1:11" ht="12.75" x14ac:dyDescent="0.2">
      <c r="A78" s="49">
        <v>2</v>
      </c>
      <c r="B78" s="50">
        <v>1</v>
      </c>
      <c r="C78" s="50">
        <v>5</v>
      </c>
      <c r="D78" s="50"/>
      <c r="E78" s="50"/>
      <c r="F78" s="51" t="s">
        <v>345</v>
      </c>
      <c r="G78" s="52">
        <f>G79+G81+G83+G85</f>
        <v>0</v>
      </c>
      <c r="H78" s="52">
        <f>H79+H81+H83+H85</f>
        <v>0</v>
      </c>
      <c r="I78" s="52">
        <f>I79+I81+I83+I85</f>
        <v>0</v>
      </c>
      <c r="J78" s="52">
        <f>J79+J81+J83+J85</f>
        <v>0</v>
      </c>
      <c r="K78" s="53">
        <f>K79+K81+K83+K85</f>
        <v>0</v>
      </c>
    </row>
    <row r="79" spans="1:11" ht="12.75" x14ac:dyDescent="0.2">
      <c r="A79" s="54">
        <v>2</v>
      </c>
      <c r="B79" s="55">
        <v>1</v>
      </c>
      <c r="C79" s="55">
        <v>5</v>
      </c>
      <c r="D79" s="55">
        <v>1</v>
      </c>
      <c r="E79" s="55"/>
      <c r="F79" s="56" t="s">
        <v>119</v>
      </c>
      <c r="G79" s="57">
        <f>G80</f>
        <v>0</v>
      </c>
      <c r="H79" s="57">
        <f>H80</f>
        <v>0</v>
      </c>
      <c r="I79" s="57">
        <f>I80</f>
        <v>0</v>
      </c>
      <c r="J79" s="57">
        <f>J80</f>
        <v>0</v>
      </c>
      <c r="K79" s="58">
        <f>K80</f>
        <v>0</v>
      </c>
    </row>
    <row r="80" spans="1:11" ht="12.75" x14ac:dyDescent="0.2">
      <c r="A80" s="59">
        <v>2</v>
      </c>
      <c r="B80" s="60">
        <v>1</v>
      </c>
      <c r="C80" s="60">
        <v>5</v>
      </c>
      <c r="D80" s="60">
        <v>1</v>
      </c>
      <c r="E80" s="60" t="s">
        <v>318</v>
      </c>
      <c r="F80" s="64" t="s">
        <v>119</v>
      </c>
      <c r="G80" s="62"/>
      <c r="H80" s="62"/>
      <c r="I80" s="62"/>
      <c r="J80" s="124">
        <f>SUBTOTAL(9,G80:I80)</f>
        <v>0</v>
      </c>
      <c r="K80" s="125">
        <f>IFERROR(J80/$J$18*100,"0.00")</f>
        <v>0</v>
      </c>
    </row>
    <row r="81" spans="1:11" ht="12.75" x14ac:dyDescent="0.2">
      <c r="A81" s="54">
        <v>2</v>
      </c>
      <c r="B81" s="55">
        <v>1</v>
      </c>
      <c r="C81" s="55">
        <v>5</v>
      </c>
      <c r="D81" s="55">
        <v>2</v>
      </c>
      <c r="E81" s="55"/>
      <c r="F81" s="67" t="s">
        <v>120</v>
      </c>
      <c r="G81" s="57">
        <f>G82</f>
        <v>0</v>
      </c>
      <c r="H81" s="57">
        <f>H82</f>
        <v>0</v>
      </c>
      <c r="I81" s="57">
        <f>I82</f>
        <v>0</v>
      </c>
      <c r="J81" s="57">
        <f>J82</f>
        <v>0</v>
      </c>
      <c r="K81" s="58">
        <f>K82</f>
        <v>0</v>
      </c>
    </row>
    <row r="82" spans="1:11" ht="12.75" x14ac:dyDescent="0.2">
      <c r="A82" s="59">
        <v>2</v>
      </c>
      <c r="B82" s="60">
        <v>1</v>
      </c>
      <c r="C82" s="60">
        <v>5</v>
      </c>
      <c r="D82" s="60">
        <v>2</v>
      </c>
      <c r="E82" s="60" t="s">
        <v>318</v>
      </c>
      <c r="F82" s="64" t="s">
        <v>120</v>
      </c>
      <c r="G82" s="62"/>
      <c r="H82" s="62"/>
      <c r="I82" s="62"/>
      <c r="J82" s="124">
        <f>SUBTOTAL(9,G82:I82)</f>
        <v>0</v>
      </c>
      <c r="K82" s="125">
        <f>IFERROR(J82/$J$18*100,"0.00")</f>
        <v>0</v>
      </c>
    </row>
    <row r="83" spans="1:11" ht="12.75" x14ac:dyDescent="0.2">
      <c r="A83" s="54">
        <v>2</v>
      </c>
      <c r="B83" s="55">
        <v>1</v>
      </c>
      <c r="C83" s="55">
        <v>5</v>
      </c>
      <c r="D83" s="55">
        <v>3</v>
      </c>
      <c r="E83" s="55"/>
      <c r="F83" s="67" t="s">
        <v>121</v>
      </c>
      <c r="G83" s="57">
        <f>G84</f>
        <v>0</v>
      </c>
      <c r="H83" s="57">
        <f>H84</f>
        <v>0</v>
      </c>
      <c r="I83" s="57">
        <f>I84</f>
        <v>0</v>
      </c>
      <c r="J83" s="57">
        <f>J84</f>
        <v>0</v>
      </c>
      <c r="K83" s="58">
        <f>K84</f>
        <v>0</v>
      </c>
    </row>
    <row r="84" spans="1:11" ht="12.75" x14ac:dyDescent="0.2">
      <c r="A84" s="59">
        <v>2</v>
      </c>
      <c r="B84" s="60">
        <v>1</v>
      </c>
      <c r="C84" s="60">
        <v>5</v>
      </c>
      <c r="D84" s="60">
        <v>3</v>
      </c>
      <c r="E84" s="60" t="s">
        <v>318</v>
      </c>
      <c r="F84" s="64" t="s">
        <v>121</v>
      </c>
      <c r="G84" s="62"/>
      <c r="H84" s="62"/>
      <c r="I84" s="62"/>
      <c r="J84" s="124">
        <f>SUBTOTAL(9,G84:I84)</f>
        <v>0</v>
      </c>
      <c r="K84" s="125">
        <f>IFERROR(J84/$J$18*100,"0.00")</f>
        <v>0</v>
      </c>
    </row>
    <row r="85" spans="1:11" ht="12.75" x14ac:dyDescent="0.2">
      <c r="A85" s="54">
        <v>2</v>
      </c>
      <c r="B85" s="55">
        <v>1</v>
      </c>
      <c r="C85" s="55">
        <v>5</v>
      </c>
      <c r="D85" s="55">
        <v>4</v>
      </c>
      <c r="E85" s="55"/>
      <c r="F85" s="67" t="s">
        <v>122</v>
      </c>
      <c r="G85" s="57">
        <f>G86</f>
        <v>0</v>
      </c>
      <c r="H85" s="57">
        <f>H86</f>
        <v>0</v>
      </c>
      <c r="I85" s="57">
        <f>I86</f>
        <v>0</v>
      </c>
      <c r="J85" s="57">
        <f>J86</f>
        <v>0</v>
      </c>
      <c r="K85" s="58">
        <f>K86</f>
        <v>0</v>
      </c>
    </row>
    <row r="86" spans="1:11" ht="12.75" x14ac:dyDescent="0.2">
      <c r="A86" s="59">
        <v>2</v>
      </c>
      <c r="B86" s="60">
        <v>1</v>
      </c>
      <c r="C86" s="60">
        <v>5</v>
      </c>
      <c r="D86" s="60">
        <v>4</v>
      </c>
      <c r="E86" s="60" t="s">
        <v>318</v>
      </c>
      <c r="F86" s="64" t="s">
        <v>122</v>
      </c>
      <c r="G86" s="62"/>
      <c r="H86" s="62"/>
      <c r="I86" s="62"/>
      <c r="J86" s="124">
        <f>SUBTOTAL(9,G86:I86)</f>
        <v>0</v>
      </c>
      <c r="K86" s="125">
        <f>IFERROR(J86/$J$18*100,"0.00")</f>
        <v>0</v>
      </c>
    </row>
    <row r="87" spans="1:11" ht="12.75" x14ac:dyDescent="0.2">
      <c r="A87" s="43">
        <v>2</v>
      </c>
      <c r="B87" s="44">
        <v>2</v>
      </c>
      <c r="C87" s="45"/>
      <c r="D87" s="45"/>
      <c r="E87" s="45"/>
      <c r="F87" s="46" t="s">
        <v>346</v>
      </c>
      <c r="G87" s="47">
        <f>+G88+G106+G111+G116+G125+G146+G165+G183</f>
        <v>3908333</v>
      </c>
      <c r="H87" s="47">
        <f>+H88+H106+H111+H116+H125+H146+H165+H183</f>
        <v>11568408.92</v>
      </c>
      <c r="I87" s="47">
        <f>+I88+I106+I111+I116+I125+I146+I165+I183</f>
        <v>0</v>
      </c>
      <c r="J87" s="47">
        <f>+J88+J106+J111+J116+J125+J146+J165+J183</f>
        <v>15476741.92</v>
      </c>
      <c r="K87" s="48">
        <f>+K88+K106+K111+K116+K125+K146+K165+K183</f>
        <v>4.5506101385664355</v>
      </c>
    </row>
    <row r="88" spans="1:11" ht="12.75" x14ac:dyDescent="0.2">
      <c r="A88" s="49">
        <v>2</v>
      </c>
      <c r="B88" s="50">
        <v>2</v>
      </c>
      <c r="C88" s="50">
        <v>1</v>
      </c>
      <c r="D88" s="50"/>
      <c r="E88" s="50"/>
      <c r="F88" s="51" t="s">
        <v>11</v>
      </c>
      <c r="G88" s="52">
        <f>+G89+G91+G93+G95+G97+G99+G102+G104</f>
        <v>1135043</v>
      </c>
      <c r="H88" s="52">
        <f>+H89+H91+H93+H95+H97+H99+H102+H104</f>
        <v>1943101</v>
      </c>
      <c r="I88" s="52">
        <f>+I89+I91+I93+I95+I97+I99+I102+I104</f>
        <v>0</v>
      </c>
      <c r="J88" s="52">
        <f>+J89+J91+J93+J95+J97+J99+J102+J104</f>
        <v>3078144</v>
      </c>
      <c r="K88" s="53">
        <f>+K89+K91+K93+K95+K97+K99+K102+K104</f>
        <v>0.90506344079215884</v>
      </c>
    </row>
    <row r="89" spans="1:11" ht="12.75" x14ac:dyDescent="0.2">
      <c r="A89" s="54">
        <v>2</v>
      </c>
      <c r="B89" s="55">
        <v>2</v>
      </c>
      <c r="C89" s="55">
        <v>1</v>
      </c>
      <c r="D89" s="55">
        <v>1</v>
      </c>
      <c r="E89" s="55"/>
      <c r="F89" s="56" t="s">
        <v>123</v>
      </c>
      <c r="G89" s="57">
        <f>G90</f>
        <v>0</v>
      </c>
      <c r="H89" s="57">
        <f>H90</f>
        <v>0</v>
      </c>
      <c r="I89" s="57">
        <f>I90</f>
        <v>0</v>
      </c>
      <c r="J89" s="57">
        <f>J90</f>
        <v>0</v>
      </c>
      <c r="K89" s="58">
        <f>K90</f>
        <v>0</v>
      </c>
    </row>
    <row r="90" spans="1:11" ht="12.75" x14ac:dyDescent="0.2">
      <c r="A90" s="68">
        <v>2</v>
      </c>
      <c r="B90" s="60">
        <v>2</v>
      </c>
      <c r="C90" s="60">
        <v>1</v>
      </c>
      <c r="D90" s="60">
        <v>1</v>
      </c>
      <c r="E90" s="60" t="s">
        <v>318</v>
      </c>
      <c r="F90" s="69" t="s">
        <v>123</v>
      </c>
      <c r="G90" s="62"/>
      <c r="H90" s="62"/>
      <c r="I90" s="62"/>
      <c r="J90" s="124">
        <f>SUBTOTAL(9,G90:I90)</f>
        <v>0</v>
      </c>
      <c r="K90" s="125">
        <f>IFERROR(J90/$J$18*100,"0.00")</f>
        <v>0</v>
      </c>
    </row>
    <row r="91" spans="1:11" ht="12.75" x14ac:dyDescent="0.2">
      <c r="A91" s="54">
        <v>2</v>
      </c>
      <c r="B91" s="55">
        <v>2</v>
      </c>
      <c r="C91" s="55">
        <v>1</v>
      </c>
      <c r="D91" s="55">
        <v>2</v>
      </c>
      <c r="E91" s="55"/>
      <c r="F91" s="56" t="s">
        <v>124</v>
      </c>
      <c r="G91" s="57">
        <f>G92</f>
        <v>95942</v>
      </c>
      <c r="H91" s="57">
        <f>H92</f>
        <v>100000</v>
      </c>
      <c r="I91" s="57">
        <f>I92</f>
        <v>0</v>
      </c>
      <c r="J91" s="57">
        <f>J92</f>
        <v>195942</v>
      </c>
      <c r="K91" s="58">
        <f>K92</f>
        <v>5.7612620044967741E-2</v>
      </c>
    </row>
    <row r="92" spans="1:11" ht="12.75" x14ac:dyDescent="0.2">
      <c r="A92" s="68">
        <v>2</v>
      </c>
      <c r="B92" s="60">
        <v>2</v>
      </c>
      <c r="C92" s="60">
        <v>1</v>
      </c>
      <c r="D92" s="60">
        <v>2</v>
      </c>
      <c r="E92" s="60" t="s">
        <v>318</v>
      </c>
      <c r="F92" s="69" t="s">
        <v>124</v>
      </c>
      <c r="G92" s="62">
        <v>95942</v>
      </c>
      <c r="H92" s="62">
        <v>100000</v>
      </c>
      <c r="I92" s="62"/>
      <c r="J92" s="124">
        <f>SUBTOTAL(9,G92:I92)</f>
        <v>195942</v>
      </c>
      <c r="K92" s="125">
        <f>IFERROR(J92/$J$18*100,"0.00")</f>
        <v>5.7612620044967741E-2</v>
      </c>
    </row>
    <row r="93" spans="1:11" ht="12.75" x14ac:dyDescent="0.2">
      <c r="A93" s="54">
        <v>2</v>
      </c>
      <c r="B93" s="55">
        <v>2</v>
      </c>
      <c r="C93" s="55">
        <v>1</v>
      </c>
      <c r="D93" s="55">
        <v>3</v>
      </c>
      <c r="E93" s="55"/>
      <c r="F93" s="56" t="s">
        <v>125</v>
      </c>
      <c r="G93" s="57">
        <f>G94</f>
        <v>447447</v>
      </c>
      <c r="H93" s="57">
        <f>H94</f>
        <v>447447</v>
      </c>
      <c r="I93" s="57">
        <f>I94</f>
        <v>0</v>
      </c>
      <c r="J93" s="57">
        <f>J94</f>
        <v>894894</v>
      </c>
      <c r="K93" s="58">
        <f>K94</f>
        <v>0.26312474100765204</v>
      </c>
    </row>
    <row r="94" spans="1:11" ht="12.75" x14ac:dyDescent="0.2">
      <c r="A94" s="59">
        <v>2</v>
      </c>
      <c r="B94" s="60">
        <v>2</v>
      </c>
      <c r="C94" s="60">
        <v>1</v>
      </c>
      <c r="D94" s="60">
        <v>3</v>
      </c>
      <c r="E94" s="60" t="s">
        <v>318</v>
      </c>
      <c r="F94" s="64" t="s">
        <v>125</v>
      </c>
      <c r="G94" s="62">
        <f>74574.5*6</f>
        <v>447447</v>
      </c>
      <c r="H94" s="62">
        <f>74574.5*6</f>
        <v>447447</v>
      </c>
      <c r="I94" s="62"/>
      <c r="J94" s="124">
        <f>SUBTOTAL(9,G94:I94)</f>
        <v>894894</v>
      </c>
      <c r="K94" s="125">
        <f>IFERROR(J94/$J$18*100,"0.00")</f>
        <v>0.26312474100765204</v>
      </c>
    </row>
    <row r="95" spans="1:11" ht="12.75" x14ac:dyDescent="0.2">
      <c r="A95" s="54">
        <v>2</v>
      </c>
      <c r="B95" s="55">
        <v>2</v>
      </c>
      <c r="C95" s="55">
        <v>1</v>
      </c>
      <c r="D95" s="55">
        <v>4</v>
      </c>
      <c r="E95" s="55"/>
      <c r="F95" s="56" t="s">
        <v>126</v>
      </c>
      <c r="G95" s="57">
        <f>G96</f>
        <v>0</v>
      </c>
      <c r="H95" s="57">
        <f>H96</f>
        <v>0</v>
      </c>
      <c r="I95" s="57">
        <f>I96</f>
        <v>0</v>
      </c>
      <c r="J95" s="57">
        <f>J96</f>
        <v>0</v>
      </c>
      <c r="K95" s="58">
        <f>K96</f>
        <v>0</v>
      </c>
    </row>
    <row r="96" spans="1:11" ht="12.75" x14ac:dyDescent="0.2">
      <c r="A96" s="68">
        <v>2</v>
      </c>
      <c r="B96" s="60">
        <v>2</v>
      </c>
      <c r="C96" s="60">
        <v>1</v>
      </c>
      <c r="D96" s="60">
        <v>4</v>
      </c>
      <c r="E96" s="60" t="s">
        <v>318</v>
      </c>
      <c r="F96" s="69" t="s">
        <v>126</v>
      </c>
      <c r="G96" s="62"/>
      <c r="H96" s="62"/>
      <c r="I96" s="62"/>
      <c r="J96" s="124">
        <f>SUBTOTAL(9,G96:I96)</f>
        <v>0</v>
      </c>
      <c r="K96" s="125">
        <f>IFERROR(J96/$J$18*100,"0.00")</f>
        <v>0</v>
      </c>
    </row>
    <row r="97" spans="1:11" ht="12.75" x14ac:dyDescent="0.2">
      <c r="A97" s="54">
        <v>2</v>
      </c>
      <c r="B97" s="55">
        <v>2</v>
      </c>
      <c r="C97" s="55">
        <v>1</v>
      </c>
      <c r="D97" s="55">
        <v>5</v>
      </c>
      <c r="E97" s="55"/>
      <c r="F97" s="56" t="s">
        <v>127</v>
      </c>
      <c r="G97" s="57">
        <f>G98</f>
        <v>555654</v>
      </c>
      <c r="H97" s="57">
        <f>H98</f>
        <v>555654</v>
      </c>
      <c r="I97" s="57">
        <f>I98</f>
        <v>0</v>
      </c>
      <c r="J97" s="57">
        <f>J98</f>
        <v>1111308</v>
      </c>
      <c r="K97" s="58">
        <f>K98</f>
        <v>0.32675672166729447</v>
      </c>
    </row>
    <row r="98" spans="1:11" ht="12.75" x14ac:dyDescent="0.2">
      <c r="A98" s="68">
        <v>2</v>
      </c>
      <c r="B98" s="60">
        <v>2</v>
      </c>
      <c r="C98" s="60">
        <v>1</v>
      </c>
      <c r="D98" s="60">
        <v>5</v>
      </c>
      <c r="E98" s="60" t="s">
        <v>318</v>
      </c>
      <c r="F98" s="69" t="s">
        <v>127</v>
      </c>
      <c r="G98" s="62">
        <f>92609*6</f>
        <v>555654</v>
      </c>
      <c r="H98" s="62">
        <f>92609*6</f>
        <v>555654</v>
      </c>
      <c r="I98" s="62"/>
      <c r="J98" s="124">
        <f>SUBTOTAL(9,G98:I98)</f>
        <v>1111308</v>
      </c>
      <c r="K98" s="125">
        <f>IFERROR(J98/$J$18*100,"0.00")</f>
        <v>0.32675672166729447</v>
      </c>
    </row>
    <row r="99" spans="1:11" ht="12.75" x14ac:dyDescent="0.2">
      <c r="A99" s="54">
        <v>2</v>
      </c>
      <c r="B99" s="55">
        <v>2</v>
      </c>
      <c r="C99" s="55">
        <v>1</v>
      </c>
      <c r="D99" s="55">
        <v>6</v>
      </c>
      <c r="E99" s="55"/>
      <c r="F99" s="56" t="s">
        <v>12</v>
      </c>
      <c r="G99" s="57">
        <f>G100+G101</f>
        <v>0</v>
      </c>
      <c r="H99" s="57">
        <f>H100+H101</f>
        <v>780000</v>
      </c>
      <c r="I99" s="57">
        <f>I100+I101</f>
        <v>0</v>
      </c>
      <c r="J99" s="57">
        <f>J100+J101</f>
        <v>780000</v>
      </c>
      <c r="K99" s="58">
        <f>K100+K101</f>
        <v>0.22934257910542322</v>
      </c>
    </row>
    <row r="100" spans="1:11" ht="12.75" x14ac:dyDescent="0.2">
      <c r="A100" s="68">
        <v>2</v>
      </c>
      <c r="B100" s="60">
        <v>2</v>
      </c>
      <c r="C100" s="60">
        <v>1</v>
      </c>
      <c r="D100" s="60">
        <v>6</v>
      </c>
      <c r="E100" s="60" t="s">
        <v>318</v>
      </c>
      <c r="F100" s="69" t="s">
        <v>128</v>
      </c>
      <c r="G100" s="70"/>
      <c r="H100" s="70">
        <f>65000*12</f>
        <v>780000</v>
      </c>
      <c r="I100" s="70"/>
      <c r="J100" s="124">
        <f>SUBTOTAL(9,G100:I100)</f>
        <v>780000</v>
      </c>
      <c r="K100" s="125">
        <f>IFERROR(J100/$J$18*100,"0.00")</f>
        <v>0.22934257910542322</v>
      </c>
    </row>
    <row r="101" spans="1:11" ht="12.75" x14ac:dyDescent="0.2">
      <c r="A101" s="68">
        <v>2</v>
      </c>
      <c r="B101" s="60">
        <v>2</v>
      </c>
      <c r="C101" s="60">
        <v>1</v>
      </c>
      <c r="D101" s="60">
        <v>6</v>
      </c>
      <c r="E101" s="60" t="s">
        <v>319</v>
      </c>
      <c r="F101" s="69" t="s">
        <v>129</v>
      </c>
      <c r="G101" s="70"/>
      <c r="H101" s="70"/>
      <c r="I101" s="70"/>
      <c r="J101" s="124">
        <f>SUBTOTAL(9,G101:I101)</f>
        <v>0</v>
      </c>
      <c r="K101" s="125">
        <f>IFERROR(J101/$J$18*100,"0.00")</f>
        <v>0</v>
      </c>
    </row>
    <row r="102" spans="1:11" ht="12.75" x14ac:dyDescent="0.2">
      <c r="A102" s="54">
        <v>2</v>
      </c>
      <c r="B102" s="55">
        <v>2</v>
      </c>
      <c r="C102" s="55">
        <v>1</v>
      </c>
      <c r="D102" s="55">
        <v>7</v>
      </c>
      <c r="E102" s="55"/>
      <c r="F102" s="56" t="s">
        <v>13</v>
      </c>
      <c r="G102" s="57">
        <f>G103</f>
        <v>36000</v>
      </c>
      <c r="H102" s="57">
        <f>H103</f>
        <v>60000</v>
      </c>
      <c r="I102" s="57">
        <f>I103</f>
        <v>0</v>
      </c>
      <c r="J102" s="57">
        <f>J103</f>
        <v>96000</v>
      </c>
      <c r="K102" s="58">
        <f>K103</f>
        <v>2.8226778966821318E-2</v>
      </c>
    </row>
    <row r="103" spans="1:11" ht="12.75" x14ac:dyDescent="0.2">
      <c r="A103" s="68">
        <v>2</v>
      </c>
      <c r="B103" s="60">
        <v>2</v>
      </c>
      <c r="C103" s="60">
        <v>1</v>
      </c>
      <c r="D103" s="60">
        <v>7</v>
      </c>
      <c r="E103" s="60" t="s">
        <v>318</v>
      </c>
      <c r="F103" s="69" t="s">
        <v>13</v>
      </c>
      <c r="G103" s="62">
        <v>36000</v>
      </c>
      <c r="H103" s="62">
        <v>60000</v>
      </c>
      <c r="I103" s="62"/>
      <c r="J103" s="124">
        <f>SUBTOTAL(9,G103:I103)</f>
        <v>96000</v>
      </c>
      <c r="K103" s="125">
        <f>IFERROR(J103/$J$18*100,"0.00")</f>
        <v>2.8226778966821318E-2</v>
      </c>
    </row>
    <row r="104" spans="1:11" ht="12.75" x14ac:dyDescent="0.2">
      <c r="A104" s="54">
        <v>2</v>
      </c>
      <c r="B104" s="55">
        <v>2</v>
      </c>
      <c r="C104" s="55">
        <v>1</v>
      </c>
      <c r="D104" s="55">
        <v>8</v>
      </c>
      <c r="E104" s="55"/>
      <c r="F104" s="56" t="s">
        <v>130</v>
      </c>
      <c r="G104" s="57">
        <f>G105</f>
        <v>0</v>
      </c>
      <c r="H104" s="57">
        <f>H105</f>
        <v>0</v>
      </c>
      <c r="I104" s="57">
        <f>I105</f>
        <v>0</v>
      </c>
      <c r="J104" s="57">
        <f>J105</f>
        <v>0</v>
      </c>
      <c r="K104" s="58">
        <f>K105</f>
        <v>0</v>
      </c>
    </row>
    <row r="105" spans="1:11" ht="12.75" x14ac:dyDescent="0.2">
      <c r="A105" s="59">
        <v>2</v>
      </c>
      <c r="B105" s="60">
        <v>2</v>
      </c>
      <c r="C105" s="60">
        <v>1</v>
      </c>
      <c r="D105" s="60">
        <v>8</v>
      </c>
      <c r="E105" s="60" t="s">
        <v>318</v>
      </c>
      <c r="F105" s="64" t="s">
        <v>130</v>
      </c>
      <c r="G105" s="62"/>
      <c r="H105" s="62"/>
      <c r="I105" s="62"/>
      <c r="J105" s="124">
        <f>SUBTOTAL(9,G105:I105)</f>
        <v>0</v>
      </c>
      <c r="K105" s="125">
        <f>IFERROR(J105/$J$18*100,"0.00")</f>
        <v>0</v>
      </c>
    </row>
    <row r="106" spans="1:11" ht="12.75" x14ac:dyDescent="0.2">
      <c r="A106" s="49">
        <v>2</v>
      </c>
      <c r="B106" s="50">
        <v>2</v>
      </c>
      <c r="C106" s="50">
        <v>2</v>
      </c>
      <c r="D106" s="50"/>
      <c r="E106" s="50"/>
      <c r="F106" s="51" t="s">
        <v>347</v>
      </c>
      <c r="G106" s="52">
        <f>+G107+G109</f>
        <v>0</v>
      </c>
      <c r="H106" s="52">
        <f>+H107+H109</f>
        <v>308300</v>
      </c>
      <c r="I106" s="52">
        <f>+I107+I109</f>
        <v>0</v>
      </c>
      <c r="J106" s="52">
        <f>+J107+J109</f>
        <v>308300</v>
      </c>
      <c r="K106" s="53">
        <f>+K107+K109</f>
        <v>9.0649124536156381E-2</v>
      </c>
    </row>
    <row r="107" spans="1:11" ht="12.75" x14ac:dyDescent="0.2">
      <c r="A107" s="54">
        <v>2</v>
      </c>
      <c r="B107" s="55">
        <v>2</v>
      </c>
      <c r="C107" s="55">
        <v>2</v>
      </c>
      <c r="D107" s="55">
        <v>1</v>
      </c>
      <c r="E107" s="55"/>
      <c r="F107" s="56" t="s">
        <v>131</v>
      </c>
      <c r="G107" s="57">
        <f>G108</f>
        <v>0</v>
      </c>
      <c r="H107" s="57">
        <f>H108</f>
        <v>308300</v>
      </c>
      <c r="I107" s="57">
        <f>I108</f>
        <v>0</v>
      </c>
      <c r="J107" s="57">
        <f>J108</f>
        <v>308300</v>
      </c>
      <c r="K107" s="58">
        <f>K108</f>
        <v>9.0649124536156381E-2</v>
      </c>
    </row>
    <row r="108" spans="1:11" ht="12.75" x14ac:dyDescent="0.2">
      <c r="A108" s="59">
        <v>2</v>
      </c>
      <c r="B108" s="60">
        <v>2</v>
      </c>
      <c r="C108" s="60">
        <v>2</v>
      </c>
      <c r="D108" s="60">
        <v>1</v>
      </c>
      <c r="E108" s="60" t="s">
        <v>318</v>
      </c>
      <c r="F108" s="64" t="s">
        <v>131</v>
      </c>
      <c r="G108" s="62"/>
      <c r="H108" s="62">
        <f>(24450*12)+14900</f>
        <v>308300</v>
      </c>
      <c r="I108" s="62"/>
      <c r="J108" s="124">
        <f>SUBTOTAL(9,G108:I108)</f>
        <v>308300</v>
      </c>
      <c r="K108" s="125">
        <f>IFERROR(J108/$J$18*100,"0.00")</f>
        <v>9.0649124536156381E-2</v>
      </c>
    </row>
    <row r="109" spans="1:11" ht="12.75" x14ac:dyDescent="0.2">
      <c r="A109" s="54">
        <v>2</v>
      </c>
      <c r="B109" s="55">
        <v>2</v>
      </c>
      <c r="C109" s="55">
        <v>2</v>
      </c>
      <c r="D109" s="55">
        <v>2</v>
      </c>
      <c r="E109" s="55"/>
      <c r="F109" s="56" t="s">
        <v>132</v>
      </c>
      <c r="G109" s="57">
        <f>G110</f>
        <v>0</v>
      </c>
      <c r="H109" s="57">
        <f>H110</f>
        <v>0</v>
      </c>
      <c r="I109" s="57">
        <f>I110</f>
        <v>0</v>
      </c>
      <c r="J109" s="57">
        <f>J110</f>
        <v>0</v>
      </c>
      <c r="K109" s="58">
        <f>K110</f>
        <v>0</v>
      </c>
    </row>
    <row r="110" spans="1:11" ht="12.75" x14ac:dyDescent="0.2">
      <c r="A110" s="59">
        <v>2</v>
      </c>
      <c r="B110" s="60">
        <v>2</v>
      </c>
      <c r="C110" s="60">
        <v>2</v>
      </c>
      <c r="D110" s="60">
        <v>2</v>
      </c>
      <c r="E110" s="60" t="s">
        <v>318</v>
      </c>
      <c r="F110" s="64" t="s">
        <v>132</v>
      </c>
      <c r="G110" s="62"/>
      <c r="H110" s="62"/>
      <c r="I110" s="62"/>
      <c r="J110" s="124">
        <f>SUBTOTAL(9,G110:I110)</f>
        <v>0</v>
      </c>
      <c r="K110" s="125">
        <f>IFERROR(J110/$J$18*100,"0.00")</f>
        <v>0</v>
      </c>
    </row>
    <row r="111" spans="1:11" ht="12.75" x14ac:dyDescent="0.2">
      <c r="A111" s="49">
        <v>2</v>
      </c>
      <c r="B111" s="50">
        <v>2</v>
      </c>
      <c r="C111" s="50">
        <v>3</v>
      </c>
      <c r="D111" s="50"/>
      <c r="E111" s="50"/>
      <c r="F111" s="51" t="s">
        <v>14</v>
      </c>
      <c r="G111" s="52">
        <f>+G112+G114</f>
        <v>1260000</v>
      </c>
      <c r="H111" s="52">
        <f>+H112+H114</f>
        <v>0</v>
      </c>
      <c r="I111" s="52">
        <f>+I112+I114</f>
        <v>0</v>
      </c>
      <c r="J111" s="52">
        <f>+J112+J114</f>
        <v>1260000</v>
      </c>
      <c r="K111" s="53">
        <f>+K112+K114</f>
        <v>0.37047647393952982</v>
      </c>
    </row>
    <row r="112" spans="1:11" ht="12.75" x14ac:dyDescent="0.2">
      <c r="A112" s="54">
        <v>2</v>
      </c>
      <c r="B112" s="55">
        <v>2</v>
      </c>
      <c r="C112" s="55">
        <v>3</v>
      </c>
      <c r="D112" s="55">
        <v>1</v>
      </c>
      <c r="E112" s="55"/>
      <c r="F112" s="56" t="s">
        <v>133</v>
      </c>
      <c r="G112" s="57">
        <f>G113</f>
        <v>1260000</v>
      </c>
      <c r="H112" s="57">
        <f>H113</f>
        <v>0</v>
      </c>
      <c r="I112" s="57">
        <f>I113</f>
        <v>0</v>
      </c>
      <c r="J112" s="57">
        <f>J113</f>
        <v>1260000</v>
      </c>
      <c r="K112" s="58">
        <f>K113</f>
        <v>0.37047647393952982</v>
      </c>
    </row>
    <row r="113" spans="1:11" ht="12.75" x14ac:dyDescent="0.2">
      <c r="A113" s="59">
        <v>2</v>
      </c>
      <c r="B113" s="60">
        <v>2</v>
      </c>
      <c r="C113" s="60">
        <v>3</v>
      </c>
      <c r="D113" s="60">
        <v>1</v>
      </c>
      <c r="E113" s="60" t="s">
        <v>318</v>
      </c>
      <c r="F113" s="64" t="s">
        <v>133</v>
      </c>
      <c r="G113" s="62">
        <f>105000*12</f>
        <v>1260000</v>
      </c>
      <c r="H113" s="62">
        <v>0</v>
      </c>
      <c r="I113" s="62"/>
      <c r="J113" s="124">
        <f>SUBTOTAL(9,G113:I113)</f>
        <v>1260000</v>
      </c>
      <c r="K113" s="125">
        <f>IFERROR(J113/$J$18*100,"0.00")</f>
        <v>0.37047647393952982</v>
      </c>
    </row>
    <row r="114" spans="1:11" ht="12.75" x14ac:dyDescent="0.2">
      <c r="A114" s="54">
        <v>2</v>
      </c>
      <c r="B114" s="55">
        <v>2</v>
      </c>
      <c r="C114" s="55">
        <v>3</v>
      </c>
      <c r="D114" s="55">
        <v>2</v>
      </c>
      <c r="E114" s="55"/>
      <c r="F114" s="56" t="s">
        <v>134</v>
      </c>
      <c r="G114" s="57">
        <f>G115</f>
        <v>0</v>
      </c>
      <c r="H114" s="57">
        <f>H115</f>
        <v>0</v>
      </c>
      <c r="I114" s="57">
        <f>I115</f>
        <v>0</v>
      </c>
      <c r="J114" s="57">
        <f>J115</f>
        <v>0</v>
      </c>
      <c r="K114" s="58">
        <f>K115</f>
        <v>0</v>
      </c>
    </row>
    <row r="115" spans="1:11" ht="12.75" x14ac:dyDescent="0.2">
      <c r="A115" s="68">
        <v>2</v>
      </c>
      <c r="B115" s="60">
        <v>2</v>
      </c>
      <c r="C115" s="60">
        <v>3</v>
      </c>
      <c r="D115" s="60">
        <v>2</v>
      </c>
      <c r="E115" s="60" t="s">
        <v>318</v>
      </c>
      <c r="F115" s="69" t="s">
        <v>134</v>
      </c>
      <c r="G115" s="62"/>
      <c r="H115" s="62"/>
      <c r="I115" s="62"/>
      <c r="J115" s="124">
        <f>SUBTOTAL(9,G115:I115)</f>
        <v>0</v>
      </c>
      <c r="K115" s="125">
        <f>IFERROR(J115/$J$18*100,"0.00")</f>
        <v>0</v>
      </c>
    </row>
    <row r="116" spans="1:11" ht="12.75" x14ac:dyDescent="0.2">
      <c r="A116" s="49">
        <v>2</v>
      </c>
      <c r="B116" s="50">
        <v>2</v>
      </c>
      <c r="C116" s="50">
        <v>4</v>
      </c>
      <c r="D116" s="50"/>
      <c r="E116" s="50"/>
      <c r="F116" s="51" t="s">
        <v>135</v>
      </c>
      <c r="G116" s="52">
        <f>+G117+G119+G121+G123</f>
        <v>0</v>
      </c>
      <c r="H116" s="52">
        <f>+H117+H119+H121+H123</f>
        <v>0</v>
      </c>
      <c r="I116" s="52">
        <f>+I117+I119+I121+I123</f>
        <v>0</v>
      </c>
      <c r="J116" s="52">
        <f>+J117+J119+J121+J123</f>
        <v>0</v>
      </c>
      <c r="K116" s="53">
        <f>+K117+K119+K121+K123</f>
        <v>0</v>
      </c>
    </row>
    <row r="117" spans="1:11" ht="12.75" x14ac:dyDescent="0.2">
      <c r="A117" s="54">
        <v>2</v>
      </c>
      <c r="B117" s="55">
        <v>2</v>
      </c>
      <c r="C117" s="55">
        <v>4</v>
      </c>
      <c r="D117" s="55">
        <v>1</v>
      </c>
      <c r="E117" s="55"/>
      <c r="F117" s="67" t="s">
        <v>15</v>
      </c>
      <c r="G117" s="57">
        <f>G118</f>
        <v>0</v>
      </c>
      <c r="H117" s="57">
        <f>H118</f>
        <v>0</v>
      </c>
      <c r="I117" s="57">
        <f>I118</f>
        <v>0</v>
      </c>
      <c r="J117" s="57">
        <f>J118</f>
        <v>0</v>
      </c>
      <c r="K117" s="58">
        <f>K118</f>
        <v>0</v>
      </c>
    </row>
    <row r="118" spans="1:11" ht="12.75" x14ac:dyDescent="0.2">
      <c r="A118" s="59">
        <v>2</v>
      </c>
      <c r="B118" s="60">
        <v>2</v>
      </c>
      <c r="C118" s="60">
        <v>4</v>
      </c>
      <c r="D118" s="60">
        <v>1</v>
      </c>
      <c r="E118" s="60" t="s">
        <v>318</v>
      </c>
      <c r="F118" s="64" t="s">
        <v>15</v>
      </c>
      <c r="G118" s="62"/>
      <c r="H118" s="62"/>
      <c r="I118" s="62"/>
      <c r="J118" s="124">
        <f>SUBTOTAL(9,G118:I118)</f>
        <v>0</v>
      </c>
      <c r="K118" s="125">
        <f>IFERROR(J118/$J$18*100,"0.00")</f>
        <v>0</v>
      </c>
    </row>
    <row r="119" spans="1:11" ht="12.75" x14ac:dyDescent="0.2">
      <c r="A119" s="54">
        <v>2</v>
      </c>
      <c r="B119" s="55">
        <v>2</v>
      </c>
      <c r="C119" s="55">
        <v>4</v>
      </c>
      <c r="D119" s="55">
        <v>2</v>
      </c>
      <c r="E119" s="55"/>
      <c r="F119" s="67" t="s">
        <v>16</v>
      </c>
      <c r="G119" s="57">
        <f>G120</f>
        <v>0</v>
      </c>
      <c r="H119" s="57">
        <f>H120</f>
        <v>0</v>
      </c>
      <c r="I119" s="57">
        <f>I120</f>
        <v>0</v>
      </c>
      <c r="J119" s="57">
        <f>J120</f>
        <v>0</v>
      </c>
      <c r="K119" s="58">
        <f>K120</f>
        <v>0</v>
      </c>
    </row>
    <row r="120" spans="1:11" ht="12.75" x14ac:dyDescent="0.2">
      <c r="A120" s="68">
        <v>2</v>
      </c>
      <c r="B120" s="60">
        <v>2</v>
      </c>
      <c r="C120" s="60">
        <v>4</v>
      </c>
      <c r="D120" s="60">
        <v>2</v>
      </c>
      <c r="E120" s="60" t="s">
        <v>318</v>
      </c>
      <c r="F120" s="69" t="s">
        <v>16</v>
      </c>
      <c r="G120" s="62"/>
      <c r="H120" s="62"/>
      <c r="I120" s="62"/>
      <c r="J120" s="124">
        <f>SUBTOTAL(9,G120:I120)</f>
        <v>0</v>
      </c>
      <c r="K120" s="125">
        <f>IFERROR(J120/$J$18*100,"0.00")</f>
        <v>0</v>
      </c>
    </row>
    <row r="121" spans="1:11" ht="12.75" x14ac:dyDescent="0.2">
      <c r="A121" s="54">
        <v>2</v>
      </c>
      <c r="B121" s="55">
        <v>2</v>
      </c>
      <c r="C121" s="55">
        <v>4</v>
      </c>
      <c r="D121" s="55">
        <v>3</v>
      </c>
      <c r="E121" s="55"/>
      <c r="F121" s="67" t="s">
        <v>29</v>
      </c>
      <c r="G121" s="57">
        <f>G122</f>
        <v>0</v>
      </c>
      <c r="H121" s="57">
        <f>H122</f>
        <v>0</v>
      </c>
      <c r="I121" s="57">
        <f>I122</f>
        <v>0</v>
      </c>
      <c r="J121" s="57">
        <f>J122</f>
        <v>0</v>
      </c>
      <c r="K121" s="58">
        <f>K122</f>
        <v>0</v>
      </c>
    </row>
    <row r="122" spans="1:11" ht="12.75" x14ac:dyDescent="0.2">
      <c r="A122" s="68">
        <v>2</v>
      </c>
      <c r="B122" s="60">
        <v>2</v>
      </c>
      <c r="C122" s="60">
        <v>4</v>
      </c>
      <c r="D122" s="60">
        <v>3</v>
      </c>
      <c r="E122" s="60" t="s">
        <v>318</v>
      </c>
      <c r="F122" s="69" t="s">
        <v>29</v>
      </c>
      <c r="G122" s="62"/>
      <c r="H122" s="62"/>
      <c r="I122" s="62"/>
      <c r="J122" s="124">
        <f>SUBTOTAL(9,G122:I122)</f>
        <v>0</v>
      </c>
      <c r="K122" s="125">
        <f>IFERROR(J122/$J$18*100,"0.00")</f>
        <v>0</v>
      </c>
    </row>
    <row r="123" spans="1:11" ht="12.75" x14ac:dyDescent="0.2">
      <c r="A123" s="54">
        <v>2</v>
      </c>
      <c r="B123" s="55">
        <v>2</v>
      </c>
      <c r="C123" s="55">
        <v>4</v>
      </c>
      <c r="D123" s="55">
        <v>4</v>
      </c>
      <c r="E123" s="55"/>
      <c r="F123" s="67" t="s">
        <v>136</v>
      </c>
      <c r="G123" s="57">
        <f>G124</f>
        <v>0</v>
      </c>
      <c r="H123" s="57">
        <f>H124</f>
        <v>0</v>
      </c>
      <c r="I123" s="57">
        <f>I124</f>
        <v>0</v>
      </c>
      <c r="J123" s="57">
        <f>J124</f>
        <v>0</v>
      </c>
      <c r="K123" s="58">
        <f>K124</f>
        <v>0</v>
      </c>
    </row>
    <row r="124" spans="1:11" ht="12.75" x14ac:dyDescent="0.2">
      <c r="A124" s="68">
        <v>2</v>
      </c>
      <c r="B124" s="60">
        <v>2</v>
      </c>
      <c r="C124" s="60">
        <v>4</v>
      </c>
      <c r="D124" s="60">
        <v>4</v>
      </c>
      <c r="E124" s="60" t="s">
        <v>318</v>
      </c>
      <c r="F124" s="69" t="s">
        <v>136</v>
      </c>
      <c r="G124" s="62"/>
      <c r="H124" s="62"/>
      <c r="I124" s="62"/>
      <c r="J124" s="124">
        <f>SUBTOTAL(9,G124:I124)</f>
        <v>0</v>
      </c>
      <c r="K124" s="125">
        <f>IFERROR(J124/$J$18*100,"0.00")</f>
        <v>0</v>
      </c>
    </row>
    <row r="125" spans="1:11" ht="12.75" x14ac:dyDescent="0.2">
      <c r="A125" s="49">
        <v>2</v>
      </c>
      <c r="B125" s="50">
        <v>2</v>
      </c>
      <c r="C125" s="50">
        <v>5</v>
      </c>
      <c r="D125" s="50"/>
      <c r="E125" s="50"/>
      <c r="F125" s="51" t="s">
        <v>137</v>
      </c>
      <c r="G125" s="52">
        <f>+G126+G128+G130+G136+G138+G140+G142+G144</f>
        <v>0</v>
      </c>
      <c r="H125" s="52">
        <f>+H126+H128+H130+H136+H138+H140+H142+H144</f>
        <v>4775407.92</v>
      </c>
      <c r="I125" s="52">
        <f>+I126+I128+I130+I136+I138+I140+I142+I144</f>
        <v>0</v>
      </c>
      <c r="J125" s="52">
        <f>+J126+J128+J130+J136+J138+J140+J142+J144</f>
        <v>4775407.92</v>
      </c>
      <c r="K125" s="53">
        <f>+K126+K128+K130+K136+K138+K140+K142+K144</f>
        <v>1.4041081649400826</v>
      </c>
    </row>
    <row r="126" spans="1:11" ht="12.75" x14ac:dyDescent="0.2">
      <c r="A126" s="54">
        <v>2</v>
      </c>
      <c r="B126" s="55">
        <v>2</v>
      </c>
      <c r="C126" s="55">
        <v>5</v>
      </c>
      <c r="D126" s="55">
        <v>1</v>
      </c>
      <c r="E126" s="55"/>
      <c r="F126" s="67" t="s">
        <v>138</v>
      </c>
      <c r="G126" s="57">
        <f>G127</f>
        <v>0</v>
      </c>
      <c r="H126" s="57">
        <f>H127</f>
        <v>4775407.92</v>
      </c>
      <c r="I126" s="57">
        <f>I127</f>
        <v>0</v>
      </c>
      <c r="J126" s="57">
        <f>J127</f>
        <v>4775407.92</v>
      </c>
      <c r="K126" s="58">
        <f>K127</f>
        <v>1.4041081649400826</v>
      </c>
    </row>
    <row r="127" spans="1:11" ht="12.75" x14ac:dyDescent="0.2">
      <c r="A127" s="68">
        <v>2</v>
      </c>
      <c r="B127" s="60">
        <v>2</v>
      </c>
      <c r="C127" s="60">
        <v>5</v>
      </c>
      <c r="D127" s="60">
        <v>1</v>
      </c>
      <c r="E127" s="60" t="s">
        <v>318</v>
      </c>
      <c r="F127" s="69" t="s">
        <v>138</v>
      </c>
      <c r="G127" s="62"/>
      <c r="H127" s="62">
        <f>397950.66*12</f>
        <v>4775407.92</v>
      </c>
      <c r="I127" s="62"/>
      <c r="J127" s="124">
        <f>SUBTOTAL(9,G127:I127)</f>
        <v>4775407.92</v>
      </c>
      <c r="K127" s="125">
        <f>IFERROR(J127/$J$18*100,"0.00")</f>
        <v>1.4041081649400826</v>
      </c>
    </row>
    <row r="128" spans="1:11" ht="12.75" x14ac:dyDescent="0.2">
      <c r="A128" s="71">
        <v>2</v>
      </c>
      <c r="B128" s="55">
        <v>2</v>
      </c>
      <c r="C128" s="55">
        <v>5</v>
      </c>
      <c r="D128" s="55">
        <v>2</v>
      </c>
      <c r="E128" s="55"/>
      <c r="F128" s="72" t="s">
        <v>139</v>
      </c>
      <c r="G128" s="57">
        <f>G129</f>
        <v>0</v>
      </c>
      <c r="H128" s="57">
        <f>H129</f>
        <v>0</v>
      </c>
      <c r="I128" s="57">
        <f>I129</f>
        <v>0</v>
      </c>
      <c r="J128" s="57">
        <f>J129</f>
        <v>0</v>
      </c>
      <c r="K128" s="58">
        <f>K129</f>
        <v>0</v>
      </c>
    </row>
    <row r="129" spans="1:11" ht="12.75" x14ac:dyDescent="0.2">
      <c r="A129" s="68">
        <v>2</v>
      </c>
      <c r="B129" s="60">
        <v>2</v>
      </c>
      <c r="C129" s="60">
        <v>5</v>
      </c>
      <c r="D129" s="60">
        <v>2</v>
      </c>
      <c r="E129" s="60" t="s">
        <v>318</v>
      </c>
      <c r="F129" s="69" t="s">
        <v>139</v>
      </c>
      <c r="G129" s="62"/>
      <c r="H129" s="62"/>
      <c r="I129" s="62"/>
      <c r="J129" s="124">
        <f>SUBTOTAL(9,G129:I129)</f>
        <v>0</v>
      </c>
      <c r="K129" s="125">
        <f>IFERROR(J129/$J$18*100,"0.00")</f>
        <v>0</v>
      </c>
    </row>
    <row r="130" spans="1:11" ht="12.75" x14ac:dyDescent="0.2">
      <c r="A130" s="91">
        <v>2</v>
      </c>
      <c r="B130" s="92">
        <v>2</v>
      </c>
      <c r="C130" s="92">
        <v>5</v>
      </c>
      <c r="D130" s="92">
        <v>3</v>
      </c>
      <c r="E130" s="92"/>
      <c r="F130" s="93" t="s">
        <v>140</v>
      </c>
      <c r="G130" s="94">
        <f>SUM(G131:G135)</f>
        <v>0</v>
      </c>
      <c r="H130" s="94">
        <f>SUM(H131:H135)</f>
        <v>0</v>
      </c>
      <c r="I130" s="94">
        <f>SUM(I131:I135)</f>
        <v>0</v>
      </c>
      <c r="J130" s="94">
        <f>SUM(J131:J135)</f>
        <v>0</v>
      </c>
      <c r="K130" s="95">
        <f>SUM(K131:K135)</f>
        <v>0</v>
      </c>
    </row>
    <row r="131" spans="1:11" ht="12.75" x14ac:dyDescent="0.2">
      <c r="A131" s="68">
        <v>2</v>
      </c>
      <c r="B131" s="60">
        <v>2</v>
      </c>
      <c r="C131" s="60">
        <v>5</v>
      </c>
      <c r="D131" s="60">
        <v>3</v>
      </c>
      <c r="E131" s="60" t="s">
        <v>318</v>
      </c>
      <c r="F131" s="69" t="s">
        <v>141</v>
      </c>
      <c r="G131" s="62"/>
      <c r="H131" s="62"/>
      <c r="I131" s="62"/>
      <c r="J131" s="124">
        <f>SUBTOTAL(9,G131:I131)</f>
        <v>0</v>
      </c>
      <c r="K131" s="125">
        <f>IFERROR(J131/$J$18*100,"0.00")</f>
        <v>0</v>
      </c>
    </row>
    <row r="132" spans="1:11" ht="12.75" x14ac:dyDescent="0.2">
      <c r="A132" s="68">
        <v>2</v>
      </c>
      <c r="B132" s="60">
        <v>2</v>
      </c>
      <c r="C132" s="60">
        <v>5</v>
      </c>
      <c r="D132" s="60">
        <v>3</v>
      </c>
      <c r="E132" s="60" t="s">
        <v>319</v>
      </c>
      <c r="F132" s="69" t="s">
        <v>142</v>
      </c>
      <c r="G132" s="62"/>
      <c r="H132" s="62"/>
      <c r="I132" s="62"/>
      <c r="J132" s="124">
        <f>SUBTOTAL(9,G132:I132)</f>
        <v>0</v>
      </c>
      <c r="K132" s="125">
        <f>IFERROR(J132/$J$18*100,"0.00")</f>
        <v>0</v>
      </c>
    </row>
    <row r="133" spans="1:11" ht="12.75" x14ac:dyDescent="0.2">
      <c r="A133" s="68">
        <v>2</v>
      </c>
      <c r="B133" s="60">
        <v>2</v>
      </c>
      <c r="C133" s="60">
        <v>5</v>
      </c>
      <c r="D133" s="60">
        <v>3</v>
      </c>
      <c r="E133" s="60" t="s">
        <v>320</v>
      </c>
      <c r="F133" s="69" t="s">
        <v>143</v>
      </c>
      <c r="G133" s="62"/>
      <c r="H133" s="62"/>
      <c r="I133" s="62"/>
      <c r="J133" s="124">
        <f>SUBTOTAL(9,G133:I133)</f>
        <v>0</v>
      </c>
      <c r="K133" s="125">
        <f>IFERROR(J133/$J$18*100,"0.00")</f>
        <v>0</v>
      </c>
    </row>
    <row r="134" spans="1:11" ht="12.75" x14ac:dyDescent="0.2">
      <c r="A134" s="68">
        <v>2</v>
      </c>
      <c r="B134" s="60">
        <v>2</v>
      </c>
      <c r="C134" s="60">
        <v>5</v>
      </c>
      <c r="D134" s="60">
        <v>3</v>
      </c>
      <c r="E134" s="60" t="s">
        <v>321</v>
      </c>
      <c r="F134" s="69" t="s">
        <v>144</v>
      </c>
      <c r="G134" s="62"/>
      <c r="H134" s="62"/>
      <c r="I134" s="62"/>
      <c r="J134" s="124">
        <f>SUBTOTAL(9,G134:I134)</f>
        <v>0</v>
      </c>
      <c r="K134" s="125">
        <f>IFERROR(J134/$J$18*100,"0.00")</f>
        <v>0</v>
      </c>
    </row>
    <row r="135" spans="1:11" ht="12.75" x14ac:dyDescent="0.2">
      <c r="A135" s="68">
        <v>2</v>
      </c>
      <c r="B135" s="60">
        <v>2</v>
      </c>
      <c r="C135" s="60">
        <v>5</v>
      </c>
      <c r="D135" s="60">
        <v>3</v>
      </c>
      <c r="E135" s="60" t="s">
        <v>322</v>
      </c>
      <c r="F135" s="69" t="s">
        <v>145</v>
      </c>
      <c r="G135" s="62"/>
      <c r="H135" s="62"/>
      <c r="I135" s="62"/>
      <c r="J135" s="124">
        <f>SUBTOTAL(9,G135:I135)</f>
        <v>0</v>
      </c>
      <c r="K135" s="125">
        <f>IFERROR(J135/$J$18*100,"0.00")</f>
        <v>0</v>
      </c>
    </row>
    <row r="136" spans="1:11" ht="12.75" x14ac:dyDescent="0.2">
      <c r="A136" s="54">
        <v>2</v>
      </c>
      <c r="B136" s="55">
        <v>2</v>
      </c>
      <c r="C136" s="55">
        <v>5</v>
      </c>
      <c r="D136" s="55">
        <v>4</v>
      </c>
      <c r="E136" s="55"/>
      <c r="F136" s="67" t="s">
        <v>146</v>
      </c>
      <c r="G136" s="57">
        <f>G137</f>
        <v>0</v>
      </c>
      <c r="H136" s="57">
        <f>H137</f>
        <v>0</v>
      </c>
      <c r="I136" s="57">
        <f>I137</f>
        <v>0</v>
      </c>
      <c r="J136" s="57">
        <f>J137</f>
        <v>0</v>
      </c>
      <c r="K136" s="58">
        <f>K137</f>
        <v>0</v>
      </c>
    </row>
    <row r="137" spans="1:11" ht="12.75" x14ac:dyDescent="0.2">
      <c r="A137" s="68">
        <v>2</v>
      </c>
      <c r="B137" s="60">
        <v>2</v>
      </c>
      <c r="C137" s="60">
        <v>5</v>
      </c>
      <c r="D137" s="60">
        <v>4</v>
      </c>
      <c r="E137" s="60" t="s">
        <v>318</v>
      </c>
      <c r="F137" s="69" t="s">
        <v>146</v>
      </c>
      <c r="G137" s="62"/>
      <c r="H137" s="62"/>
      <c r="I137" s="62"/>
      <c r="J137" s="124">
        <f>SUBTOTAL(9,G137:I137)</f>
        <v>0</v>
      </c>
      <c r="K137" s="125">
        <f>IFERROR(J137/$J$18*100,"0.00")</f>
        <v>0</v>
      </c>
    </row>
    <row r="138" spans="1:11" ht="12.75" x14ac:dyDescent="0.2">
      <c r="A138" s="71">
        <v>2</v>
      </c>
      <c r="B138" s="55">
        <v>2</v>
      </c>
      <c r="C138" s="55">
        <v>5</v>
      </c>
      <c r="D138" s="55">
        <v>5</v>
      </c>
      <c r="E138" s="55"/>
      <c r="F138" s="72" t="s">
        <v>348</v>
      </c>
      <c r="G138" s="73">
        <f>+G139</f>
        <v>0</v>
      </c>
      <c r="H138" s="73">
        <f>+H139</f>
        <v>0</v>
      </c>
      <c r="I138" s="73">
        <f>+I139</f>
        <v>0</v>
      </c>
      <c r="J138" s="73">
        <f>+J139</f>
        <v>0</v>
      </c>
      <c r="K138" s="74">
        <f>+K139</f>
        <v>0</v>
      </c>
    </row>
    <row r="139" spans="1:11" ht="12.75" x14ac:dyDescent="0.2">
      <c r="A139" s="68">
        <v>2</v>
      </c>
      <c r="B139" s="60">
        <v>2</v>
      </c>
      <c r="C139" s="60">
        <v>5</v>
      </c>
      <c r="D139" s="60">
        <v>5</v>
      </c>
      <c r="E139" s="60" t="s">
        <v>318</v>
      </c>
      <c r="F139" s="69" t="s">
        <v>348</v>
      </c>
      <c r="G139" s="62"/>
      <c r="H139" s="62"/>
      <c r="I139" s="62"/>
      <c r="J139" s="124">
        <f>SUBTOTAL(9,G139:I139)</f>
        <v>0</v>
      </c>
      <c r="K139" s="125">
        <f>IFERROR(J139/$J$18*100,"0.00")</f>
        <v>0</v>
      </c>
    </row>
    <row r="140" spans="1:11" ht="12.75" x14ac:dyDescent="0.2">
      <c r="A140" s="71">
        <v>2</v>
      </c>
      <c r="B140" s="55">
        <v>2</v>
      </c>
      <c r="C140" s="55">
        <v>5</v>
      </c>
      <c r="D140" s="55">
        <v>6</v>
      </c>
      <c r="E140" s="55"/>
      <c r="F140" s="72" t="s">
        <v>349</v>
      </c>
      <c r="G140" s="57">
        <f>G141</f>
        <v>0</v>
      </c>
      <c r="H140" s="57">
        <f>H141</f>
        <v>0</v>
      </c>
      <c r="I140" s="57">
        <f>I141</f>
        <v>0</v>
      </c>
      <c r="J140" s="57">
        <f>J141</f>
        <v>0</v>
      </c>
      <c r="K140" s="58">
        <f>K141</f>
        <v>0</v>
      </c>
    </row>
    <row r="141" spans="1:11" ht="12.75" x14ac:dyDescent="0.2">
      <c r="A141" s="68">
        <v>2</v>
      </c>
      <c r="B141" s="60">
        <v>2</v>
      </c>
      <c r="C141" s="60">
        <v>5</v>
      </c>
      <c r="D141" s="60">
        <v>6</v>
      </c>
      <c r="E141" s="60" t="s">
        <v>318</v>
      </c>
      <c r="F141" s="69" t="s">
        <v>349</v>
      </c>
      <c r="G141" s="62"/>
      <c r="H141" s="62"/>
      <c r="I141" s="62"/>
      <c r="J141" s="124">
        <f>SUBTOTAL(9,G141:I141)</f>
        <v>0</v>
      </c>
      <c r="K141" s="125">
        <f>IFERROR(J141/$J$18*100,"0.00")</f>
        <v>0</v>
      </c>
    </row>
    <row r="142" spans="1:11" ht="12.75" x14ac:dyDescent="0.2">
      <c r="A142" s="71">
        <v>2</v>
      </c>
      <c r="B142" s="55">
        <v>2</v>
      </c>
      <c r="C142" s="55">
        <v>5</v>
      </c>
      <c r="D142" s="55">
        <v>7</v>
      </c>
      <c r="E142" s="55"/>
      <c r="F142" s="72" t="s">
        <v>350</v>
      </c>
      <c r="G142" s="73">
        <f>+G143</f>
        <v>0</v>
      </c>
      <c r="H142" s="73">
        <f>+H143</f>
        <v>0</v>
      </c>
      <c r="I142" s="73">
        <f>+I143</f>
        <v>0</v>
      </c>
      <c r="J142" s="73">
        <f>+J143</f>
        <v>0</v>
      </c>
      <c r="K142" s="74">
        <f>+K143</f>
        <v>0</v>
      </c>
    </row>
    <row r="143" spans="1:11" ht="12.75" x14ac:dyDescent="0.2">
      <c r="A143" s="68">
        <v>2</v>
      </c>
      <c r="B143" s="60">
        <v>2</v>
      </c>
      <c r="C143" s="60">
        <v>5</v>
      </c>
      <c r="D143" s="60">
        <v>7</v>
      </c>
      <c r="E143" s="60" t="s">
        <v>318</v>
      </c>
      <c r="F143" s="69" t="s">
        <v>350</v>
      </c>
      <c r="G143" s="62"/>
      <c r="H143" s="62"/>
      <c r="I143" s="62"/>
      <c r="J143" s="124">
        <f>SUBTOTAL(9,G143:I143)</f>
        <v>0</v>
      </c>
      <c r="K143" s="125">
        <f>IFERROR(J143/$J$18*100,"0.00")</f>
        <v>0</v>
      </c>
    </row>
    <row r="144" spans="1:11" ht="12.75" x14ac:dyDescent="0.2">
      <c r="A144" s="71">
        <v>2</v>
      </c>
      <c r="B144" s="55">
        <v>2</v>
      </c>
      <c r="C144" s="55">
        <v>5</v>
      </c>
      <c r="D144" s="55">
        <v>8</v>
      </c>
      <c r="E144" s="55"/>
      <c r="F144" s="72" t="s">
        <v>147</v>
      </c>
      <c r="G144" s="57">
        <f>G145</f>
        <v>0</v>
      </c>
      <c r="H144" s="57">
        <f>H145</f>
        <v>0</v>
      </c>
      <c r="I144" s="57">
        <f>I145</f>
        <v>0</v>
      </c>
      <c r="J144" s="57">
        <f>J145</f>
        <v>0</v>
      </c>
      <c r="K144" s="58">
        <f>K145</f>
        <v>0</v>
      </c>
    </row>
    <row r="145" spans="1:11" ht="12.75" x14ac:dyDescent="0.2">
      <c r="A145" s="68">
        <v>2</v>
      </c>
      <c r="B145" s="60">
        <v>2</v>
      </c>
      <c r="C145" s="60">
        <v>5</v>
      </c>
      <c r="D145" s="60">
        <v>8</v>
      </c>
      <c r="E145" s="60" t="s">
        <v>318</v>
      </c>
      <c r="F145" s="69" t="s">
        <v>147</v>
      </c>
      <c r="G145" s="62"/>
      <c r="H145" s="62"/>
      <c r="I145" s="62"/>
      <c r="J145" s="124">
        <f>SUBTOTAL(9,G145:I145)</f>
        <v>0</v>
      </c>
      <c r="K145" s="125">
        <f>IFERROR(J145/$J$18*100,"0.00")</f>
        <v>0</v>
      </c>
    </row>
    <row r="146" spans="1:11" ht="12.75" x14ac:dyDescent="0.2">
      <c r="A146" s="49">
        <v>2</v>
      </c>
      <c r="B146" s="50">
        <v>2</v>
      </c>
      <c r="C146" s="50">
        <v>6</v>
      </c>
      <c r="D146" s="50"/>
      <c r="E146" s="50"/>
      <c r="F146" s="51" t="s">
        <v>148</v>
      </c>
      <c r="G146" s="52">
        <f>+G147+G149+G151+G153+G155+G157+G159+G161+G163</f>
        <v>0</v>
      </c>
      <c r="H146" s="52">
        <f>+H147+H149+H151+H153+H155+H157+H159+H161+H163</f>
        <v>0</v>
      </c>
      <c r="I146" s="52">
        <f>+I147+I149+I151+I153+I155+I157+I159+I161+I163</f>
        <v>0</v>
      </c>
      <c r="J146" s="52">
        <f>+J147+J149+J151+J153+J155+J157+J159+J161+J163</f>
        <v>0</v>
      </c>
      <c r="K146" s="53">
        <f>+K147+K149+K151+K153+K155+K157+K159+K161+K163</f>
        <v>0</v>
      </c>
    </row>
    <row r="147" spans="1:11" ht="12.75" x14ac:dyDescent="0.2">
      <c r="A147" s="54">
        <v>2</v>
      </c>
      <c r="B147" s="55">
        <v>2</v>
      </c>
      <c r="C147" s="55">
        <v>6</v>
      </c>
      <c r="D147" s="55">
        <v>1</v>
      </c>
      <c r="E147" s="55"/>
      <c r="F147" s="67" t="s">
        <v>351</v>
      </c>
      <c r="G147" s="57">
        <f>G148</f>
        <v>0</v>
      </c>
      <c r="H147" s="57">
        <f>H148</f>
        <v>0</v>
      </c>
      <c r="I147" s="57">
        <f>I148</f>
        <v>0</v>
      </c>
      <c r="J147" s="57">
        <f>J148</f>
        <v>0</v>
      </c>
      <c r="K147" s="58">
        <f>K148</f>
        <v>0</v>
      </c>
    </row>
    <row r="148" spans="1:11" ht="12.75" x14ac:dyDescent="0.2">
      <c r="A148" s="68">
        <v>2</v>
      </c>
      <c r="B148" s="60">
        <v>2</v>
      </c>
      <c r="C148" s="60">
        <v>6</v>
      </c>
      <c r="D148" s="60">
        <v>1</v>
      </c>
      <c r="E148" s="60" t="s">
        <v>318</v>
      </c>
      <c r="F148" s="69" t="s">
        <v>351</v>
      </c>
      <c r="G148" s="62"/>
      <c r="H148" s="62"/>
      <c r="I148" s="62"/>
      <c r="J148" s="124">
        <f>SUBTOTAL(9,G148:I148)</f>
        <v>0</v>
      </c>
      <c r="K148" s="125">
        <f>IFERROR(J148/$J$18*100,"0.00")</f>
        <v>0</v>
      </c>
    </row>
    <row r="149" spans="1:11" ht="12.75" x14ac:dyDescent="0.2">
      <c r="A149" s="54">
        <v>2</v>
      </c>
      <c r="B149" s="55">
        <v>2</v>
      </c>
      <c r="C149" s="55">
        <v>6</v>
      </c>
      <c r="D149" s="55">
        <v>2</v>
      </c>
      <c r="E149" s="55"/>
      <c r="F149" s="67" t="s">
        <v>149</v>
      </c>
      <c r="G149" s="57">
        <f>G150</f>
        <v>0</v>
      </c>
      <c r="H149" s="57">
        <f>H150</f>
        <v>0</v>
      </c>
      <c r="I149" s="57">
        <f>I150</f>
        <v>0</v>
      </c>
      <c r="J149" s="57">
        <f>J150</f>
        <v>0</v>
      </c>
      <c r="K149" s="58">
        <f>K150</f>
        <v>0</v>
      </c>
    </row>
    <row r="150" spans="1:11" ht="12.75" x14ac:dyDescent="0.2">
      <c r="A150" s="68">
        <v>2</v>
      </c>
      <c r="B150" s="60">
        <v>2</v>
      </c>
      <c r="C150" s="60">
        <v>6</v>
      </c>
      <c r="D150" s="60">
        <v>2</v>
      </c>
      <c r="E150" s="60" t="s">
        <v>318</v>
      </c>
      <c r="F150" s="69" t="s">
        <v>149</v>
      </c>
      <c r="G150" s="62"/>
      <c r="H150" s="62"/>
      <c r="I150" s="62"/>
      <c r="J150" s="124">
        <f>SUBTOTAL(9,G150:I150)</f>
        <v>0</v>
      </c>
      <c r="K150" s="125">
        <f>IFERROR(J150/$J$18*100,"0.00")</f>
        <v>0</v>
      </c>
    </row>
    <row r="151" spans="1:11" ht="12.75" x14ac:dyDescent="0.2">
      <c r="A151" s="54">
        <v>2</v>
      </c>
      <c r="B151" s="55">
        <v>2</v>
      </c>
      <c r="C151" s="55">
        <v>6</v>
      </c>
      <c r="D151" s="55">
        <v>3</v>
      </c>
      <c r="E151" s="55"/>
      <c r="F151" s="67" t="s">
        <v>150</v>
      </c>
      <c r="G151" s="57">
        <f>G152</f>
        <v>0</v>
      </c>
      <c r="H151" s="57">
        <f>H152</f>
        <v>0</v>
      </c>
      <c r="I151" s="57">
        <f>I152</f>
        <v>0</v>
      </c>
      <c r="J151" s="57">
        <f>J152</f>
        <v>0</v>
      </c>
      <c r="K151" s="58">
        <f>K152</f>
        <v>0</v>
      </c>
    </row>
    <row r="152" spans="1:11" ht="12.75" x14ac:dyDescent="0.2">
      <c r="A152" s="68">
        <v>2</v>
      </c>
      <c r="B152" s="60">
        <v>2</v>
      </c>
      <c r="C152" s="60">
        <v>6</v>
      </c>
      <c r="D152" s="60">
        <v>3</v>
      </c>
      <c r="E152" s="60" t="s">
        <v>318</v>
      </c>
      <c r="F152" s="69" t="s">
        <v>150</v>
      </c>
      <c r="G152" s="62"/>
      <c r="H152" s="62"/>
      <c r="I152" s="62"/>
      <c r="J152" s="124">
        <f>SUBTOTAL(9,G152:I152)</f>
        <v>0</v>
      </c>
      <c r="K152" s="125">
        <f>IFERROR(J152/$J$18*100,"0.00")</f>
        <v>0</v>
      </c>
    </row>
    <row r="153" spans="1:11" ht="12.75" x14ac:dyDescent="0.2">
      <c r="A153" s="54">
        <v>2</v>
      </c>
      <c r="B153" s="55">
        <v>2</v>
      </c>
      <c r="C153" s="55">
        <v>6</v>
      </c>
      <c r="D153" s="55">
        <v>4</v>
      </c>
      <c r="E153" s="55"/>
      <c r="F153" s="67" t="s">
        <v>151</v>
      </c>
      <c r="G153" s="57">
        <f>G154</f>
        <v>0</v>
      </c>
      <c r="H153" s="57">
        <f>H154</f>
        <v>0</v>
      </c>
      <c r="I153" s="57">
        <f>I154</f>
        <v>0</v>
      </c>
      <c r="J153" s="57">
        <f>J154</f>
        <v>0</v>
      </c>
      <c r="K153" s="58">
        <f>K154</f>
        <v>0</v>
      </c>
    </row>
    <row r="154" spans="1:11" ht="12.75" x14ac:dyDescent="0.2">
      <c r="A154" s="68">
        <v>2</v>
      </c>
      <c r="B154" s="60">
        <v>2</v>
      </c>
      <c r="C154" s="60">
        <v>6</v>
      </c>
      <c r="D154" s="60">
        <v>4</v>
      </c>
      <c r="E154" s="60" t="s">
        <v>318</v>
      </c>
      <c r="F154" s="69" t="s">
        <v>151</v>
      </c>
      <c r="G154" s="62"/>
      <c r="H154" s="62"/>
      <c r="I154" s="62"/>
      <c r="J154" s="124">
        <f>SUBTOTAL(9,G154:I154)</f>
        <v>0</v>
      </c>
      <c r="K154" s="125">
        <f>IFERROR(J154/$J$18*100,"0.00")</f>
        <v>0</v>
      </c>
    </row>
    <row r="155" spans="1:11" ht="12.75" x14ac:dyDescent="0.2">
      <c r="A155" s="71">
        <v>2</v>
      </c>
      <c r="B155" s="55">
        <v>2</v>
      </c>
      <c r="C155" s="55">
        <v>6</v>
      </c>
      <c r="D155" s="55">
        <v>5</v>
      </c>
      <c r="E155" s="55"/>
      <c r="F155" s="72" t="s">
        <v>316</v>
      </c>
      <c r="G155" s="73">
        <f>+G156</f>
        <v>0</v>
      </c>
      <c r="H155" s="73">
        <f>+H156</f>
        <v>0</v>
      </c>
      <c r="I155" s="73">
        <f>+I156</f>
        <v>0</v>
      </c>
      <c r="J155" s="73">
        <f>+J156</f>
        <v>0</v>
      </c>
      <c r="K155" s="74">
        <f>+K156</f>
        <v>0</v>
      </c>
    </row>
    <row r="156" spans="1:11" ht="12.75" x14ac:dyDescent="0.2">
      <c r="A156" s="68">
        <v>2</v>
      </c>
      <c r="B156" s="60">
        <v>2</v>
      </c>
      <c r="C156" s="60">
        <v>6</v>
      </c>
      <c r="D156" s="60">
        <v>5</v>
      </c>
      <c r="E156" s="60" t="s">
        <v>318</v>
      </c>
      <c r="F156" s="69" t="s">
        <v>316</v>
      </c>
      <c r="G156" s="62"/>
      <c r="H156" s="62"/>
      <c r="I156" s="62"/>
      <c r="J156" s="124">
        <f>SUBTOTAL(9,G156:I156)</f>
        <v>0</v>
      </c>
      <c r="K156" s="125">
        <f>IFERROR(J156/$J$18*100,"0.00")</f>
        <v>0</v>
      </c>
    </row>
    <row r="157" spans="1:11" ht="12.75" x14ac:dyDescent="0.2">
      <c r="A157" s="71">
        <v>2</v>
      </c>
      <c r="B157" s="55">
        <v>2</v>
      </c>
      <c r="C157" s="55">
        <v>6</v>
      </c>
      <c r="D157" s="55">
        <v>6</v>
      </c>
      <c r="E157" s="55"/>
      <c r="F157" s="72" t="s">
        <v>352</v>
      </c>
      <c r="G157" s="73">
        <f>+G158</f>
        <v>0</v>
      </c>
      <c r="H157" s="73">
        <f>+H158</f>
        <v>0</v>
      </c>
      <c r="I157" s="73">
        <f>+I158</f>
        <v>0</v>
      </c>
      <c r="J157" s="73">
        <f>+J158</f>
        <v>0</v>
      </c>
      <c r="K157" s="74">
        <f>+K158</f>
        <v>0</v>
      </c>
    </row>
    <row r="158" spans="1:11" ht="12.75" x14ac:dyDescent="0.2">
      <c r="A158" s="68">
        <v>2</v>
      </c>
      <c r="B158" s="60">
        <v>2</v>
      </c>
      <c r="C158" s="60">
        <v>6</v>
      </c>
      <c r="D158" s="60">
        <v>6</v>
      </c>
      <c r="E158" s="60" t="s">
        <v>318</v>
      </c>
      <c r="F158" s="69" t="s">
        <v>352</v>
      </c>
      <c r="G158" s="62"/>
      <c r="H158" s="62"/>
      <c r="I158" s="62"/>
      <c r="J158" s="124">
        <f>SUBTOTAL(9,G158:I158)</f>
        <v>0</v>
      </c>
      <c r="K158" s="125">
        <f>IFERROR(J158/$J$18*100,"0.00")</f>
        <v>0</v>
      </c>
    </row>
    <row r="159" spans="1:11" ht="12.75" x14ac:dyDescent="0.2">
      <c r="A159" s="71">
        <v>2</v>
      </c>
      <c r="B159" s="55">
        <v>2</v>
      </c>
      <c r="C159" s="55">
        <v>6</v>
      </c>
      <c r="D159" s="55">
        <v>7</v>
      </c>
      <c r="E159" s="55"/>
      <c r="F159" s="72" t="s">
        <v>353</v>
      </c>
      <c r="G159" s="73">
        <f>+G160</f>
        <v>0</v>
      </c>
      <c r="H159" s="73">
        <f>+H160</f>
        <v>0</v>
      </c>
      <c r="I159" s="73">
        <f>+I160</f>
        <v>0</v>
      </c>
      <c r="J159" s="73">
        <f>+J160</f>
        <v>0</v>
      </c>
      <c r="K159" s="74">
        <f>+K160</f>
        <v>0</v>
      </c>
    </row>
    <row r="160" spans="1:11" ht="12.75" x14ac:dyDescent="0.2">
      <c r="A160" s="68">
        <v>2</v>
      </c>
      <c r="B160" s="60">
        <v>2</v>
      </c>
      <c r="C160" s="60">
        <v>6</v>
      </c>
      <c r="D160" s="60">
        <v>7</v>
      </c>
      <c r="E160" s="60" t="s">
        <v>318</v>
      </c>
      <c r="F160" s="69" t="s">
        <v>353</v>
      </c>
      <c r="G160" s="62"/>
      <c r="H160" s="62"/>
      <c r="I160" s="62"/>
      <c r="J160" s="124">
        <f>SUBTOTAL(9,G160:I160)</f>
        <v>0</v>
      </c>
      <c r="K160" s="125">
        <f>IFERROR(J160/$J$18*100,"0.00")</f>
        <v>0</v>
      </c>
    </row>
    <row r="161" spans="1:11" ht="12.75" x14ac:dyDescent="0.2">
      <c r="A161" s="71">
        <v>2</v>
      </c>
      <c r="B161" s="55">
        <v>2</v>
      </c>
      <c r="C161" s="55">
        <v>6</v>
      </c>
      <c r="D161" s="55">
        <v>8</v>
      </c>
      <c r="E161" s="55"/>
      <c r="F161" s="72" t="s">
        <v>354</v>
      </c>
      <c r="G161" s="73">
        <f>+G162</f>
        <v>0</v>
      </c>
      <c r="H161" s="73">
        <f>+H162</f>
        <v>0</v>
      </c>
      <c r="I161" s="73">
        <f>+I162</f>
        <v>0</v>
      </c>
      <c r="J161" s="73">
        <f>+J162</f>
        <v>0</v>
      </c>
      <c r="K161" s="74">
        <f>+K162</f>
        <v>0</v>
      </c>
    </row>
    <row r="162" spans="1:11" ht="12.75" x14ac:dyDescent="0.2">
      <c r="A162" s="68">
        <v>2</v>
      </c>
      <c r="B162" s="60">
        <v>2</v>
      </c>
      <c r="C162" s="60">
        <v>6</v>
      </c>
      <c r="D162" s="60">
        <v>8</v>
      </c>
      <c r="E162" s="60" t="s">
        <v>318</v>
      </c>
      <c r="F162" s="69" t="s">
        <v>354</v>
      </c>
      <c r="G162" s="62"/>
      <c r="H162" s="62"/>
      <c r="I162" s="62"/>
      <c r="J162" s="124">
        <f>SUBTOTAL(9,G162:I162)</f>
        <v>0</v>
      </c>
      <c r="K162" s="125">
        <f>IFERROR(J162/$J$18*100,"0.00")</f>
        <v>0</v>
      </c>
    </row>
    <row r="163" spans="1:11" ht="12.75" x14ac:dyDescent="0.2">
      <c r="A163" s="71">
        <v>2</v>
      </c>
      <c r="B163" s="55">
        <v>2</v>
      </c>
      <c r="C163" s="55">
        <v>6</v>
      </c>
      <c r="D163" s="55">
        <v>9</v>
      </c>
      <c r="E163" s="55"/>
      <c r="F163" s="72" t="s">
        <v>317</v>
      </c>
      <c r="G163" s="73">
        <f>+G164</f>
        <v>0</v>
      </c>
      <c r="H163" s="73">
        <f>+H164</f>
        <v>0</v>
      </c>
      <c r="I163" s="73">
        <f>+I164</f>
        <v>0</v>
      </c>
      <c r="J163" s="73">
        <f>+J164</f>
        <v>0</v>
      </c>
      <c r="K163" s="74">
        <f>+K164</f>
        <v>0</v>
      </c>
    </row>
    <row r="164" spans="1:11" ht="12.75" x14ac:dyDescent="0.2">
      <c r="A164" s="68">
        <v>2</v>
      </c>
      <c r="B164" s="60">
        <v>2</v>
      </c>
      <c r="C164" s="60">
        <v>6</v>
      </c>
      <c r="D164" s="60">
        <v>9</v>
      </c>
      <c r="E164" s="60" t="s">
        <v>318</v>
      </c>
      <c r="F164" s="69" t="s">
        <v>317</v>
      </c>
      <c r="G164" s="62"/>
      <c r="H164" s="62"/>
      <c r="I164" s="62"/>
      <c r="J164" s="62">
        <f>SUBTOTAL(9,G164:I164)</f>
        <v>0</v>
      </c>
      <c r="K164" s="63">
        <f>IFERROR(J164/$J$18*100,"0.00")</f>
        <v>0</v>
      </c>
    </row>
    <row r="165" spans="1:11" ht="12.75" x14ac:dyDescent="0.2">
      <c r="A165" s="49">
        <v>2</v>
      </c>
      <c r="B165" s="50">
        <v>2</v>
      </c>
      <c r="C165" s="50">
        <v>7</v>
      </c>
      <c r="D165" s="50"/>
      <c r="E165" s="50"/>
      <c r="F165" s="51" t="s">
        <v>152</v>
      </c>
      <c r="G165" s="52">
        <f>+G166+G174+G181</f>
        <v>840000</v>
      </c>
      <c r="H165" s="52">
        <f>+H166+H174+H181</f>
        <v>2680000</v>
      </c>
      <c r="I165" s="52">
        <f>+I166+I174+I181</f>
        <v>0</v>
      </c>
      <c r="J165" s="52">
        <f>+J166+J174+J181</f>
        <v>3520000</v>
      </c>
      <c r="K165" s="53">
        <f>+K166+K174+K181</f>
        <v>1.0349818954501151</v>
      </c>
    </row>
    <row r="166" spans="1:11" ht="12.75" x14ac:dyDescent="0.2">
      <c r="A166" s="71">
        <v>2</v>
      </c>
      <c r="B166" s="55">
        <v>2</v>
      </c>
      <c r="C166" s="55">
        <v>7</v>
      </c>
      <c r="D166" s="55">
        <v>1</v>
      </c>
      <c r="E166" s="55"/>
      <c r="F166" s="72" t="s">
        <v>355</v>
      </c>
      <c r="G166" s="57">
        <f>SUM(G167:G173)</f>
        <v>520000</v>
      </c>
      <c r="H166" s="57">
        <f>SUM(H167:H173)</f>
        <v>800000</v>
      </c>
      <c r="I166" s="57">
        <f>SUM(I167:I173)</f>
        <v>0</v>
      </c>
      <c r="J166" s="57">
        <f>SUM(J167:J173)</f>
        <v>1320000</v>
      </c>
      <c r="K166" s="58">
        <f>SUM(K167:K173)</f>
        <v>0.38811821079379316</v>
      </c>
    </row>
    <row r="167" spans="1:11" ht="12.75" x14ac:dyDescent="0.2">
      <c r="A167" s="59">
        <v>2</v>
      </c>
      <c r="B167" s="60">
        <v>2</v>
      </c>
      <c r="C167" s="60">
        <v>7</v>
      </c>
      <c r="D167" s="60">
        <v>1</v>
      </c>
      <c r="E167" s="60" t="s">
        <v>318</v>
      </c>
      <c r="F167" s="75" t="s">
        <v>153</v>
      </c>
      <c r="G167" s="62"/>
      <c r="H167" s="62"/>
      <c r="I167" s="62"/>
      <c r="J167" s="124">
        <f t="shared" ref="J167:J173" si="6">SUBTOTAL(9,G167:I167)</f>
        <v>0</v>
      </c>
      <c r="K167" s="125">
        <f t="shared" ref="K167:K173" si="7">IFERROR(J167/$J$18*100,"0.00")</f>
        <v>0</v>
      </c>
    </row>
    <row r="168" spans="1:11" ht="12.75" x14ac:dyDescent="0.2">
      <c r="A168" s="59">
        <v>2</v>
      </c>
      <c r="B168" s="60">
        <v>2</v>
      </c>
      <c r="C168" s="60">
        <v>7</v>
      </c>
      <c r="D168" s="60">
        <v>1</v>
      </c>
      <c r="E168" s="60" t="s">
        <v>319</v>
      </c>
      <c r="F168" s="75" t="s">
        <v>154</v>
      </c>
      <c r="G168" s="62">
        <v>520000</v>
      </c>
      <c r="H168" s="62">
        <v>800000</v>
      </c>
      <c r="I168" s="62"/>
      <c r="J168" s="124">
        <f t="shared" si="6"/>
        <v>1320000</v>
      </c>
      <c r="K168" s="125">
        <f t="shared" si="7"/>
        <v>0.38811821079379316</v>
      </c>
    </row>
    <row r="169" spans="1:11" ht="12.75" x14ac:dyDescent="0.2">
      <c r="A169" s="59">
        <v>2</v>
      </c>
      <c r="B169" s="60">
        <v>2</v>
      </c>
      <c r="C169" s="60">
        <v>7</v>
      </c>
      <c r="D169" s="60">
        <v>1</v>
      </c>
      <c r="E169" s="60" t="s">
        <v>320</v>
      </c>
      <c r="F169" s="75" t="s">
        <v>155</v>
      </c>
      <c r="G169" s="62"/>
      <c r="H169" s="62"/>
      <c r="I169" s="62"/>
      <c r="J169" s="124">
        <f t="shared" si="6"/>
        <v>0</v>
      </c>
      <c r="K169" s="125">
        <f t="shared" si="7"/>
        <v>0</v>
      </c>
    </row>
    <row r="170" spans="1:11" ht="12.75" x14ac:dyDescent="0.2">
      <c r="A170" s="59">
        <v>2</v>
      </c>
      <c r="B170" s="60">
        <v>2</v>
      </c>
      <c r="C170" s="60">
        <v>7</v>
      </c>
      <c r="D170" s="60">
        <v>1</v>
      </c>
      <c r="E170" s="60" t="s">
        <v>321</v>
      </c>
      <c r="F170" s="75" t="s">
        <v>156</v>
      </c>
      <c r="G170" s="62"/>
      <c r="H170" s="62"/>
      <c r="I170" s="62"/>
      <c r="J170" s="124">
        <f t="shared" si="6"/>
        <v>0</v>
      </c>
      <c r="K170" s="125">
        <f t="shared" si="7"/>
        <v>0</v>
      </c>
    </row>
    <row r="171" spans="1:11" ht="12.75" x14ac:dyDescent="0.2">
      <c r="A171" s="59">
        <v>2</v>
      </c>
      <c r="B171" s="60">
        <v>2</v>
      </c>
      <c r="C171" s="60">
        <v>7</v>
      </c>
      <c r="D171" s="60">
        <v>1</v>
      </c>
      <c r="E171" s="60" t="s">
        <v>322</v>
      </c>
      <c r="F171" s="75" t="s">
        <v>157</v>
      </c>
      <c r="G171" s="62"/>
      <c r="H171" s="62"/>
      <c r="I171" s="62"/>
      <c r="J171" s="124">
        <f t="shared" si="6"/>
        <v>0</v>
      </c>
      <c r="K171" s="125">
        <f t="shared" si="7"/>
        <v>0</v>
      </c>
    </row>
    <row r="172" spans="1:11" ht="12.75" x14ac:dyDescent="0.2">
      <c r="A172" s="59">
        <v>2</v>
      </c>
      <c r="B172" s="60">
        <v>2</v>
      </c>
      <c r="C172" s="60">
        <v>7</v>
      </c>
      <c r="D172" s="60">
        <v>1</v>
      </c>
      <c r="E172" s="60" t="s">
        <v>334</v>
      </c>
      <c r="F172" s="75" t="s">
        <v>158</v>
      </c>
      <c r="G172" s="62"/>
      <c r="H172" s="62"/>
      <c r="I172" s="62"/>
      <c r="J172" s="124">
        <f t="shared" si="6"/>
        <v>0</v>
      </c>
      <c r="K172" s="125">
        <f t="shared" si="7"/>
        <v>0</v>
      </c>
    </row>
    <row r="173" spans="1:11" ht="12.75" x14ac:dyDescent="0.2">
      <c r="A173" s="59">
        <v>2</v>
      </c>
      <c r="B173" s="60">
        <v>2</v>
      </c>
      <c r="C173" s="60">
        <v>7</v>
      </c>
      <c r="D173" s="60">
        <v>1</v>
      </c>
      <c r="E173" s="60" t="s">
        <v>336</v>
      </c>
      <c r="F173" s="75" t="s">
        <v>159</v>
      </c>
      <c r="G173" s="62"/>
      <c r="H173" s="62"/>
      <c r="I173" s="62"/>
      <c r="J173" s="124">
        <f t="shared" si="6"/>
        <v>0</v>
      </c>
      <c r="K173" s="125">
        <f t="shared" si="7"/>
        <v>0</v>
      </c>
    </row>
    <row r="174" spans="1:11" ht="12.75" x14ac:dyDescent="0.2">
      <c r="A174" s="54">
        <v>2</v>
      </c>
      <c r="B174" s="55">
        <v>2</v>
      </c>
      <c r="C174" s="55">
        <v>7</v>
      </c>
      <c r="D174" s="55">
        <v>2</v>
      </c>
      <c r="E174" s="55"/>
      <c r="F174" s="67" t="s">
        <v>356</v>
      </c>
      <c r="G174" s="57">
        <f>SUM(G175:G180)</f>
        <v>320000</v>
      </c>
      <c r="H174" s="57">
        <f>SUM(H175:H180)</f>
        <v>1880000</v>
      </c>
      <c r="I174" s="57">
        <f>SUM(I175:I180)</f>
        <v>0</v>
      </c>
      <c r="J174" s="57">
        <f>SUM(J175:J180)</f>
        <v>2200000</v>
      </c>
      <c r="K174" s="58">
        <f>SUM(K175:K180)</f>
        <v>0.64686368465632182</v>
      </c>
    </row>
    <row r="175" spans="1:11" ht="12.75" x14ac:dyDescent="0.2">
      <c r="A175" s="59">
        <v>2</v>
      </c>
      <c r="B175" s="60">
        <v>2</v>
      </c>
      <c r="C175" s="60">
        <v>7</v>
      </c>
      <c r="D175" s="60">
        <v>2</v>
      </c>
      <c r="E175" s="60" t="s">
        <v>318</v>
      </c>
      <c r="F175" s="75" t="s">
        <v>357</v>
      </c>
      <c r="G175" s="62"/>
      <c r="H175" s="62"/>
      <c r="I175" s="62"/>
      <c r="J175" s="124">
        <f t="shared" ref="J175:J180" si="8">SUBTOTAL(9,G175:I175)</f>
        <v>0</v>
      </c>
      <c r="K175" s="125">
        <f t="shared" ref="K175:K180" si="9">IFERROR(J175/$J$18*100,"0.00")</f>
        <v>0</v>
      </c>
    </row>
    <row r="176" spans="1:11" ht="12.75" x14ac:dyDescent="0.2">
      <c r="A176" s="59">
        <v>2</v>
      </c>
      <c r="B176" s="60">
        <v>2</v>
      </c>
      <c r="C176" s="60">
        <v>7</v>
      </c>
      <c r="D176" s="60">
        <v>2</v>
      </c>
      <c r="E176" s="60" t="s">
        <v>319</v>
      </c>
      <c r="F176" s="75" t="s">
        <v>160</v>
      </c>
      <c r="G176" s="62"/>
      <c r="H176" s="62"/>
      <c r="I176" s="62"/>
      <c r="J176" s="124">
        <f t="shared" si="8"/>
        <v>0</v>
      </c>
      <c r="K176" s="125">
        <f t="shared" si="9"/>
        <v>0</v>
      </c>
    </row>
    <row r="177" spans="1:11" ht="12.75" x14ac:dyDescent="0.2">
      <c r="A177" s="59">
        <v>2</v>
      </c>
      <c r="B177" s="60">
        <v>2</v>
      </c>
      <c r="C177" s="60">
        <v>7</v>
      </c>
      <c r="D177" s="60">
        <v>2</v>
      </c>
      <c r="E177" s="60" t="s">
        <v>320</v>
      </c>
      <c r="F177" s="75" t="s">
        <v>358</v>
      </c>
      <c r="G177" s="62"/>
      <c r="H177" s="62"/>
      <c r="I177" s="62"/>
      <c r="J177" s="124">
        <f t="shared" si="8"/>
        <v>0</v>
      </c>
      <c r="K177" s="125">
        <f t="shared" si="9"/>
        <v>0</v>
      </c>
    </row>
    <row r="178" spans="1:11" ht="12.75" x14ac:dyDescent="0.2">
      <c r="A178" s="59">
        <v>2</v>
      </c>
      <c r="B178" s="60">
        <v>2</v>
      </c>
      <c r="C178" s="60">
        <v>7</v>
      </c>
      <c r="D178" s="60">
        <v>2</v>
      </c>
      <c r="E178" s="60" t="s">
        <v>321</v>
      </c>
      <c r="F178" s="75" t="s">
        <v>161</v>
      </c>
      <c r="G178" s="62"/>
      <c r="H178" s="62">
        <f>380000+600000</f>
        <v>980000</v>
      </c>
      <c r="I178" s="62"/>
      <c r="J178" s="124">
        <f t="shared" si="8"/>
        <v>980000</v>
      </c>
      <c r="K178" s="125">
        <f t="shared" si="9"/>
        <v>0.28814836861963428</v>
      </c>
    </row>
    <row r="179" spans="1:11" ht="12.75" x14ac:dyDescent="0.2">
      <c r="A179" s="59">
        <v>2</v>
      </c>
      <c r="B179" s="60">
        <v>2</v>
      </c>
      <c r="C179" s="60">
        <v>7</v>
      </c>
      <c r="D179" s="60">
        <v>2</v>
      </c>
      <c r="E179" s="60" t="s">
        <v>322</v>
      </c>
      <c r="F179" s="75" t="s">
        <v>323</v>
      </c>
      <c r="G179" s="62"/>
      <c r="H179" s="62"/>
      <c r="I179" s="62"/>
      <c r="J179" s="124">
        <f t="shared" si="8"/>
        <v>0</v>
      </c>
      <c r="K179" s="125">
        <f t="shared" si="9"/>
        <v>0</v>
      </c>
    </row>
    <row r="180" spans="1:11" ht="12.75" x14ac:dyDescent="0.2">
      <c r="A180" s="59">
        <v>2</v>
      </c>
      <c r="B180" s="60">
        <v>2</v>
      </c>
      <c r="C180" s="60">
        <v>7</v>
      </c>
      <c r="D180" s="60">
        <v>2</v>
      </c>
      <c r="E180" s="60" t="s">
        <v>334</v>
      </c>
      <c r="F180" s="76" t="s">
        <v>162</v>
      </c>
      <c r="G180" s="62">
        <v>320000</v>
      </c>
      <c r="H180" s="62">
        <v>900000</v>
      </c>
      <c r="I180" s="62"/>
      <c r="J180" s="124">
        <f t="shared" si="8"/>
        <v>1220000</v>
      </c>
      <c r="K180" s="125">
        <f t="shared" si="9"/>
        <v>0.3587153160366876</v>
      </c>
    </row>
    <row r="181" spans="1:11" ht="12.75" x14ac:dyDescent="0.2">
      <c r="A181" s="54">
        <v>2</v>
      </c>
      <c r="B181" s="55">
        <v>2</v>
      </c>
      <c r="C181" s="55">
        <v>7</v>
      </c>
      <c r="D181" s="55">
        <v>3</v>
      </c>
      <c r="E181" s="55"/>
      <c r="F181" s="67" t="s">
        <v>163</v>
      </c>
      <c r="G181" s="57">
        <f>G182</f>
        <v>0</v>
      </c>
      <c r="H181" s="57">
        <f>H182</f>
        <v>0</v>
      </c>
      <c r="I181" s="57">
        <f>I182</f>
        <v>0</v>
      </c>
      <c r="J181" s="57">
        <f>J182</f>
        <v>0</v>
      </c>
      <c r="K181" s="58">
        <f>K182</f>
        <v>0</v>
      </c>
    </row>
    <row r="182" spans="1:11" ht="12.75" x14ac:dyDescent="0.2">
      <c r="A182" s="59">
        <v>2</v>
      </c>
      <c r="B182" s="60">
        <v>2</v>
      </c>
      <c r="C182" s="60">
        <v>7</v>
      </c>
      <c r="D182" s="60">
        <v>3</v>
      </c>
      <c r="E182" s="60" t="s">
        <v>318</v>
      </c>
      <c r="F182" s="61" t="s">
        <v>163</v>
      </c>
      <c r="G182" s="62"/>
      <c r="H182" s="62"/>
      <c r="I182" s="62"/>
      <c r="J182" s="124">
        <f>SUBTOTAL(9,G182:I182)</f>
        <v>0</v>
      </c>
      <c r="K182" s="125">
        <f>IFERROR(J182/$J$18*100,"0.00")</f>
        <v>0</v>
      </c>
    </row>
    <row r="183" spans="1:11" ht="12.75" x14ac:dyDescent="0.2">
      <c r="A183" s="49">
        <v>2</v>
      </c>
      <c r="B183" s="50">
        <v>2</v>
      </c>
      <c r="C183" s="50">
        <v>8</v>
      </c>
      <c r="D183" s="50"/>
      <c r="E183" s="50"/>
      <c r="F183" s="51" t="s">
        <v>359</v>
      </c>
      <c r="G183" s="52">
        <f>+G184+G186+G188+G190+G192+G196+G201+G208+G212</f>
        <v>673290</v>
      </c>
      <c r="H183" s="52">
        <f>+H184+H186+H188+H190+H192+H196+H201+H208+H212</f>
        <v>1861600</v>
      </c>
      <c r="I183" s="52">
        <f>+I184+I186+I188+I190+I192+I196+I201+I208+I212</f>
        <v>0</v>
      </c>
      <c r="J183" s="52">
        <f>+J184+J186+J188+J190+J192+J196+J201+J208+J212</f>
        <v>2534890</v>
      </c>
      <c r="K183" s="53">
        <f>+K184+K186+K188+K190+K192+K196+K201+K208+K212</f>
        <v>0.7453310389083927</v>
      </c>
    </row>
    <row r="184" spans="1:11" ht="12.75" x14ac:dyDescent="0.2">
      <c r="A184" s="54">
        <v>2</v>
      </c>
      <c r="B184" s="55">
        <v>2</v>
      </c>
      <c r="C184" s="55">
        <v>8</v>
      </c>
      <c r="D184" s="55">
        <v>1</v>
      </c>
      <c r="E184" s="55"/>
      <c r="F184" s="67" t="s">
        <v>164</v>
      </c>
      <c r="G184" s="57">
        <f>G185</f>
        <v>0</v>
      </c>
      <c r="H184" s="57">
        <f>H185</f>
        <v>0</v>
      </c>
      <c r="I184" s="57">
        <f>I185</f>
        <v>0</v>
      </c>
      <c r="J184" s="57">
        <f>J185</f>
        <v>0</v>
      </c>
      <c r="K184" s="58">
        <f>K185</f>
        <v>0</v>
      </c>
    </row>
    <row r="185" spans="1:11" ht="12.75" x14ac:dyDescent="0.2">
      <c r="A185" s="59">
        <v>2</v>
      </c>
      <c r="B185" s="60">
        <v>2</v>
      </c>
      <c r="C185" s="60">
        <v>8</v>
      </c>
      <c r="D185" s="60">
        <v>1</v>
      </c>
      <c r="E185" s="60" t="s">
        <v>318</v>
      </c>
      <c r="F185" s="61" t="s">
        <v>164</v>
      </c>
      <c r="G185" s="62"/>
      <c r="H185" s="62"/>
      <c r="I185" s="62"/>
      <c r="J185" s="124">
        <f>SUBTOTAL(9,G185:I185)</f>
        <v>0</v>
      </c>
      <c r="K185" s="125">
        <f>IFERROR(J185/$J$18*100,"0.00")</f>
        <v>0</v>
      </c>
    </row>
    <row r="186" spans="1:11" ht="12.75" x14ac:dyDescent="0.2">
      <c r="A186" s="54">
        <v>2</v>
      </c>
      <c r="B186" s="55">
        <v>2</v>
      </c>
      <c r="C186" s="55">
        <v>8</v>
      </c>
      <c r="D186" s="55">
        <v>2</v>
      </c>
      <c r="E186" s="55"/>
      <c r="F186" s="67" t="s">
        <v>165</v>
      </c>
      <c r="G186" s="57">
        <f>G187</f>
        <v>223290</v>
      </c>
      <c r="H186" s="57">
        <f>H187</f>
        <v>68000</v>
      </c>
      <c r="I186" s="57">
        <f>I187</f>
        <v>0</v>
      </c>
      <c r="J186" s="57">
        <f>J187</f>
        <v>291290</v>
      </c>
      <c r="K186" s="58">
        <f>K187</f>
        <v>8.5647692137972728E-2</v>
      </c>
    </row>
    <row r="187" spans="1:11" ht="12.75" x14ac:dyDescent="0.2">
      <c r="A187" s="59">
        <v>2</v>
      </c>
      <c r="B187" s="60">
        <v>2</v>
      </c>
      <c r="C187" s="60">
        <v>8</v>
      </c>
      <c r="D187" s="60">
        <v>2</v>
      </c>
      <c r="E187" s="60" t="s">
        <v>318</v>
      </c>
      <c r="F187" s="61" t="s">
        <v>165</v>
      </c>
      <c r="G187" s="62">
        <v>223290</v>
      </c>
      <c r="H187" s="62">
        <v>68000</v>
      </c>
      <c r="I187" s="62"/>
      <c r="J187" s="124">
        <f>SUBTOTAL(9,G187:I187)</f>
        <v>291290</v>
      </c>
      <c r="K187" s="125">
        <f>IFERROR(J187/$J$18*100,"0.00")</f>
        <v>8.5647692137972728E-2</v>
      </c>
    </row>
    <row r="188" spans="1:11" ht="12.75" x14ac:dyDescent="0.2">
      <c r="A188" s="54">
        <v>2</v>
      </c>
      <c r="B188" s="55">
        <v>2</v>
      </c>
      <c r="C188" s="55">
        <v>8</v>
      </c>
      <c r="D188" s="55">
        <v>3</v>
      </c>
      <c r="E188" s="55"/>
      <c r="F188" s="67" t="s">
        <v>166</v>
      </c>
      <c r="G188" s="57">
        <f>G189</f>
        <v>0</v>
      </c>
      <c r="H188" s="57">
        <f>H189</f>
        <v>0</v>
      </c>
      <c r="I188" s="57">
        <f>I189</f>
        <v>0</v>
      </c>
      <c r="J188" s="57">
        <f>J189</f>
        <v>0</v>
      </c>
      <c r="K188" s="58">
        <f>K189</f>
        <v>0</v>
      </c>
    </row>
    <row r="189" spans="1:11" ht="12.75" x14ac:dyDescent="0.2">
      <c r="A189" s="59">
        <v>2</v>
      </c>
      <c r="B189" s="60">
        <v>2</v>
      </c>
      <c r="C189" s="60">
        <v>8</v>
      </c>
      <c r="D189" s="60">
        <v>3</v>
      </c>
      <c r="E189" s="60" t="s">
        <v>318</v>
      </c>
      <c r="F189" s="76" t="s">
        <v>166</v>
      </c>
      <c r="G189" s="62"/>
      <c r="H189" s="62"/>
      <c r="I189" s="62"/>
      <c r="J189" s="124">
        <f>SUBTOTAL(9,G189:I189)</f>
        <v>0</v>
      </c>
      <c r="K189" s="125">
        <f>IFERROR(J189/$J$18*100,"0.00")</f>
        <v>0</v>
      </c>
    </row>
    <row r="190" spans="1:11" ht="12.75" x14ac:dyDescent="0.2">
      <c r="A190" s="54">
        <v>2</v>
      </c>
      <c r="B190" s="55">
        <v>2</v>
      </c>
      <c r="C190" s="55">
        <v>8</v>
      </c>
      <c r="D190" s="55">
        <v>4</v>
      </c>
      <c r="E190" s="55"/>
      <c r="F190" s="67" t="s">
        <v>167</v>
      </c>
      <c r="G190" s="57">
        <f>G191</f>
        <v>0</v>
      </c>
      <c r="H190" s="57">
        <f>H191</f>
        <v>0</v>
      </c>
      <c r="I190" s="57">
        <f>I191</f>
        <v>0</v>
      </c>
      <c r="J190" s="57">
        <f>J191</f>
        <v>0</v>
      </c>
      <c r="K190" s="58">
        <f>K191</f>
        <v>0</v>
      </c>
    </row>
    <row r="191" spans="1:11" ht="12.75" x14ac:dyDescent="0.2">
      <c r="A191" s="59">
        <v>2</v>
      </c>
      <c r="B191" s="60">
        <v>2</v>
      </c>
      <c r="C191" s="60">
        <v>8</v>
      </c>
      <c r="D191" s="60">
        <v>4</v>
      </c>
      <c r="E191" s="60" t="s">
        <v>318</v>
      </c>
      <c r="F191" s="61" t="s">
        <v>167</v>
      </c>
      <c r="G191" s="62"/>
      <c r="H191" s="62"/>
      <c r="I191" s="62"/>
      <c r="J191" s="124">
        <f>SUBTOTAL(9,G191:I191)</f>
        <v>0</v>
      </c>
      <c r="K191" s="125">
        <f>IFERROR(J191/$J$18*100,"0.00")</f>
        <v>0</v>
      </c>
    </row>
    <row r="192" spans="1:11" ht="12.75" x14ac:dyDescent="0.2">
      <c r="A192" s="54">
        <v>2</v>
      </c>
      <c r="B192" s="55">
        <v>2</v>
      </c>
      <c r="C192" s="55">
        <v>8</v>
      </c>
      <c r="D192" s="55">
        <v>5</v>
      </c>
      <c r="E192" s="55"/>
      <c r="F192" s="67" t="s">
        <v>168</v>
      </c>
      <c r="G192" s="57">
        <f>SUM(G193:G195)</f>
        <v>0</v>
      </c>
      <c r="H192" s="57">
        <f>SUM(H193:H195)</f>
        <v>0</v>
      </c>
      <c r="I192" s="57">
        <f>SUM(I193:I195)</f>
        <v>0</v>
      </c>
      <c r="J192" s="57">
        <f>SUM(J193:J195)</f>
        <v>0</v>
      </c>
      <c r="K192" s="58">
        <f>SUM(K193:K195)</f>
        <v>0</v>
      </c>
    </row>
    <row r="193" spans="1:11" ht="12.75" x14ac:dyDescent="0.2">
      <c r="A193" s="59">
        <v>2</v>
      </c>
      <c r="B193" s="60">
        <v>2</v>
      </c>
      <c r="C193" s="60">
        <v>8</v>
      </c>
      <c r="D193" s="60">
        <v>5</v>
      </c>
      <c r="E193" s="60" t="s">
        <v>318</v>
      </c>
      <c r="F193" s="61" t="s">
        <v>169</v>
      </c>
      <c r="G193" s="62"/>
      <c r="H193" s="62"/>
      <c r="I193" s="62"/>
      <c r="J193" s="124">
        <f>SUBTOTAL(9,G193:I193)</f>
        <v>0</v>
      </c>
      <c r="K193" s="125">
        <f>IFERROR(J193/$J$18*100,"0.00")</f>
        <v>0</v>
      </c>
    </row>
    <row r="194" spans="1:11" ht="12.75" x14ac:dyDescent="0.2">
      <c r="A194" s="59">
        <v>2</v>
      </c>
      <c r="B194" s="60">
        <v>2</v>
      </c>
      <c r="C194" s="60">
        <v>8</v>
      </c>
      <c r="D194" s="60">
        <v>5</v>
      </c>
      <c r="E194" s="60" t="s">
        <v>319</v>
      </c>
      <c r="F194" s="61" t="s">
        <v>170</v>
      </c>
      <c r="G194" s="62"/>
      <c r="H194" s="62"/>
      <c r="I194" s="62"/>
      <c r="J194" s="124">
        <f>SUBTOTAL(9,G194:I194)</f>
        <v>0</v>
      </c>
      <c r="K194" s="125">
        <f>IFERROR(J194/$J$18*100,"0.00")</f>
        <v>0</v>
      </c>
    </row>
    <row r="195" spans="1:11" ht="12.75" x14ac:dyDescent="0.2">
      <c r="A195" s="59">
        <v>2</v>
      </c>
      <c r="B195" s="60">
        <v>2</v>
      </c>
      <c r="C195" s="60">
        <v>8</v>
      </c>
      <c r="D195" s="60">
        <v>5</v>
      </c>
      <c r="E195" s="60" t="s">
        <v>320</v>
      </c>
      <c r="F195" s="61" t="s">
        <v>324</v>
      </c>
      <c r="G195" s="62"/>
      <c r="H195" s="62"/>
      <c r="I195" s="62"/>
      <c r="J195" s="124">
        <f>SUBTOTAL(9,G195:I195)</f>
        <v>0</v>
      </c>
      <c r="K195" s="125">
        <f>IFERROR(J195/$J$18*100,"0.00")</f>
        <v>0</v>
      </c>
    </row>
    <row r="196" spans="1:11" ht="12.75" x14ac:dyDescent="0.2">
      <c r="A196" s="54">
        <v>2</v>
      </c>
      <c r="B196" s="55">
        <v>2</v>
      </c>
      <c r="C196" s="55">
        <v>8</v>
      </c>
      <c r="D196" s="55">
        <v>6</v>
      </c>
      <c r="E196" s="55"/>
      <c r="F196" s="67" t="s">
        <v>171</v>
      </c>
      <c r="G196" s="57">
        <f>SUM(G197:G200)</f>
        <v>0</v>
      </c>
      <c r="H196" s="57">
        <f>SUM(H197:H200)</f>
        <v>360000</v>
      </c>
      <c r="I196" s="57">
        <f>SUM(I197:I200)</f>
        <v>0</v>
      </c>
      <c r="J196" s="57">
        <f>SUM(J197:J200)</f>
        <v>360000</v>
      </c>
      <c r="K196" s="58">
        <f>SUM(K197:K200)</f>
        <v>0.10585042112557996</v>
      </c>
    </row>
    <row r="197" spans="1:11" ht="12.75" x14ac:dyDescent="0.2">
      <c r="A197" s="59">
        <v>2</v>
      </c>
      <c r="B197" s="60">
        <v>2</v>
      </c>
      <c r="C197" s="60">
        <v>8</v>
      </c>
      <c r="D197" s="60">
        <v>6</v>
      </c>
      <c r="E197" s="60" t="s">
        <v>318</v>
      </c>
      <c r="F197" s="61" t="s">
        <v>360</v>
      </c>
      <c r="G197" s="62"/>
      <c r="H197" s="62">
        <v>360000</v>
      </c>
      <c r="I197" s="62"/>
      <c r="J197" s="124">
        <f>SUBTOTAL(9,G197:I197)</f>
        <v>360000</v>
      </c>
      <c r="K197" s="125">
        <f>IFERROR(J197/$J$18*100,"0.00")</f>
        <v>0.10585042112557996</v>
      </c>
    </row>
    <row r="198" spans="1:11" ht="12.75" x14ac:dyDescent="0.2">
      <c r="A198" s="59">
        <v>2</v>
      </c>
      <c r="B198" s="60">
        <v>2</v>
      </c>
      <c r="C198" s="60">
        <v>8</v>
      </c>
      <c r="D198" s="60">
        <v>6</v>
      </c>
      <c r="E198" s="60" t="s">
        <v>319</v>
      </c>
      <c r="F198" s="61" t="s">
        <v>172</v>
      </c>
      <c r="G198" s="62"/>
      <c r="H198" s="62"/>
      <c r="I198" s="62"/>
      <c r="J198" s="124">
        <f>SUBTOTAL(9,G198:I198)</f>
        <v>0</v>
      </c>
      <c r="K198" s="125">
        <f>IFERROR(J198/$J$18*100,"0.00")</f>
        <v>0</v>
      </c>
    </row>
    <row r="199" spans="1:11" ht="12.75" x14ac:dyDescent="0.2">
      <c r="A199" s="59">
        <v>2</v>
      </c>
      <c r="B199" s="60">
        <v>2</v>
      </c>
      <c r="C199" s="60">
        <v>8</v>
      </c>
      <c r="D199" s="60">
        <v>6</v>
      </c>
      <c r="E199" s="60" t="s">
        <v>320</v>
      </c>
      <c r="F199" s="61" t="s">
        <v>173</v>
      </c>
      <c r="G199" s="62"/>
      <c r="H199" s="62"/>
      <c r="I199" s="62"/>
      <c r="J199" s="124">
        <f>SUBTOTAL(9,G199:I199)</f>
        <v>0</v>
      </c>
      <c r="K199" s="125">
        <f>IFERROR(J199/$J$18*100,"0.00")</f>
        <v>0</v>
      </c>
    </row>
    <row r="200" spans="1:11" ht="12.75" x14ac:dyDescent="0.2">
      <c r="A200" s="59">
        <v>2</v>
      </c>
      <c r="B200" s="60">
        <v>2</v>
      </c>
      <c r="C200" s="60">
        <v>8</v>
      </c>
      <c r="D200" s="60">
        <v>6</v>
      </c>
      <c r="E200" s="60" t="s">
        <v>321</v>
      </c>
      <c r="F200" s="61" t="s">
        <v>174</v>
      </c>
      <c r="G200" s="62"/>
      <c r="H200" s="62"/>
      <c r="I200" s="62"/>
      <c r="J200" s="124">
        <f>SUBTOTAL(9,G200:I200)</f>
        <v>0</v>
      </c>
      <c r="K200" s="125">
        <f>IFERROR(J200/$J$18*100,"0.00")</f>
        <v>0</v>
      </c>
    </row>
    <row r="201" spans="1:11" ht="12.75" x14ac:dyDescent="0.2">
      <c r="A201" s="54">
        <v>2</v>
      </c>
      <c r="B201" s="55">
        <v>2</v>
      </c>
      <c r="C201" s="55">
        <v>8</v>
      </c>
      <c r="D201" s="55">
        <v>7</v>
      </c>
      <c r="E201" s="55"/>
      <c r="F201" s="67" t="s">
        <v>175</v>
      </c>
      <c r="G201" s="57">
        <f>SUM(G202:G207)</f>
        <v>0</v>
      </c>
      <c r="H201" s="57">
        <f>SUM(H202:H207)</f>
        <v>453600</v>
      </c>
      <c r="I201" s="57">
        <f>SUM(I202:I207)</f>
        <v>0</v>
      </c>
      <c r="J201" s="57">
        <f>SUM(J202:J207)</f>
        <v>453600</v>
      </c>
      <c r="K201" s="58">
        <f>SUM(K202:K207)</f>
        <v>0.13337153061823073</v>
      </c>
    </row>
    <row r="202" spans="1:11" ht="12.75" x14ac:dyDescent="0.2">
      <c r="A202" s="59">
        <v>2</v>
      </c>
      <c r="B202" s="60">
        <v>2</v>
      </c>
      <c r="C202" s="60">
        <v>8</v>
      </c>
      <c r="D202" s="60">
        <v>7</v>
      </c>
      <c r="E202" s="60" t="s">
        <v>318</v>
      </c>
      <c r="F202" s="76" t="s">
        <v>361</v>
      </c>
      <c r="G202" s="62"/>
      <c r="H202" s="62"/>
      <c r="I202" s="62"/>
      <c r="J202" s="124">
        <f t="shared" ref="J202:J207" si="10">SUBTOTAL(9,G202:I202)</f>
        <v>0</v>
      </c>
      <c r="K202" s="125">
        <f t="shared" ref="K202:K207" si="11">IFERROR(J202/$J$18*100,"0.00")</f>
        <v>0</v>
      </c>
    </row>
    <row r="203" spans="1:11" ht="12.75" x14ac:dyDescent="0.2">
      <c r="A203" s="59">
        <v>2</v>
      </c>
      <c r="B203" s="60">
        <v>2</v>
      </c>
      <c r="C203" s="60">
        <v>8</v>
      </c>
      <c r="D203" s="60">
        <v>7</v>
      </c>
      <c r="E203" s="60" t="s">
        <v>319</v>
      </c>
      <c r="F203" s="76" t="s">
        <v>176</v>
      </c>
      <c r="G203" s="62"/>
      <c r="H203" s="62"/>
      <c r="I203" s="62"/>
      <c r="J203" s="124">
        <f t="shared" si="10"/>
        <v>0</v>
      </c>
      <c r="K203" s="125">
        <f t="shared" si="11"/>
        <v>0</v>
      </c>
    </row>
    <row r="204" spans="1:11" ht="12.75" x14ac:dyDescent="0.2">
      <c r="A204" s="59">
        <v>2</v>
      </c>
      <c r="B204" s="60">
        <v>2</v>
      </c>
      <c r="C204" s="60">
        <v>8</v>
      </c>
      <c r="D204" s="60">
        <v>7</v>
      </c>
      <c r="E204" s="60" t="s">
        <v>320</v>
      </c>
      <c r="F204" s="76" t="s">
        <v>177</v>
      </c>
      <c r="G204" s="62"/>
      <c r="H204" s="62"/>
      <c r="I204" s="62"/>
      <c r="J204" s="124">
        <f t="shared" si="10"/>
        <v>0</v>
      </c>
      <c r="K204" s="125">
        <f t="shared" si="11"/>
        <v>0</v>
      </c>
    </row>
    <row r="205" spans="1:11" ht="12.75" x14ac:dyDescent="0.2">
      <c r="A205" s="59">
        <v>2</v>
      </c>
      <c r="B205" s="60">
        <v>2</v>
      </c>
      <c r="C205" s="60">
        <v>8</v>
      </c>
      <c r="D205" s="60">
        <v>7</v>
      </c>
      <c r="E205" s="60" t="s">
        <v>321</v>
      </c>
      <c r="F205" s="76" t="s">
        <v>178</v>
      </c>
      <c r="G205" s="62"/>
      <c r="H205" s="62"/>
      <c r="I205" s="62"/>
      <c r="J205" s="124">
        <f t="shared" si="10"/>
        <v>0</v>
      </c>
      <c r="K205" s="125">
        <f t="shared" si="11"/>
        <v>0</v>
      </c>
    </row>
    <row r="206" spans="1:11" ht="12.75" x14ac:dyDescent="0.2">
      <c r="A206" s="59">
        <v>2</v>
      </c>
      <c r="B206" s="60">
        <v>2</v>
      </c>
      <c r="C206" s="60">
        <v>8</v>
      </c>
      <c r="D206" s="60">
        <v>7</v>
      </c>
      <c r="E206" s="60" t="s">
        <v>322</v>
      </c>
      <c r="F206" s="76" t="s">
        <v>179</v>
      </c>
      <c r="G206" s="62"/>
      <c r="H206" s="62">
        <f>37800*12</f>
        <v>453600</v>
      </c>
      <c r="I206" s="62"/>
      <c r="J206" s="124">
        <f t="shared" si="10"/>
        <v>453600</v>
      </c>
      <c r="K206" s="125">
        <f t="shared" si="11"/>
        <v>0.13337153061823073</v>
      </c>
    </row>
    <row r="207" spans="1:11" ht="12.75" x14ac:dyDescent="0.2">
      <c r="A207" s="59">
        <v>2</v>
      </c>
      <c r="B207" s="60">
        <v>2</v>
      </c>
      <c r="C207" s="60">
        <v>8</v>
      </c>
      <c r="D207" s="60">
        <v>7</v>
      </c>
      <c r="E207" s="60" t="s">
        <v>334</v>
      </c>
      <c r="F207" s="76" t="s">
        <v>180</v>
      </c>
      <c r="G207" s="62"/>
      <c r="H207" s="62"/>
      <c r="I207" s="62"/>
      <c r="J207" s="124">
        <f t="shared" si="10"/>
        <v>0</v>
      </c>
      <c r="K207" s="125">
        <f t="shared" si="11"/>
        <v>0</v>
      </c>
    </row>
    <row r="208" spans="1:11" ht="12.75" x14ac:dyDescent="0.2">
      <c r="A208" s="54">
        <v>2</v>
      </c>
      <c r="B208" s="55">
        <v>2</v>
      </c>
      <c r="C208" s="55">
        <v>8</v>
      </c>
      <c r="D208" s="55">
        <v>8</v>
      </c>
      <c r="E208" s="55"/>
      <c r="F208" s="67" t="s">
        <v>181</v>
      </c>
      <c r="G208" s="57">
        <f>SUM(G209:G211)</f>
        <v>450000</v>
      </c>
      <c r="H208" s="57">
        <f>SUM(H209:H211)</f>
        <v>980000</v>
      </c>
      <c r="I208" s="57">
        <f>SUM(I209:I211)</f>
        <v>0</v>
      </c>
      <c r="J208" s="57">
        <f>SUM(J209:J211)</f>
        <v>1430000</v>
      </c>
      <c r="K208" s="58">
        <f>SUM(K209:K211)</f>
        <v>0.42046139502660929</v>
      </c>
    </row>
    <row r="209" spans="1:11" ht="12.75" x14ac:dyDescent="0.2">
      <c r="A209" s="59">
        <v>2</v>
      </c>
      <c r="B209" s="60">
        <v>2</v>
      </c>
      <c r="C209" s="60">
        <v>8</v>
      </c>
      <c r="D209" s="60">
        <v>8</v>
      </c>
      <c r="E209" s="60" t="s">
        <v>318</v>
      </c>
      <c r="F209" s="76" t="s">
        <v>182</v>
      </c>
      <c r="G209" s="62">
        <v>450000</v>
      </c>
      <c r="H209" s="62">
        <v>980000</v>
      </c>
      <c r="I209" s="62"/>
      <c r="J209" s="124">
        <f>SUBTOTAL(9,G209:I209)</f>
        <v>1430000</v>
      </c>
      <c r="K209" s="125">
        <f>IFERROR(J209/$J$18*100,"0.00")</f>
        <v>0.42046139502660929</v>
      </c>
    </row>
    <row r="210" spans="1:11" ht="12.75" x14ac:dyDescent="0.2">
      <c r="A210" s="59">
        <v>2</v>
      </c>
      <c r="B210" s="60">
        <v>2</v>
      </c>
      <c r="C210" s="60">
        <v>8</v>
      </c>
      <c r="D210" s="60">
        <v>8</v>
      </c>
      <c r="E210" s="60" t="s">
        <v>319</v>
      </c>
      <c r="F210" s="76" t="s">
        <v>183</v>
      </c>
      <c r="G210" s="62"/>
      <c r="H210" s="62"/>
      <c r="I210" s="62"/>
      <c r="J210" s="124">
        <f>SUBTOTAL(9,G210:I210)</f>
        <v>0</v>
      </c>
      <c r="K210" s="125">
        <f>IFERROR(J210/$J$18*100,"0.00")</f>
        <v>0</v>
      </c>
    </row>
    <row r="211" spans="1:11" ht="12.75" x14ac:dyDescent="0.2">
      <c r="A211" s="59">
        <v>2</v>
      </c>
      <c r="B211" s="60">
        <v>2</v>
      </c>
      <c r="C211" s="60">
        <v>8</v>
      </c>
      <c r="D211" s="60">
        <v>8</v>
      </c>
      <c r="E211" s="60" t="s">
        <v>320</v>
      </c>
      <c r="F211" s="76" t="s">
        <v>184</v>
      </c>
      <c r="G211" s="62"/>
      <c r="H211" s="62"/>
      <c r="I211" s="62"/>
      <c r="J211" s="124">
        <f>SUBTOTAL(9,G211:I211)</f>
        <v>0</v>
      </c>
      <c r="K211" s="125">
        <f>IFERROR(J211/$J$18*100,"0.00")</f>
        <v>0</v>
      </c>
    </row>
    <row r="212" spans="1:11" ht="12.75" x14ac:dyDescent="0.2">
      <c r="A212" s="54">
        <v>2</v>
      </c>
      <c r="B212" s="55">
        <v>2</v>
      </c>
      <c r="C212" s="55">
        <v>8</v>
      </c>
      <c r="D212" s="55">
        <v>9</v>
      </c>
      <c r="E212" s="55"/>
      <c r="F212" s="67" t="s">
        <v>185</v>
      </c>
      <c r="G212" s="57">
        <f>SUM(G213:G217)</f>
        <v>0</v>
      </c>
      <c r="H212" s="57">
        <f>SUM(H213:H217)</f>
        <v>0</v>
      </c>
      <c r="I212" s="57">
        <f>SUM(I213:I217)</f>
        <v>0</v>
      </c>
      <c r="J212" s="57">
        <f>SUM(J213:J217)</f>
        <v>0</v>
      </c>
      <c r="K212" s="58">
        <f>SUM(K213:K217)</f>
        <v>0</v>
      </c>
    </row>
    <row r="213" spans="1:11" ht="12.75" x14ac:dyDescent="0.2">
      <c r="A213" s="60">
        <v>2</v>
      </c>
      <c r="B213" s="60">
        <v>2</v>
      </c>
      <c r="C213" s="60">
        <v>8</v>
      </c>
      <c r="D213" s="60">
        <v>9</v>
      </c>
      <c r="E213" s="60" t="s">
        <v>318</v>
      </c>
      <c r="F213" s="76" t="s">
        <v>325</v>
      </c>
      <c r="G213" s="62"/>
      <c r="H213" s="62"/>
      <c r="I213" s="62"/>
      <c r="J213" s="124">
        <f>SUBTOTAL(9,G213:I213)</f>
        <v>0</v>
      </c>
      <c r="K213" s="125">
        <f>IFERROR(J213/$J$18*100,"0.00")</f>
        <v>0</v>
      </c>
    </row>
    <row r="214" spans="1:11" ht="12.75" x14ac:dyDescent="0.2">
      <c r="A214" s="60">
        <v>2</v>
      </c>
      <c r="B214" s="60">
        <v>2</v>
      </c>
      <c r="C214" s="60">
        <v>8</v>
      </c>
      <c r="D214" s="60">
        <v>9</v>
      </c>
      <c r="E214" s="60" t="s">
        <v>319</v>
      </c>
      <c r="F214" s="76" t="s">
        <v>326</v>
      </c>
      <c r="G214" s="62"/>
      <c r="H214" s="62"/>
      <c r="I214" s="62"/>
      <c r="J214" s="124">
        <f>SUBTOTAL(9,G214:I214)</f>
        <v>0</v>
      </c>
      <c r="K214" s="125">
        <f>IFERROR(J214/$J$18*100,"0.00")</f>
        <v>0</v>
      </c>
    </row>
    <row r="215" spans="1:11" ht="12.75" x14ac:dyDescent="0.2">
      <c r="A215" s="60">
        <v>2</v>
      </c>
      <c r="B215" s="60">
        <v>2</v>
      </c>
      <c r="C215" s="60">
        <v>8</v>
      </c>
      <c r="D215" s="60">
        <v>9</v>
      </c>
      <c r="E215" s="60" t="s">
        <v>320</v>
      </c>
      <c r="F215" s="76" t="s">
        <v>362</v>
      </c>
      <c r="G215" s="62"/>
      <c r="H215" s="62"/>
      <c r="I215" s="62"/>
      <c r="J215" s="124">
        <f>SUBTOTAL(9,G215:I215)</f>
        <v>0</v>
      </c>
      <c r="K215" s="125">
        <f>IFERROR(J215/$J$18*100,"0.00")</f>
        <v>0</v>
      </c>
    </row>
    <row r="216" spans="1:11" ht="12.75" x14ac:dyDescent="0.2">
      <c r="A216" s="60">
        <v>2</v>
      </c>
      <c r="B216" s="60">
        <v>2</v>
      </c>
      <c r="C216" s="60">
        <v>8</v>
      </c>
      <c r="D216" s="60">
        <v>9</v>
      </c>
      <c r="E216" s="60" t="s">
        <v>321</v>
      </c>
      <c r="F216" s="76" t="s">
        <v>327</v>
      </c>
      <c r="G216" s="62"/>
      <c r="H216" s="62"/>
      <c r="I216" s="62"/>
      <c r="J216" s="124">
        <f>SUBTOTAL(9,G216:I216)</f>
        <v>0</v>
      </c>
      <c r="K216" s="125">
        <f>IFERROR(J216/$J$18*100,"0.00")</f>
        <v>0</v>
      </c>
    </row>
    <row r="217" spans="1:11" ht="12.75" x14ac:dyDescent="0.2">
      <c r="A217" s="59">
        <v>2</v>
      </c>
      <c r="B217" s="60">
        <v>2</v>
      </c>
      <c r="C217" s="60">
        <v>8</v>
      </c>
      <c r="D217" s="60">
        <v>9</v>
      </c>
      <c r="E217" s="60" t="s">
        <v>322</v>
      </c>
      <c r="F217" s="76" t="s">
        <v>186</v>
      </c>
      <c r="G217" s="62"/>
      <c r="H217" s="62"/>
      <c r="I217" s="62"/>
      <c r="J217" s="62">
        <f>SUBTOTAL(9,G217:I217)</f>
        <v>0</v>
      </c>
      <c r="K217" s="63">
        <f>IFERROR(J217/$J$18*100,"0.00")</f>
        <v>0</v>
      </c>
    </row>
    <row r="218" spans="1:11" ht="12.75" x14ac:dyDescent="0.2">
      <c r="A218" s="43">
        <v>2</v>
      </c>
      <c r="B218" s="44">
        <v>3</v>
      </c>
      <c r="C218" s="45"/>
      <c r="D218" s="45"/>
      <c r="E218" s="45"/>
      <c r="F218" s="46" t="s">
        <v>17</v>
      </c>
      <c r="G218" s="47">
        <f>+G219+G231+G240+G253+G258+G269+G297+G313+G318</f>
        <v>6475116</v>
      </c>
      <c r="H218" s="47">
        <f>+H219+H231+H240+H253+H258+H269+H297+H313+H318</f>
        <v>18402258.02</v>
      </c>
      <c r="I218" s="47">
        <f>+I219+I231+I240+I253+I258+I269+I297+I313+I318</f>
        <v>0</v>
      </c>
      <c r="J218" s="47">
        <f>+J219+J231+J240+J253+J258+J269+J297+J313+J318</f>
        <v>24877374.02</v>
      </c>
      <c r="K218" s="48">
        <f>+K219+K231+K240+K253+K258+K269+K297+K313+K318</f>
        <v>7.3146681014321153</v>
      </c>
    </row>
    <row r="219" spans="1:11" ht="12.75" x14ac:dyDescent="0.2">
      <c r="A219" s="49">
        <v>2</v>
      </c>
      <c r="B219" s="50">
        <v>3</v>
      </c>
      <c r="C219" s="50">
        <v>1</v>
      </c>
      <c r="D219" s="50"/>
      <c r="E219" s="50"/>
      <c r="F219" s="51" t="s">
        <v>18</v>
      </c>
      <c r="G219" s="52">
        <f>+G220+G223+G225+G229</f>
        <v>509116</v>
      </c>
      <c r="H219" s="52">
        <f>+H220+H223+H225+H229</f>
        <v>509095</v>
      </c>
      <c r="I219" s="52">
        <f>+I220+I223+I225+I229</f>
        <v>0</v>
      </c>
      <c r="J219" s="52">
        <f>+J220+J223+J225+J229</f>
        <v>1018211</v>
      </c>
      <c r="K219" s="53">
        <f>+K220+K223+K225+K229</f>
        <v>0.29938350873527192</v>
      </c>
    </row>
    <row r="220" spans="1:11" ht="12.75" x14ac:dyDescent="0.2">
      <c r="A220" s="54">
        <v>2</v>
      </c>
      <c r="B220" s="55">
        <v>3</v>
      </c>
      <c r="C220" s="55">
        <v>1</v>
      </c>
      <c r="D220" s="55">
        <v>1</v>
      </c>
      <c r="E220" s="55"/>
      <c r="F220" s="67" t="s">
        <v>187</v>
      </c>
      <c r="G220" s="57">
        <f>SUM(G221:G221)</f>
        <v>509116</v>
      </c>
      <c r="H220" s="57">
        <f>SUM(H221:H221)</f>
        <v>509095</v>
      </c>
      <c r="I220" s="57">
        <f>SUM(I221:I221)</f>
        <v>0</v>
      </c>
      <c r="J220" s="57">
        <f>SUM(J221:J221)</f>
        <v>1018211</v>
      </c>
      <c r="K220" s="58">
        <f>SUM(K221:K221)</f>
        <v>0.29938350873527192</v>
      </c>
    </row>
    <row r="221" spans="1:11" ht="12.75" x14ac:dyDescent="0.2">
      <c r="A221" s="68">
        <v>2</v>
      </c>
      <c r="B221" s="60">
        <v>3</v>
      </c>
      <c r="C221" s="60">
        <v>1</v>
      </c>
      <c r="D221" s="60">
        <v>1</v>
      </c>
      <c r="E221" s="60" t="s">
        <v>318</v>
      </c>
      <c r="F221" s="61" t="s">
        <v>187</v>
      </c>
      <c r="G221" s="62">
        <f>(9093*12)+400000</f>
        <v>509116</v>
      </c>
      <c r="H221" s="62">
        <f>909095-400000</f>
        <v>509095</v>
      </c>
      <c r="I221" s="62"/>
      <c r="J221" s="124">
        <f>SUBTOTAL(9,G221:I221)</f>
        <v>1018211</v>
      </c>
      <c r="K221" s="125">
        <f>IFERROR(J221/$J$18*100,"0.00")</f>
        <v>0.29938350873527192</v>
      </c>
    </row>
    <row r="222" spans="1:11" ht="12.75" x14ac:dyDescent="0.2">
      <c r="A222" s="68">
        <v>2</v>
      </c>
      <c r="B222" s="60">
        <v>3</v>
      </c>
      <c r="C222" s="60">
        <v>1</v>
      </c>
      <c r="D222" s="60">
        <v>1</v>
      </c>
      <c r="E222" s="60" t="s">
        <v>319</v>
      </c>
      <c r="F222" s="61" t="s">
        <v>188</v>
      </c>
      <c r="G222" s="70"/>
      <c r="H222" s="70"/>
      <c r="I222" s="70"/>
      <c r="J222" s="124">
        <f>SUBTOTAL(9,G222:I222)</f>
        <v>0</v>
      </c>
      <c r="K222" s="125">
        <f>IFERROR(J222/$J$18*100,"0.00")</f>
        <v>0</v>
      </c>
    </row>
    <row r="223" spans="1:11" ht="12.75" x14ac:dyDescent="0.2">
      <c r="A223" s="54">
        <v>2</v>
      </c>
      <c r="B223" s="55">
        <v>3</v>
      </c>
      <c r="C223" s="55">
        <v>1</v>
      </c>
      <c r="D223" s="55">
        <v>2</v>
      </c>
      <c r="E223" s="55"/>
      <c r="F223" s="67" t="s">
        <v>189</v>
      </c>
      <c r="G223" s="73">
        <f>+G224</f>
        <v>0</v>
      </c>
      <c r="H223" s="73">
        <f>+H224</f>
        <v>0</v>
      </c>
      <c r="I223" s="73">
        <f>+I224</f>
        <v>0</v>
      </c>
      <c r="J223" s="73">
        <f>+J224</f>
        <v>0</v>
      </c>
      <c r="K223" s="74">
        <f>+K224</f>
        <v>0</v>
      </c>
    </row>
    <row r="224" spans="1:11" ht="12.75" x14ac:dyDescent="0.2">
      <c r="A224" s="68">
        <v>2</v>
      </c>
      <c r="B224" s="60">
        <v>3</v>
      </c>
      <c r="C224" s="60">
        <v>1</v>
      </c>
      <c r="D224" s="60">
        <v>2</v>
      </c>
      <c r="E224" s="60" t="s">
        <v>318</v>
      </c>
      <c r="F224" s="61" t="s">
        <v>189</v>
      </c>
      <c r="G224" s="70"/>
      <c r="H224" s="70"/>
      <c r="I224" s="70"/>
      <c r="J224" s="124">
        <f>SUBTOTAL(9,G224:I224)</f>
        <v>0</v>
      </c>
      <c r="K224" s="125">
        <f>IFERROR(J224/$J$18*100,"0.00")</f>
        <v>0</v>
      </c>
    </row>
    <row r="225" spans="1:11" ht="12.75" x14ac:dyDescent="0.2">
      <c r="A225" s="54">
        <v>2</v>
      </c>
      <c r="B225" s="55">
        <v>3</v>
      </c>
      <c r="C225" s="55">
        <v>1</v>
      </c>
      <c r="D225" s="55">
        <v>3</v>
      </c>
      <c r="E225" s="55"/>
      <c r="F225" s="67" t="s">
        <v>190</v>
      </c>
      <c r="G225" s="57">
        <f>SUM(G226:G228)</f>
        <v>0</v>
      </c>
      <c r="H225" s="57">
        <f>SUM(H226:H228)</f>
        <v>0</v>
      </c>
      <c r="I225" s="57">
        <f>SUM(I226:I228)</f>
        <v>0</v>
      </c>
      <c r="J225" s="57">
        <f>SUM(J226:J228)</f>
        <v>0</v>
      </c>
      <c r="K225" s="58">
        <f>SUM(K226:K228)</f>
        <v>0</v>
      </c>
    </row>
    <row r="226" spans="1:11" ht="12.75" x14ac:dyDescent="0.2">
      <c r="A226" s="68">
        <v>2</v>
      </c>
      <c r="B226" s="60">
        <v>3</v>
      </c>
      <c r="C226" s="60">
        <v>1</v>
      </c>
      <c r="D226" s="60">
        <v>3</v>
      </c>
      <c r="E226" s="60" t="s">
        <v>318</v>
      </c>
      <c r="F226" s="61" t="s">
        <v>191</v>
      </c>
      <c r="G226" s="62"/>
      <c r="H226" s="62"/>
      <c r="I226" s="62"/>
      <c r="J226" s="124">
        <f>SUBTOTAL(9,G226:I226)</f>
        <v>0</v>
      </c>
      <c r="K226" s="125">
        <f>IFERROR(J226/$J$18*100,"0.00")</f>
        <v>0</v>
      </c>
    </row>
    <row r="227" spans="1:11" ht="12.75" x14ac:dyDescent="0.2">
      <c r="A227" s="68">
        <v>2</v>
      </c>
      <c r="B227" s="60">
        <v>3</v>
      </c>
      <c r="C227" s="60">
        <v>1</v>
      </c>
      <c r="D227" s="60">
        <v>3</v>
      </c>
      <c r="E227" s="60" t="s">
        <v>319</v>
      </c>
      <c r="F227" s="61" t="s">
        <v>192</v>
      </c>
      <c r="G227" s="62"/>
      <c r="H227" s="62"/>
      <c r="I227" s="62"/>
      <c r="J227" s="124">
        <f>SUBTOTAL(9,G227:I227)</f>
        <v>0</v>
      </c>
      <c r="K227" s="125">
        <f>IFERROR(J227/$J$18*100,"0.00")</f>
        <v>0</v>
      </c>
    </row>
    <row r="228" spans="1:11" ht="12.75" x14ac:dyDescent="0.2">
      <c r="A228" s="68">
        <v>2</v>
      </c>
      <c r="B228" s="60">
        <v>3</v>
      </c>
      <c r="C228" s="60">
        <v>1</v>
      </c>
      <c r="D228" s="60">
        <v>3</v>
      </c>
      <c r="E228" s="60" t="s">
        <v>320</v>
      </c>
      <c r="F228" s="61" t="s">
        <v>193</v>
      </c>
      <c r="G228" s="70"/>
      <c r="H228" s="70"/>
      <c r="I228" s="70"/>
      <c r="J228" s="124">
        <f>SUBTOTAL(9,G228:I228)</f>
        <v>0</v>
      </c>
      <c r="K228" s="125">
        <f>IFERROR(J228/$J$18*100,"0.00")</f>
        <v>0</v>
      </c>
    </row>
    <row r="229" spans="1:11" ht="12.75" x14ac:dyDescent="0.2">
      <c r="A229" s="54">
        <v>2</v>
      </c>
      <c r="B229" s="55">
        <v>3</v>
      </c>
      <c r="C229" s="55">
        <v>1</v>
      </c>
      <c r="D229" s="55">
        <v>4</v>
      </c>
      <c r="E229" s="55"/>
      <c r="F229" s="67" t="s">
        <v>194</v>
      </c>
      <c r="G229" s="73">
        <f>+G230</f>
        <v>0</v>
      </c>
      <c r="H229" s="73">
        <f>+H230</f>
        <v>0</v>
      </c>
      <c r="I229" s="73">
        <f>+I230</f>
        <v>0</v>
      </c>
      <c r="J229" s="73">
        <f>+J230</f>
        <v>0</v>
      </c>
      <c r="K229" s="74">
        <f>+K230</f>
        <v>0</v>
      </c>
    </row>
    <row r="230" spans="1:11" ht="12.75" x14ac:dyDescent="0.2">
      <c r="A230" s="68">
        <v>2</v>
      </c>
      <c r="B230" s="60">
        <v>3</v>
      </c>
      <c r="C230" s="60">
        <v>1</v>
      </c>
      <c r="D230" s="60">
        <v>4</v>
      </c>
      <c r="E230" s="60" t="s">
        <v>318</v>
      </c>
      <c r="F230" s="61" t="s">
        <v>194</v>
      </c>
      <c r="G230" s="70"/>
      <c r="H230" s="70"/>
      <c r="I230" s="70"/>
      <c r="J230" s="124">
        <f>SUBTOTAL(9,G230:I230)</f>
        <v>0</v>
      </c>
      <c r="K230" s="125">
        <f>IFERROR(J230/$J$18*100,"0.00")</f>
        <v>0</v>
      </c>
    </row>
    <row r="231" spans="1:11" ht="12.75" x14ac:dyDescent="0.2">
      <c r="A231" s="49">
        <v>2</v>
      </c>
      <c r="B231" s="50">
        <v>3</v>
      </c>
      <c r="C231" s="50">
        <v>2</v>
      </c>
      <c r="D231" s="50"/>
      <c r="E231" s="50"/>
      <c r="F231" s="51" t="s">
        <v>19</v>
      </c>
      <c r="G231" s="52">
        <f>+G232+G234+G236+G238</f>
        <v>0</v>
      </c>
      <c r="H231" s="52">
        <f>+H232+H234+H236+H238</f>
        <v>0</v>
      </c>
      <c r="I231" s="52">
        <f>+I232+I234+I236+I238</f>
        <v>0</v>
      </c>
      <c r="J231" s="52">
        <f>+J232+J234+J236+J238</f>
        <v>0</v>
      </c>
      <c r="K231" s="53">
        <f>+K232+K234+K236+K238</f>
        <v>0</v>
      </c>
    </row>
    <row r="232" spans="1:11" ht="12.75" x14ac:dyDescent="0.2">
      <c r="A232" s="54">
        <v>2</v>
      </c>
      <c r="B232" s="55">
        <v>3</v>
      </c>
      <c r="C232" s="55">
        <v>2</v>
      </c>
      <c r="D232" s="55">
        <v>1</v>
      </c>
      <c r="E232" s="55"/>
      <c r="F232" s="67" t="s">
        <v>195</v>
      </c>
      <c r="G232" s="73">
        <f>+G233</f>
        <v>0</v>
      </c>
      <c r="H232" s="73">
        <f>+H233</f>
        <v>0</v>
      </c>
      <c r="I232" s="73">
        <f>+I233</f>
        <v>0</v>
      </c>
      <c r="J232" s="73">
        <f>+J233</f>
        <v>0</v>
      </c>
      <c r="K232" s="74">
        <f>+K233</f>
        <v>0</v>
      </c>
    </row>
    <row r="233" spans="1:11" ht="12.75" x14ac:dyDescent="0.2">
      <c r="A233" s="68">
        <v>2</v>
      </c>
      <c r="B233" s="60">
        <v>3</v>
      </c>
      <c r="C233" s="60">
        <v>2</v>
      </c>
      <c r="D233" s="60">
        <v>1</v>
      </c>
      <c r="E233" s="60" t="s">
        <v>318</v>
      </c>
      <c r="F233" s="61" t="s">
        <v>195</v>
      </c>
      <c r="G233" s="70"/>
      <c r="H233" s="70"/>
      <c r="I233" s="70"/>
      <c r="J233" s="124">
        <f>SUBTOTAL(9,G233:I233)</f>
        <v>0</v>
      </c>
      <c r="K233" s="125">
        <f>IFERROR(J233/$J$18*100,"0.00")</f>
        <v>0</v>
      </c>
    </row>
    <row r="234" spans="1:11" ht="12.75" x14ac:dyDescent="0.2">
      <c r="A234" s="54">
        <v>2</v>
      </c>
      <c r="B234" s="55">
        <v>3</v>
      </c>
      <c r="C234" s="55">
        <v>2</v>
      </c>
      <c r="D234" s="55">
        <v>2</v>
      </c>
      <c r="E234" s="55"/>
      <c r="F234" s="67" t="s">
        <v>196</v>
      </c>
      <c r="G234" s="73">
        <f>+G235</f>
        <v>0</v>
      </c>
      <c r="H234" s="73">
        <f>+H235</f>
        <v>0</v>
      </c>
      <c r="I234" s="73">
        <f>+I235</f>
        <v>0</v>
      </c>
      <c r="J234" s="73">
        <f>+J235</f>
        <v>0</v>
      </c>
      <c r="K234" s="74">
        <f>+K235</f>
        <v>0</v>
      </c>
    </row>
    <row r="235" spans="1:11" ht="12.75" x14ac:dyDescent="0.2">
      <c r="A235" s="68">
        <v>2</v>
      </c>
      <c r="B235" s="60">
        <v>3</v>
      </c>
      <c r="C235" s="60">
        <v>2</v>
      </c>
      <c r="D235" s="60">
        <v>2</v>
      </c>
      <c r="E235" s="60" t="s">
        <v>318</v>
      </c>
      <c r="F235" s="61" t="s">
        <v>196</v>
      </c>
      <c r="G235" s="70"/>
      <c r="H235" s="70"/>
      <c r="I235" s="70"/>
      <c r="J235" s="124">
        <f>SUBTOTAL(9,G235:I235)</f>
        <v>0</v>
      </c>
      <c r="K235" s="125">
        <f>IFERROR(J235/$J$18*100,"0.00")</f>
        <v>0</v>
      </c>
    </row>
    <row r="236" spans="1:11" ht="12.75" x14ac:dyDescent="0.2">
      <c r="A236" s="54">
        <v>2</v>
      </c>
      <c r="B236" s="55">
        <v>3</v>
      </c>
      <c r="C236" s="55">
        <v>2</v>
      </c>
      <c r="D236" s="55">
        <v>3</v>
      </c>
      <c r="E236" s="55"/>
      <c r="F236" s="67" t="s">
        <v>197</v>
      </c>
      <c r="G236" s="73">
        <f>+G237</f>
        <v>0</v>
      </c>
      <c r="H236" s="73">
        <f>+H237</f>
        <v>0</v>
      </c>
      <c r="I236" s="73">
        <f>+I237</f>
        <v>0</v>
      </c>
      <c r="J236" s="73">
        <f>+J237</f>
        <v>0</v>
      </c>
      <c r="K236" s="74">
        <f>+K237</f>
        <v>0</v>
      </c>
    </row>
    <row r="237" spans="1:11" ht="12.75" x14ac:dyDescent="0.2">
      <c r="A237" s="68">
        <v>2</v>
      </c>
      <c r="B237" s="60">
        <v>3</v>
      </c>
      <c r="C237" s="60">
        <v>2</v>
      </c>
      <c r="D237" s="60">
        <v>3</v>
      </c>
      <c r="E237" s="60" t="s">
        <v>318</v>
      </c>
      <c r="F237" s="61" t="s">
        <v>197</v>
      </c>
      <c r="G237" s="70"/>
      <c r="H237" s="70"/>
      <c r="I237" s="70"/>
      <c r="J237" s="124">
        <f>SUBTOTAL(9,G237:I237)</f>
        <v>0</v>
      </c>
      <c r="K237" s="125">
        <f>IFERROR(J237/$J$18*100,"0.00")</f>
        <v>0</v>
      </c>
    </row>
    <row r="238" spans="1:11" ht="12.75" x14ac:dyDescent="0.2">
      <c r="A238" s="54">
        <v>2</v>
      </c>
      <c r="B238" s="55">
        <v>3</v>
      </c>
      <c r="C238" s="55">
        <v>2</v>
      </c>
      <c r="D238" s="55">
        <v>4</v>
      </c>
      <c r="E238" s="55"/>
      <c r="F238" s="67" t="s">
        <v>20</v>
      </c>
      <c r="G238" s="73">
        <f>+G239</f>
        <v>0</v>
      </c>
      <c r="H238" s="73">
        <f>+H239</f>
        <v>0</v>
      </c>
      <c r="I238" s="73">
        <f>+I239</f>
        <v>0</v>
      </c>
      <c r="J238" s="73">
        <f>+J239</f>
        <v>0</v>
      </c>
      <c r="K238" s="74">
        <f>+K239</f>
        <v>0</v>
      </c>
    </row>
    <row r="239" spans="1:11" ht="12.75" x14ac:dyDescent="0.2">
      <c r="A239" s="68">
        <v>2</v>
      </c>
      <c r="B239" s="60">
        <v>3</v>
      </c>
      <c r="C239" s="60">
        <v>2</v>
      </c>
      <c r="D239" s="60">
        <v>4</v>
      </c>
      <c r="E239" s="60" t="s">
        <v>318</v>
      </c>
      <c r="F239" s="61" t="s">
        <v>20</v>
      </c>
      <c r="G239" s="70"/>
      <c r="H239" s="70"/>
      <c r="I239" s="70"/>
      <c r="J239" s="124">
        <f>SUBTOTAL(9,G239:I239)</f>
        <v>0</v>
      </c>
      <c r="K239" s="125">
        <f>IFERROR(J239/$J$18*100,"0.00")</f>
        <v>0</v>
      </c>
    </row>
    <row r="240" spans="1:11" ht="12.75" x14ac:dyDescent="0.2">
      <c r="A240" s="49">
        <v>2</v>
      </c>
      <c r="B240" s="50">
        <v>3</v>
      </c>
      <c r="C240" s="50">
        <v>3</v>
      </c>
      <c r="D240" s="50"/>
      <c r="E240" s="50"/>
      <c r="F240" s="51" t="s">
        <v>363</v>
      </c>
      <c r="G240" s="52">
        <f>+G241+G243+G245+G247+G249+G251</f>
        <v>1406000</v>
      </c>
      <c r="H240" s="52">
        <f>+H241+H243+H245+H247+H249+H251</f>
        <v>4000000</v>
      </c>
      <c r="I240" s="52">
        <f>+I241+I243+I245+I247+I249+I251</f>
        <v>0</v>
      </c>
      <c r="J240" s="52">
        <f>+J241+J243+J245+J247+J249+J251</f>
        <v>5406000</v>
      </c>
      <c r="K240" s="53">
        <f>+K241+K243+K245+K247+K249+K251</f>
        <v>1.5895204905691254</v>
      </c>
    </row>
    <row r="241" spans="1:11" ht="12.75" x14ac:dyDescent="0.2">
      <c r="A241" s="54">
        <v>2</v>
      </c>
      <c r="B241" s="55">
        <v>3</v>
      </c>
      <c r="C241" s="55">
        <v>3</v>
      </c>
      <c r="D241" s="55">
        <v>1</v>
      </c>
      <c r="E241" s="55"/>
      <c r="F241" s="67" t="s">
        <v>198</v>
      </c>
      <c r="G241" s="57">
        <f>G242</f>
        <v>0</v>
      </c>
      <c r="H241" s="57">
        <f>H242</f>
        <v>0</v>
      </c>
      <c r="I241" s="57">
        <f>I242</f>
        <v>0</v>
      </c>
      <c r="J241" s="57">
        <f>J242</f>
        <v>0</v>
      </c>
      <c r="K241" s="58">
        <f>K242</f>
        <v>0</v>
      </c>
    </row>
    <row r="242" spans="1:11" ht="12.75" x14ac:dyDescent="0.2">
      <c r="A242" s="68">
        <v>2</v>
      </c>
      <c r="B242" s="60">
        <v>3</v>
      </c>
      <c r="C242" s="60">
        <v>3</v>
      </c>
      <c r="D242" s="60">
        <v>1</v>
      </c>
      <c r="E242" s="60" t="s">
        <v>318</v>
      </c>
      <c r="F242" s="61" t="s">
        <v>198</v>
      </c>
      <c r="G242" s="62"/>
      <c r="H242" s="62"/>
      <c r="I242" s="62"/>
      <c r="J242" s="124">
        <f>SUBTOTAL(9,G242:I242)</f>
        <v>0</v>
      </c>
      <c r="K242" s="125">
        <f>IFERROR(J242/$J$18*100,"0.00")</f>
        <v>0</v>
      </c>
    </row>
    <row r="243" spans="1:11" ht="12.75" x14ac:dyDescent="0.2">
      <c r="A243" s="54">
        <v>2</v>
      </c>
      <c r="B243" s="55">
        <v>3</v>
      </c>
      <c r="C243" s="55">
        <v>3</v>
      </c>
      <c r="D243" s="55">
        <v>2</v>
      </c>
      <c r="E243" s="55"/>
      <c r="F243" s="67" t="s">
        <v>199</v>
      </c>
      <c r="G243" s="73">
        <f>+G244</f>
        <v>0</v>
      </c>
      <c r="H243" s="73">
        <f>+H244</f>
        <v>0</v>
      </c>
      <c r="I243" s="73">
        <f>+I244</f>
        <v>0</v>
      </c>
      <c r="J243" s="73">
        <f>+J244</f>
        <v>0</v>
      </c>
      <c r="K243" s="74">
        <f>+K244</f>
        <v>0</v>
      </c>
    </row>
    <row r="244" spans="1:11" ht="12.75" x14ac:dyDescent="0.2">
      <c r="A244" s="68">
        <v>2</v>
      </c>
      <c r="B244" s="60">
        <v>3</v>
      </c>
      <c r="C244" s="60">
        <v>3</v>
      </c>
      <c r="D244" s="60">
        <v>2</v>
      </c>
      <c r="E244" s="60" t="s">
        <v>318</v>
      </c>
      <c r="F244" s="61" t="s">
        <v>199</v>
      </c>
      <c r="G244" s="62"/>
      <c r="H244" s="62"/>
      <c r="I244" s="62"/>
      <c r="J244" s="124">
        <f>SUBTOTAL(9,G244:I244)</f>
        <v>0</v>
      </c>
      <c r="K244" s="125">
        <f>IFERROR(J244/$J$18*100,"0.00")</f>
        <v>0</v>
      </c>
    </row>
    <row r="245" spans="1:11" ht="12.75" x14ac:dyDescent="0.2">
      <c r="A245" s="54">
        <v>2</v>
      </c>
      <c r="B245" s="55">
        <v>3</v>
      </c>
      <c r="C245" s="55">
        <v>3</v>
      </c>
      <c r="D245" s="55">
        <v>3</v>
      </c>
      <c r="E245" s="55"/>
      <c r="F245" s="67" t="s">
        <v>200</v>
      </c>
      <c r="G245" s="73">
        <f>+G246</f>
        <v>0</v>
      </c>
      <c r="H245" s="73">
        <f>+H246</f>
        <v>0</v>
      </c>
      <c r="I245" s="73">
        <f>+I246</f>
        <v>0</v>
      </c>
      <c r="J245" s="73">
        <f>+J246</f>
        <v>0</v>
      </c>
      <c r="K245" s="74">
        <f>+K246</f>
        <v>0</v>
      </c>
    </row>
    <row r="246" spans="1:11" ht="12.75" x14ac:dyDescent="0.2">
      <c r="A246" s="68">
        <v>2</v>
      </c>
      <c r="B246" s="60">
        <v>3</v>
      </c>
      <c r="C246" s="60">
        <v>3</v>
      </c>
      <c r="D246" s="60">
        <v>3</v>
      </c>
      <c r="E246" s="60" t="s">
        <v>318</v>
      </c>
      <c r="F246" s="61" t="s">
        <v>200</v>
      </c>
      <c r="G246" s="62"/>
      <c r="H246" s="62"/>
      <c r="I246" s="62"/>
      <c r="J246" s="124">
        <f>SUBTOTAL(9,G246:I246)</f>
        <v>0</v>
      </c>
      <c r="K246" s="125">
        <f>IFERROR(J246/$J$18*100,"0.00")</f>
        <v>0</v>
      </c>
    </row>
    <row r="247" spans="1:11" ht="12.75" x14ac:dyDescent="0.2">
      <c r="A247" s="54">
        <v>2</v>
      </c>
      <c r="B247" s="55">
        <v>3</v>
      </c>
      <c r="C247" s="55">
        <v>3</v>
      </c>
      <c r="D247" s="55">
        <v>4</v>
      </c>
      <c r="E247" s="55"/>
      <c r="F247" s="67" t="s">
        <v>201</v>
      </c>
      <c r="G247" s="73">
        <f>+G248</f>
        <v>0</v>
      </c>
      <c r="H247" s="73">
        <f>+H248</f>
        <v>0</v>
      </c>
      <c r="I247" s="73">
        <f>+I248</f>
        <v>0</v>
      </c>
      <c r="J247" s="73">
        <f>+J248</f>
        <v>0</v>
      </c>
      <c r="K247" s="74">
        <f>+K248</f>
        <v>0</v>
      </c>
    </row>
    <row r="248" spans="1:11" ht="12.75" x14ac:dyDescent="0.2">
      <c r="A248" s="68">
        <v>2</v>
      </c>
      <c r="B248" s="60">
        <v>3</v>
      </c>
      <c r="C248" s="60">
        <v>3</v>
      </c>
      <c r="D248" s="60">
        <v>4</v>
      </c>
      <c r="E248" s="60" t="s">
        <v>318</v>
      </c>
      <c r="F248" s="61" t="s">
        <v>201</v>
      </c>
      <c r="G248" s="70"/>
      <c r="H248" s="70"/>
      <c r="I248" s="70"/>
      <c r="J248" s="124">
        <f>SUBTOTAL(9,G248:I248)</f>
        <v>0</v>
      </c>
      <c r="K248" s="125">
        <f>IFERROR(J248/$J$18*100,"0.00")</f>
        <v>0</v>
      </c>
    </row>
    <row r="249" spans="1:11" ht="12.75" x14ac:dyDescent="0.2">
      <c r="A249" s="54">
        <v>2</v>
      </c>
      <c r="B249" s="55">
        <v>3</v>
      </c>
      <c r="C249" s="55">
        <v>3</v>
      </c>
      <c r="D249" s="55">
        <v>5</v>
      </c>
      <c r="E249" s="55"/>
      <c r="F249" s="67" t="s">
        <v>202</v>
      </c>
      <c r="G249" s="73">
        <f>+G250</f>
        <v>0</v>
      </c>
      <c r="H249" s="73">
        <f>+H250</f>
        <v>0</v>
      </c>
      <c r="I249" s="73">
        <f>+I250</f>
        <v>0</v>
      </c>
      <c r="J249" s="73">
        <f>+J250</f>
        <v>0</v>
      </c>
      <c r="K249" s="74">
        <f>+K250</f>
        <v>0</v>
      </c>
    </row>
    <row r="250" spans="1:11" ht="12.75" x14ac:dyDescent="0.2">
      <c r="A250" s="68">
        <v>2</v>
      </c>
      <c r="B250" s="60">
        <v>3</v>
      </c>
      <c r="C250" s="60">
        <v>3</v>
      </c>
      <c r="D250" s="60">
        <v>5</v>
      </c>
      <c r="E250" s="60" t="s">
        <v>318</v>
      </c>
      <c r="F250" s="61" t="s">
        <v>202</v>
      </c>
      <c r="G250" s="70"/>
      <c r="H250" s="70"/>
      <c r="I250" s="70"/>
      <c r="J250" s="124">
        <f>SUBTOTAL(9,G250:I250)</f>
        <v>0</v>
      </c>
      <c r="K250" s="125">
        <f>IFERROR(J250/$J$18*100,"0.00")</f>
        <v>0</v>
      </c>
    </row>
    <row r="251" spans="1:11" ht="12.75" x14ac:dyDescent="0.2">
      <c r="A251" s="54">
        <v>2</v>
      </c>
      <c r="B251" s="55">
        <v>3</v>
      </c>
      <c r="C251" s="55">
        <v>3</v>
      </c>
      <c r="D251" s="55">
        <v>6</v>
      </c>
      <c r="E251" s="55"/>
      <c r="F251" s="67" t="s">
        <v>203</v>
      </c>
      <c r="G251" s="73">
        <f>+G252</f>
        <v>1406000</v>
      </c>
      <c r="H251" s="73">
        <f>+H252</f>
        <v>4000000</v>
      </c>
      <c r="I251" s="73">
        <f>+I252</f>
        <v>0</v>
      </c>
      <c r="J251" s="73">
        <f>+J252</f>
        <v>5406000</v>
      </c>
      <c r="K251" s="74">
        <f>+K252</f>
        <v>1.5895204905691254</v>
      </c>
    </row>
    <row r="252" spans="1:11" ht="12.75" x14ac:dyDescent="0.2">
      <c r="A252" s="68">
        <v>2</v>
      </c>
      <c r="B252" s="60">
        <v>3</v>
      </c>
      <c r="C252" s="60">
        <v>3</v>
      </c>
      <c r="D252" s="60">
        <v>6</v>
      </c>
      <c r="E252" s="60" t="s">
        <v>318</v>
      </c>
      <c r="F252" s="61" t="s">
        <v>203</v>
      </c>
      <c r="G252" s="62">
        <f>1400000+6000</f>
        <v>1406000</v>
      </c>
      <c r="H252" s="62">
        <v>4000000</v>
      </c>
      <c r="I252" s="62"/>
      <c r="J252" s="124">
        <f>SUBTOTAL(9,G252:I252)</f>
        <v>5406000</v>
      </c>
      <c r="K252" s="125">
        <f>IFERROR(J252/$J$18*100,"0.00")</f>
        <v>1.5895204905691254</v>
      </c>
    </row>
    <row r="253" spans="1:11" ht="12.75" x14ac:dyDescent="0.2">
      <c r="A253" s="49">
        <v>2</v>
      </c>
      <c r="B253" s="50">
        <v>3</v>
      </c>
      <c r="C253" s="50">
        <v>4</v>
      </c>
      <c r="D253" s="50"/>
      <c r="E253" s="50"/>
      <c r="F253" s="51" t="s">
        <v>364</v>
      </c>
      <c r="G253" s="52">
        <f>+G254+G256</f>
        <v>0</v>
      </c>
      <c r="H253" s="52">
        <f>+H254+H256</f>
        <v>0</v>
      </c>
      <c r="I253" s="52">
        <f>+I254+I256</f>
        <v>0</v>
      </c>
      <c r="J253" s="52">
        <f>+J254+J256</f>
        <v>0</v>
      </c>
      <c r="K253" s="53">
        <f>+K254+K256</f>
        <v>0</v>
      </c>
    </row>
    <row r="254" spans="1:11" ht="12.75" x14ac:dyDescent="0.2">
      <c r="A254" s="54">
        <v>2</v>
      </c>
      <c r="B254" s="55">
        <v>3</v>
      </c>
      <c r="C254" s="55">
        <v>4</v>
      </c>
      <c r="D254" s="55">
        <v>1</v>
      </c>
      <c r="E254" s="55"/>
      <c r="F254" s="67" t="s">
        <v>204</v>
      </c>
      <c r="G254" s="73">
        <f>+G255</f>
        <v>0</v>
      </c>
      <c r="H254" s="73">
        <f>+H255</f>
        <v>0</v>
      </c>
      <c r="I254" s="73">
        <f>+I255</f>
        <v>0</v>
      </c>
      <c r="J254" s="73">
        <f>+J255</f>
        <v>0</v>
      </c>
      <c r="K254" s="74">
        <f>+K255</f>
        <v>0</v>
      </c>
    </row>
    <row r="255" spans="1:11" ht="12.75" x14ac:dyDescent="0.2">
      <c r="A255" s="68">
        <v>2</v>
      </c>
      <c r="B255" s="60">
        <v>3</v>
      </c>
      <c r="C255" s="60">
        <v>4</v>
      </c>
      <c r="D255" s="60">
        <v>1</v>
      </c>
      <c r="E255" s="60" t="s">
        <v>318</v>
      </c>
      <c r="F255" s="61" t="s">
        <v>204</v>
      </c>
      <c r="G255" s="62"/>
      <c r="H255" s="62"/>
      <c r="I255" s="62"/>
      <c r="J255" s="124">
        <f>SUBTOTAL(9,G255:I255)</f>
        <v>0</v>
      </c>
      <c r="K255" s="125">
        <f>IFERROR(J255/$J$18*100,"0.00")</f>
        <v>0</v>
      </c>
    </row>
    <row r="256" spans="1:11" ht="12.75" x14ac:dyDescent="0.2">
      <c r="A256" s="71">
        <v>2</v>
      </c>
      <c r="B256" s="55">
        <v>3</v>
      </c>
      <c r="C256" s="55">
        <v>4</v>
      </c>
      <c r="D256" s="55">
        <v>2</v>
      </c>
      <c r="E256" s="55"/>
      <c r="F256" s="67" t="s">
        <v>205</v>
      </c>
      <c r="G256" s="73">
        <f>+G257</f>
        <v>0</v>
      </c>
      <c r="H256" s="73">
        <f>+H257</f>
        <v>0</v>
      </c>
      <c r="I256" s="73">
        <f>+I257</f>
        <v>0</v>
      </c>
      <c r="J256" s="73">
        <f>+J257</f>
        <v>0</v>
      </c>
      <c r="K256" s="74">
        <f>+K257</f>
        <v>0</v>
      </c>
    </row>
    <row r="257" spans="1:11" ht="12.75" x14ac:dyDescent="0.2">
      <c r="A257" s="77">
        <v>2</v>
      </c>
      <c r="B257" s="78">
        <v>3</v>
      </c>
      <c r="C257" s="78">
        <v>4</v>
      </c>
      <c r="D257" s="78">
        <v>2</v>
      </c>
      <c r="E257" s="60" t="s">
        <v>318</v>
      </c>
      <c r="F257" s="61" t="s">
        <v>205</v>
      </c>
      <c r="G257" s="70"/>
      <c r="H257" s="70"/>
      <c r="I257" s="70"/>
      <c r="J257" s="124">
        <f>SUBTOTAL(9,G257:I257)</f>
        <v>0</v>
      </c>
      <c r="K257" s="125">
        <f>IFERROR(J257/$J$18*100,"0.00")</f>
        <v>0</v>
      </c>
    </row>
    <row r="258" spans="1:11" ht="12.75" x14ac:dyDescent="0.2">
      <c r="A258" s="49">
        <v>2</v>
      </c>
      <c r="B258" s="50">
        <v>3</v>
      </c>
      <c r="C258" s="50">
        <v>5</v>
      </c>
      <c r="D258" s="50"/>
      <c r="E258" s="50"/>
      <c r="F258" s="51" t="s">
        <v>206</v>
      </c>
      <c r="G258" s="52">
        <f>+G259+G261+G263+G265+G267</f>
        <v>0</v>
      </c>
      <c r="H258" s="52">
        <f>+H259+H261+H263+H265+H267</f>
        <v>487200</v>
      </c>
      <c r="I258" s="52">
        <f>+I259+I261+I263+I265+I267</f>
        <v>0</v>
      </c>
      <c r="J258" s="52">
        <f>+J259+J261+J263+J265+J267</f>
        <v>487200</v>
      </c>
      <c r="K258" s="53">
        <f>+K259+K261+K263+K265+K267</f>
        <v>0.14325090325661818</v>
      </c>
    </row>
    <row r="259" spans="1:11" ht="12.75" x14ac:dyDescent="0.2">
      <c r="A259" s="54">
        <v>2</v>
      </c>
      <c r="B259" s="55">
        <v>3</v>
      </c>
      <c r="C259" s="55">
        <v>5</v>
      </c>
      <c r="D259" s="55">
        <v>1</v>
      </c>
      <c r="E259" s="55"/>
      <c r="F259" s="67" t="s">
        <v>207</v>
      </c>
      <c r="G259" s="73">
        <f>+G260</f>
        <v>0</v>
      </c>
      <c r="H259" s="73">
        <f>+H260</f>
        <v>0</v>
      </c>
      <c r="I259" s="73">
        <f>+I260</f>
        <v>0</v>
      </c>
      <c r="J259" s="73">
        <f>+J260</f>
        <v>0</v>
      </c>
      <c r="K259" s="74">
        <f>+K260</f>
        <v>0</v>
      </c>
    </row>
    <row r="260" spans="1:11" ht="12.75" x14ac:dyDescent="0.2">
      <c r="A260" s="68">
        <v>2</v>
      </c>
      <c r="B260" s="60">
        <v>3</v>
      </c>
      <c r="C260" s="60">
        <v>5</v>
      </c>
      <c r="D260" s="60">
        <v>1</v>
      </c>
      <c r="E260" s="60" t="s">
        <v>318</v>
      </c>
      <c r="F260" s="61" t="s">
        <v>207</v>
      </c>
      <c r="G260" s="70"/>
      <c r="H260" s="70"/>
      <c r="I260" s="70"/>
      <c r="J260" s="124">
        <f>SUBTOTAL(9,G260:I260)</f>
        <v>0</v>
      </c>
      <c r="K260" s="125">
        <f>IFERROR(J260/$J$18*100,"0.00")</f>
        <v>0</v>
      </c>
    </row>
    <row r="261" spans="1:11" ht="12.75" x14ac:dyDescent="0.2">
      <c r="A261" s="54">
        <v>2</v>
      </c>
      <c r="B261" s="55">
        <v>3</v>
      </c>
      <c r="C261" s="55">
        <v>5</v>
      </c>
      <c r="D261" s="55">
        <v>2</v>
      </c>
      <c r="E261" s="55"/>
      <c r="F261" s="67" t="s">
        <v>208</v>
      </c>
      <c r="G261" s="73">
        <f>+G262</f>
        <v>0</v>
      </c>
      <c r="H261" s="73">
        <f>+H262</f>
        <v>0</v>
      </c>
      <c r="I261" s="73">
        <f>+I262</f>
        <v>0</v>
      </c>
      <c r="J261" s="73">
        <f>+J262</f>
        <v>0</v>
      </c>
      <c r="K261" s="74">
        <f>+K262</f>
        <v>0</v>
      </c>
    </row>
    <row r="262" spans="1:11" ht="12.75" x14ac:dyDescent="0.2">
      <c r="A262" s="68">
        <v>2</v>
      </c>
      <c r="B262" s="60">
        <v>3</v>
      </c>
      <c r="C262" s="60">
        <v>5</v>
      </c>
      <c r="D262" s="60">
        <v>2</v>
      </c>
      <c r="E262" s="60" t="s">
        <v>318</v>
      </c>
      <c r="F262" s="61" t="s">
        <v>208</v>
      </c>
      <c r="G262" s="70"/>
      <c r="H262" s="70"/>
      <c r="I262" s="70"/>
      <c r="J262" s="124">
        <f>SUBTOTAL(9,G262:I262)</f>
        <v>0</v>
      </c>
      <c r="K262" s="125">
        <f>IFERROR(J262/$J$18*100,"0.00")</f>
        <v>0</v>
      </c>
    </row>
    <row r="263" spans="1:11" ht="12.75" x14ac:dyDescent="0.2">
      <c r="A263" s="54">
        <v>2</v>
      </c>
      <c r="B263" s="55">
        <v>3</v>
      </c>
      <c r="C263" s="55">
        <v>5</v>
      </c>
      <c r="D263" s="55">
        <v>3</v>
      </c>
      <c r="E263" s="55"/>
      <c r="F263" s="67" t="s">
        <v>209</v>
      </c>
      <c r="G263" s="73">
        <f>+G264</f>
        <v>0</v>
      </c>
      <c r="H263" s="73">
        <f>+H264</f>
        <v>487200</v>
      </c>
      <c r="I263" s="73">
        <f>+I264</f>
        <v>0</v>
      </c>
      <c r="J263" s="73">
        <f>+J264</f>
        <v>487200</v>
      </c>
      <c r="K263" s="74">
        <f>+K264</f>
        <v>0.14325090325661818</v>
      </c>
    </row>
    <row r="264" spans="1:11" ht="12.75" x14ac:dyDescent="0.2">
      <c r="A264" s="68">
        <v>2</v>
      </c>
      <c r="B264" s="60">
        <v>3</v>
      </c>
      <c r="C264" s="60">
        <v>5</v>
      </c>
      <c r="D264" s="60">
        <v>3</v>
      </c>
      <c r="E264" s="60" t="s">
        <v>318</v>
      </c>
      <c r="F264" s="61" t="s">
        <v>209</v>
      </c>
      <c r="G264" s="62"/>
      <c r="H264" s="62">
        <v>487200</v>
      </c>
      <c r="I264" s="62"/>
      <c r="J264" s="124">
        <f>SUBTOTAL(9,G264:I264)</f>
        <v>487200</v>
      </c>
      <c r="K264" s="125">
        <f>IFERROR(J264/$J$18*100,"0.00")</f>
        <v>0.14325090325661818</v>
      </c>
    </row>
    <row r="265" spans="1:11" ht="12.75" x14ac:dyDescent="0.2">
      <c r="A265" s="54">
        <v>2</v>
      </c>
      <c r="B265" s="55">
        <v>3</v>
      </c>
      <c r="C265" s="55">
        <v>5</v>
      </c>
      <c r="D265" s="55">
        <v>4</v>
      </c>
      <c r="E265" s="55"/>
      <c r="F265" s="67" t="s">
        <v>210</v>
      </c>
      <c r="G265" s="73">
        <f>+G266</f>
        <v>0</v>
      </c>
      <c r="H265" s="73">
        <f>+H266</f>
        <v>0</v>
      </c>
      <c r="I265" s="73">
        <f>+I266</f>
        <v>0</v>
      </c>
      <c r="J265" s="73">
        <f>+J266</f>
        <v>0</v>
      </c>
      <c r="K265" s="74">
        <f>+K266</f>
        <v>0</v>
      </c>
    </row>
    <row r="266" spans="1:11" ht="12.75" x14ac:dyDescent="0.2">
      <c r="A266" s="68">
        <v>2</v>
      </c>
      <c r="B266" s="60">
        <v>3</v>
      </c>
      <c r="C266" s="60">
        <v>5</v>
      </c>
      <c r="D266" s="60">
        <v>4</v>
      </c>
      <c r="E266" s="60" t="s">
        <v>318</v>
      </c>
      <c r="F266" s="61" t="s">
        <v>210</v>
      </c>
      <c r="G266" s="70"/>
      <c r="H266" s="70"/>
      <c r="I266" s="70"/>
      <c r="J266" s="124">
        <f>SUBTOTAL(9,G266:I266)</f>
        <v>0</v>
      </c>
      <c r="K266" s="125">
        <f>IFERROR(J266/$J$18*100,"0.00")</f>
        <v>0</v>
      </c>
    </row>
    <row r="267" spans="1:11" ht="12.75" x14ac:dyDescent="0.2">
      <c r="A267" s="54">
        <v>2</v>
      </c>
      <c r="B267" s="55">
        <v>3</v>
      </c>
      <c r="C267" s="55">
        <v>5</v>
      </c>
      <c r="D267" s="55">
        <v>5</v>
      </c>
      <c r="E267" s="55"/>
      <c r="F267" s="67" t="s">
        <v>365</v>
      </c>
      <c r="G267" s="73">
        <f>+G268</f>
        <v>0</v>
      </c>
      <c r="H267" s="73">
        <f>+H268</f>
        <v>0</v>
      </c>
      <c r="I267" s="73">
        <f>+I268</f>
        <v>0</v>
      </c>
      <c r="J267" s="73">
        <f>+J268</f>
        <v>0</v>
      </c>
      <c r="K267" s="74">
        <f>+K268</f>
        <v>0</v>
      </c>
    </row>
    <row r="268" spans="1:11" ht="12.75" x14ac:dyDescent="0.2">
      <c r="A268" s="68">
        <v>2</v>
      </c>
      <c r="B268" s="60">
        <v>3</v>
      </c>
      <c r="C268" s="60">
        <v>5</v>
      </c>
      <c r="D268" s="60">
        <v>5</v>
      </c>
      <c r="E268" s="60" t="s">
        <v>318</v>
      </c>
      <c r="F268" s="61" t="s">
        <v>211</v>
      </c>
      <c r="G268" s="62"/>
      <c r="H268" s="62"/>
      <c r="I268" s="62"/>
      <c r="J268" s="124">
        <f>SUBTOTAL(9,G268:I268)</f>
        <v>0</v>
      </c>
      <c r="K268" s="125">
        <f>IFERROR(J268/$J$18*100,"0.00")</f>
        <v>0</v>
      </c>
    </row>
    <row r="269" spans="1:11" ht="12.75" x14ac:dyDescent="0.2">
      <c r="A269" s="49">
        <v>2</v>
      </c>
      <c r="B269" s="50">
        <v>3</v>
      </c>
      <c r="C269" s="50">
        <v>6</v>
      </c>
      <c r="D269" s="50"/>
      <c r="E269" s="50"/>
      <c r="F269" s="51" t="s">
        <v>212</v>
      </c>
      <c r="G269" s="52">
        <f>+G270+G276+G280+G287+G295</f>
        <v>0</v>
      </c>
      <c r="H269" s="52">
        <f>+H270+H276+H280+H287+H295</f>
        <v>0</v>
      </c>
      <c r="I269" s="52">
        <f>+I270+I276+I280+I287+I295</f>
        <v>0</v>
      </c>
      <c r="J269" s="52">
        <f>+J270+J276+J280+J287+J295</f>
        <v>0</v>
      </c>
      <c r="K269" s="52">
        <f>+K270+K276+K280+K287+K295</f>
        <v>0</v>
      </c>
    </row>
    <row r="270" spans="1:11" ht="12.75" x14ac:dyDescent="0.2">
      <c r="A270" s="54">
        <v>2</v>
      </c>
      <c r="B270" s="55">
        <v>3</v>
      </c>
      <c r="C270" s="55">
        <v>6</v>
      </c>
      <c r="D270" s="55">
        <v>1</v>
      </c>
      <c r="E270" s="55"/>
      <c r="F270" s="67" t="s">
        <v>213</v>
      </c>
      <c r="G270" s="73">
        <f>+G271+G272+G273+G274</f>
        <v>0</v>
      </c>
      <c r="H270" s="73">
        <f>+H271+H272+H273+H274</f>
        <v>0</v>
      </c>
      <c r="I270" s="73">
        <f>+I271+I272+I273+I274</f>
        <v>0</v>
      </c>
      <c r="J270" s="73">
        <f>+J271+J272+J273+J274</f>
        <v>0</v>
      </c>
      <c r="K270" s="74">
        <f>+K271+K272+K273+K274</f>
        <v>0</v>
      </c>
    </row>
    <row r="271" spans="1:11" ht="12.75" x14ac:dyDescent="0.2">
      <c r="A271" s="68">
        <v>2</v>
      </c>
      <c r="B271" s="60">
        <v>3</v>
      </c>
      <c r="C271" s="60">
        <v>6</v>
      </c>
      <c r="D271" s="60">
        <v>1</v>
      </c>
      <c r="E271" s="60" t="s">
        <v>318</v>
      </c>
      <c r="F271" s="61" t="s">
        <v>214</v>
      </c>
      <c r="G271" s="62"/>
      <c r="H271" s="62"/>
      <c r="I271" s="62"/>
      <c r="J271" s="62">
        <f>SUBTOTAL(9,G271:I271)</f>
        <v>0</v>
      </c>
      <c r="K271" s="63">
        <f>IFERROR(J271/$J$18*100,"0.00")</f>
        <v>0</v>
      </c>
    </row>
    <row r="272" spans="1:11" ht="12.75" x14ac:dyDescent="0.2">
      <c r="A272" s="68">
        <v>2</v>
      </c>
      <c r="B272" s="60">
        <v>3</v>
      </c>
      <c r="C272" s="60">
        <v>6</v>
      </c>
      <c r="D272" s="60">
        <v>1</v>
      </c>
      <c r="E272" s="60" t="s">
        <v>319</v>
      </c>
      <c r="F272" s="61" t="s">
        <v>215</v>
      </c>
      <c r="G272" s="62"/>
      <c r="H272" s="62"/>
      <c r="I272" s="62"/>
      <c r="J272" s="62">
        <f>SUBTOTAL(9,G272:I272)</f>
        <v>0</v>
      </c>
      <c r="K272" s="63">
        <f>IFERROR(J272/$J$18*100,"0.00")</f>
        <v>0</v>
      </c>
    </row>
    <row r="273" spans="1:11" ht="12.75" x14ac:dyDescent="0.2">
      <c r="A273" s="68">
        <v>2</v>
      </c>
      <c r="B273" s="60">
        <v>3</v>
      </c>
      <c r="C273" s="60">
        <v>6</v>
      </c>
      <c r="D273" s="60">
        <v>1</v>
      </c>
      <c r="E273" s="60" t="s">
        <v>320</v>
      </c>
      <c r="F273" s="61" t="s">
        <v>216</v>
      </c>
      <c r="G273" s="62"/>
      <c r="H273" s="62"/>
      <c r="I273" s="62"/>
      <c r="J273" s="62">
        <f>SUBTOTAL(9,G273:I273)</f>
        <v>0</v>
      </c>
      <c r="K273" s="63">
        <f>IFERROR(J273/$J$18*100,"0.00")</f>
        <v>0</v>
      </c>
    </row>
    <row r="274" spans="1:11" ht="12.75" x14ac:dyDescent="0.2">
      <c r="A274" s="68">
        <v>2</v>
      </c>
      <c r="B274" s="60">
        <v>3</v>
      </c>
      <c r="C274" s="60">
        <v>6</v>
      </c>
      <c r="D274" s="60">
        <v>1</v>
      </c>
      <c r="E274" s="60" t="s">
        <v>321</v>
      </c>
      <c r="F274" s="61" t="s">
        <v>217</v>
      </c>
      <c r="G274" s="62"/>
      <c r="H274" s="62"/>
      <c r="I274" s="62"/>
      <c r="J274" s="62">
        <f>SUBTOTAL(9,G274:I274)</f>
        <v>0</v>
      </c>
      <c r="K274" s="63">
        <f>IFERROR(J274/$J$18*100,"0.00")</f>
        <v>0</v>
      </c>
    </row>
    <row r="275" spans="1:11" ht="12.75" x14ac:dyDescent="0.2">
      <c r="A275" s="68">
        <v>2</v>
      </c>
      <c r="B275" s="60">
        <v>3</v>
      </c>
      <c r="C275" s="60">
        <v>6</v>
      </c>
      <c r="D275" s="60">
        <v>1</v>
      </c>
      <c r="E275" s="60" t="s">
        <v>322</v>
      </c>
      <c r="F275" s="61" t="s">
        <v>218</v>
      </c>
      <c r="G275" s="70"/>
      <c r="H275" s="70"/>
      <c r="I275" s="70"/>
      <c r="J275" s="62">
        <f>SUBTOTAL(9,G275:I275)</f>
        <v>0</v>
      </c>
      <c r="K275" s="63">
        <f>IFERROR(J275/$J$18*100,"0.00")</f>
        <v>0</v>
      </c>
    </row>
    <row r="276" spans="1:11" ht="12.75" x14ac:dyDescent="0.2">
      <c r="A276" s="54">
        <v>2</v>
      </c>
      <c r="B276" s="55">
        <v>3</v>
      </c>
      <c r="C276" s="55">
        <v>6</v>
      </c>
      <c r="D276" s="55">
        <v>2</v>
      </c>
      <c r="E276" s="55"/>
      <c r="F276" s="67" t="s">
        <v>219</v>
      </c>
      <c r="G276" s="73">
        <f>+G277+G278+G279</f>
        <v>0</v>
      </c>
      <c r="H276" s="73">
        <f>+H277+H278+H279</f>
        <v>0</v>
      </c>
      <c r="I276" s="73">
        <f>+I277+I278+I279</f>
        <v>0</v>
      </c>
      <c r="J276" s="73">
        <f>+J277+J278+J279</f>
        <v>0</v>
      </c>
      <c r="K276" s="74">
        <f>+K277+K278+K279</f>
        <v>0</v>
      </c>
    </row>
    <row r="277" spans="1:11" ht="12.75" x14ac:dyDescent="0.2">
      <c r="A277" s="68">
        <v>2</v>
      </c>
      <c r="B277" s="60">
        <v>3</v>
      </c>
      <c r="C277" s="60">
        <v>6</v>
      </c>
      <c r="D277" s="60">
        <v>2</v>
      </c>
      <c r="E277" s="60" t="s">
        <v>318</v>
      </c>
      <c r="F277" s="61" t="s">
        <v>220</v>
      </c>
      <c r="G277" s="62"/>
      <c r="H277" s="62"/>
      <c r="I277" s="62"/>
      <c r="J277" s="62">
        <f>SUBTOTAL(9,G277:I277)</f>
        <v>0</v>
      </c>
      <c r="K277" s="63">
        <f>IFERROR(J277/$J$18*100,"0.00")</f>
        <v>0</v>
      </c>
    </row>
    <row r="278" spans="1:11" ht="12.75" x14ac:dyDescent="0.2">
      <c r="A278" s="68">
        <v>2</v>
      </c>
      <c r="B278" s="60">
        <v>3</v>
      </c>
      <c r="C278" s="60">
        <v>6</v>
      </c>
      <c r="D278" s="60">
        <v>2</v>
      </c>
      <c r="E278" s="60" t="s">
        <v>319</v>
      </c>
      <c r="F278" s="61" t="s">
        <v>221</v>
      </c>
      <c r="G278" s="62"/>
      <c r="H278" s="62"/>
      <c r="I278" s="62"/>
      <c r="J278" s="62">
        <f>SUBTOTAL(9,G278:I278)</f>
        <v>0</v>
      </c>
      <c r="K278" s="63">
        <f>IFERROR(J278/$J$18*100,"0.00")</f>
        <v>0</v>
      </c>
    </row>
    <row r="279" spans="1:11" ht="12.75" x14ac:dyDescent="0.2">
      <c r="A279" s="68">
        <v>2</v>
      </c>
      <c r="B279" s="60">
        <v>3</v>
      </c>
      <c r="C279" s="60">
        <v>6</v>
      </c>
      <c r="D279" s="60">
        <v>2</v>
      </c>
      <c r="E279" s="60" t="s">
        <v>320</v>
      </c>
      <c r="F279" s="61" t="s">
        <v>222</v>
      </c>
      <c r="G279" s="70"/>
      <c r="H279" s="70"/>
      <c r="I279" s="70"/>
      <c r="J279" s="62">
        <f>SUBTOTAL(9,G279:I279)</f>
        <v>0</v>
      </c>
      <c r="K279" s="63">
        <f>IFERROR(J279/$J$18*100,"0.00")</f>
        <v>0</v>
      </c>
    </row>
    <row r="280" spans="1:11" ht="12.75" x14ac:dyDescent="0.2">
      <c r="A280" s="54">
        <v>2</v>
      </c>
      <c r="B280" s="55">
        <v>3</v>
      </c>
      <c r="C280" s="55">
        <v>6</v>
      </c>
      <c r="D280" s="55">
        <v>3</v>
      </c>
      <c r="E280" s="55"/>
      <c r="F280" s="67" t="s">
        <v>223</v>
      </c>
      <c r="G280" s="73">
        <f>+G281+G282+G283+G284+G285+G286</f>
        <v>0</v>
      </c>
      <c r="H280" s="73">
        <f>+H281+H282+H283+H284+H285+H286</f>
        <v>0</v>
      </c>
      <c r="I280" s="73">
        <f>+I281+I282+I283+I284+I285+I286</f>
        <v>0</v>
      </c>
      <c r="J280" s="73">
        <f>+J281+J282+J283+J284+J285+J286</f>
        <v>0</v>
      </c>
      <c r="K280" s="74">
        <f>+K281+K282+K283+K284+K285+K286</f>
        <v>0</v>
      </c>
    </row>
    <row r="281" spans="1:11" ht="12.75" x14ac:dyDescent="0.2">
      <c r="A281" s="68">
        <v>2</v>
      </c>
      <c r="B281" s="60">
        <v>3</v>
      </c>
      <c r="C281" s="60">
        <v>6</v>
      </c>
      <c r="D281" s="60">
        <v>3</v>
      </c>
      <c r="E281" s="60" t="s">
        <v>318</v>
      </c>
      <c r="F281" s="61" t="s">
        <v>224</v>
      </c>
      <c r="G281" s="62"/>
      <c r="H281" s="62"/>
      <c r="I281" s="62"/>
      <c r="J281" s="62">
        <f t="shared" ref="J281:J286" si="12">SUBTOTAL(9,G281:I281)</f>
        <v>0</v>
      </c>
      <c r="K281" s="63">
        <f t="shared" ref="K281:K286" si="13">IFERROR(J281/$J$18*100,"0.00")</f>
        <v>0</v>
      </c>
    </row>
    <row r="282" spans="1:11" ht="12.75" x14ac:dyDescent="0.2">
      <c r="A282" s="68">
        <v>2</v>
      </c>
      <c r="B282" s="60">
        <v>3</v>
      </c>
      <c r="C282" s="60">
        <v>6</v>
      </c>
      <c r="D282" s="60">
        <v>3</v>
      </c>
      <c r="E282" s="60" t="s">
        <v>319</v>
      </c>
      <c r="F282" s="61" t="s">
        <v>225</v>
      </c>
      <c r="G282" s="62"/>
      <c r="H282" s="62"/>
      <c r="I282" s="62"/>
      <c r="J282" s="124">
        <f t="shared" si="12"/>
        <v>0</v>
      </c>
      <c r="K282" s="125">
        <f t="shared" si="13"/>
        <v>0</v>
      </c>
    </row>
    <row r="283" spans="1:11" ht="12.75" x14ac:dyDescent="0.2">
      <c r="A283" s="68">
        <v>2</v>
      </c>
      <c r="B283" s="60">
        <v>3</v>
      </c>
      <c r="C283" s="60">
        <v>6</v>
      </c>
      <c r="D283" s="60">
        <v>3</v>
      </c>
      <c r="E283" s="60" t="s">
        <v>320</v>
      </c>
      <c r="F283" s="61" t="s">
        <v>226</v>
      </c>
      <c r="G283" s="62"/>
      <c r="H283" s="62"/>
      <c r="I283" s="62"/>
      <c r="J283" s="124">
        <f t="shared" si="12"/>
        <v>0</v>
      </c>
      <c r="K283" s="125">
        <f t="shared" si="13"/>
        <v>0</v>
      </c>
    </row>
    <row r="284" spans="1:11" ht="12.75" x14ac:dyDescent="0.2">
      <c r="A284" s="68">
        <v>2</v>
      </c>
      <c r="B284" s="60">
        <v>3</v>
      </c>
      <c r="C284" s="60">
        <v>6</v>
      </c>
      <c r="D284" s="60">
        <v>3</v>
      </c>
      <c r="E284" s="60" t="s">
        <v>321</v>
      </c>
      <c r="F284" s="76" t="s">
        <v>227</v>
      </c>
      <c r="G284" s="62"/>
      <c r="H284" s="62"/>
      <c r="I284" s="62"/>
      <c r="J284" s="124">
        <f t="shared" si="12"/>
        <v>0</v>
      </c>
      <c r="K284" s="125">
        <f t="shared" si="13"/>
        <v>0</v>
      </c>
    </row>
    <row r="285" spans="1:11" ht="12.75" x14ac:dyDescent="0.2">
      <c r="A285" s="68">
        <v>2</v>
      </c>
      <c r="B285" s="60">
        <v>3</v>
      </c>
      <c r="C285" s="60">
        <v>6</v>
      </c>
      <c r="D285" s="60">
        <v>3</v>
      </c>
      <c r="E285" s="60" t="s">
        <v>322</v>
      </c>
      <c r="F285" s="61" t="s">
        <v>228</v>
      </c>
      <c r="G285" s="62"/>
      <c r="H285" s="62"/>
      <c r="I285" s="62"/>
      <c r="J285" s="124">
        <f t="shared" si="12"/>
        <v>0</v>
      </c>
      <c r="K285" s="125">
        <f t="shared" si="13"/>
        <v>0</v>
      </c>
    </row>
    <row r="286" spans="1:11" ht="12.75" x14ac:dyDescent="0.2">
      <c r="A286" s="68">
        <v>2</v>
      </c>
      <c r="B286" s="60">
        <v>3</v>
      </c>
      <c r="C286" s="60">
        <v>6</v>
      </c>
      <c r="D286" s="60">
        <v>3</v>
      </c>
      <c r="E286" s="60" t="s">
        <v>334</v>
      </c>
      <c r="F286" s="61" t="s">
        <v>229</v>
      </c>
      <c r="G286" s="70"/>
      <c r="H286" s="70"/>
      <c r="I286" s="70"/>
      <c r="J286" s="124">
        <f t="shared" si="12"/>
        <v>0</v>
      </c>
      <c r="K286" s="125">
        <f t="shared" si="13"/>
        <v>0</v>
      </c>
    </row>
    <row r="287" spans="1:11" ht="12.75" x14ac:dyDescent="0.2">
      <c r="A287" s="54">
        <v>2</v>
      </c>
      <c r="B287" s="55">
        <v>3</v>
      </c>
      <c r="C287" s="55">
        <v>6</v>
      </c>
      <c r="D287" s="55">
        <v>4</v>
      </c>
      <c r="E287" s="55"/>
      <c r="F287" s="67" t="s">
        <v>21</v>
      </c>
      <c r="G287" s="73">
        <f>+G288+G289+G290+G291+G292+G293+G294</f>
        <v>0</v>
      </c>
      <c r="H287" s="73">
        <f>+H288+H289+H290+H291+H292+H293+H294</f>
        <v>0</v>
      </c>
      <c r="I287" s="73">
        <f>+I288+I289+I290+I291+I292+I293+I294</f>
        <v>0</v>
      </c>
      <c r="J287" s="73">
        <f>+J288+J289+J290+J291+J292+J293+J294</f>
        <v>0</v>
      </c>
      <c r="K287" s="74">
        <f>+K288+K289+K290+K291+K292+K293+K294</f>
        <v>0</v>
      </c>
    </row>
    <row r="288" spans="1:11" ht="12.75" x14ac:dyDescent="0.2">
      <c r="A288" s="68">
        <v>2</v>
      </c>
      <c r="B288" s="60">
        <v>3</v>
      </c>
      <c r="C288" s="60">
        <v>6</v>
      </c>
      <c r="D288" s="60">
        <v>4</v>
      </c>
      <c r="E288" s="60" t="s">
        <v>318</v>
      </c>
      <c r="F288" s="61" t="s">
        <v>230</v>
      </c>
      <c r="G288" s="62"/>
      <c r="H288" s="62"/>
      <c r="I288" s="62"/>
      <c r="J288" s="124">
        <f t="shared" ref="J288:J294" si="14">SUBTOTAL(9,G288:I288)</f>
        <v>0</v>
      </c>
      <c r="K288" s="125">
        <f t="shared" ref="K288:K294" si="15">IFERROR(J288/$J$18*100,"0.00")</f>
        <v>0</v>
      </c>
    </row>
    <row r="289" spans="1:11" ht="12.75" x14ac:dyDescent="0.2">
      <c r="A289" s="68">
        <v>2</v>
      </c>
      <c r="B289" s="60">
        <v>3</v>
      </c>
      <c r="C289" s="60">
        <v>6</v>
      </c>
      <c r="D289" s="60">
        <v>4</v>
      </c>
      <c r="E289" s="60" t="s">
        <v>319</v>
      </c>
      <c r="F289" s="61" t="s">
        <v>231</v>
      </c>
      <c r="G289" s="62"/>
      <c r="H289" s="62"/>
      <c r="I289" s="62"/>
      <c r="J289" s="124">
        <f t="shared" si="14"/>
        <v>0</v>
      </c>
      <c r="K289" s="125">
        <f t="shared" si="15"/>
        <v>0</v>
      </c>
    </row>
    <row r="290" spans="1:11" ht="12.75" x14ac:dyDescent="0.2">
      <c r="A290" s="68">
        <v>2</v>
      </c>
      <c r="B290" s="60">
        <v>3</v>
      </c>
      <c r="C290" s="60">
        <v>6</v>
      </c>
      <c r="D290" s="60">
        <v>4</v>
      </c>
      <c r="E290" s="60" t="s">
        <v>320</v>
      </c>
      <c r="F290" s="61" t="s">
        <v>232</v>
      </c>
      <c r="G290" s="62"/>
      <c r="H290" s="62"/>
      <c r="I290" s="62"/>
      <c r="J290" s="124">
        <f t="shared" si="14"/>
        <v>0</v>
      </c>
      <c r="K290" s="125">
        <f t="shared" si="15"/>
        <v>0</v>
      </c>
    </row>
    <row r="291" spans="1:11" ht="12.75" x14ac:dyDescent="0.2">
      <c r="A291" s="68">
        <v>2</v>
      </c>
      <c r="B291" s="60">
        <v>3</v>
      </c>
      <c r="C291" s="60">
        <v>6</v>
      </c>
      <c r="D291" s="60">
        <v>4</v>
      </c>
      <c r="E291" s="60" t="s">
        <v>321</v>
      </c>
      <c r="F291" s="61" t="s">
        <v>233</v>
      </c>
      <c r="G291" s="62"/>
      <c r="H291" s="62"/>
      <c r="I291" s="62"/>
      <c r="J291" s="124">
        <f t="shared" si="14"/>
        <v>0</v>
      </c>
      <c r="K291" s="125">
        <f t="shared" si="15"/>
        <v>0</v>
      </c>
    </row>
    <row r="292" spans="1:11" ht="12.75" x14ac:dyDescent="0.2">
      <c r="A292" s="68">
        <v>2</v>
      </c>
      <c r="B292" s="60">
        <v>3</v>
      </c>
      <c r="C292" s="60">
        <v>6</v>
      </c>
      <c r="D292" s="60">
        <v>4</v>
      </c>
      <c r="E292" s="60" t="s">
        <v>322</v>
      </c>
      <c r="F292" s="61" t="s">
        <v>234</v>
      </c>
      <c r="G292" s="62"/>
      <c r="H292" s="62"/>
      <c r="I292" s="62"/>
      <c r="J292" s="124">
        <f t="shared" si="14"/>
        <v>0</v>
      </c>
      <c r="K292" s="125">
        <f t="shared" si="15"/>
        <v>0</v>
      </c>
    </row>
    <row r="293" spans="1:11" ht="12.75" x14ac:dyDescent="0.2">
      <c r="A293" s="68">
        <v>2</v>
      </c>
      <c r="B293" s="60">
        <v>3</v>
      </c>
      <c r="C293" s="60">
        <v>6</v>
      </c>
      <c r="D293" s="60">
        <v>4</v>
      </c>
      <c r="E293" s="60" t="s">
        <v>334</v>
      </c>
      <c r="F293" s="61" t="s">
        <v>235</v>
      </c>
      <c r="G293" s="62"/>
      <c r="H293" s="62"/>
      <c r="I293" s="62"/>
      <c r="J293" s="124">
        <f t="shared" si="14"/>
        <v>0</v>
      </c>
      <c r="K293" s="125">
        <f t="shared" si="15"/>
        <v>0</v>
      </c>
    </row>
    <row r="294" spans="1:11" ht="12.75" x14ac:dyDescent="0.2">
      <c r="A294" s="68">
        <v>2</v>
      </c>
      <c r="B294" s="60">
        <v>3</v>
      </c>
      <c r="C294" s="60">
        <v>6</v>
      </c>
      <c r="D294" s="60">
        <v>4</v>
      </c>
      <c r="E294" s="60" t="s">
        <v>336</v>
      </c>
      <c r="F294" s="61" t="s">
        <v>236</v>
      </c>
      <c r="G294" s="70"/>
      <c r="H294" s="70"/>
      <c r="I294" s="70"/>
      <c r="J294" s="124">
        <f t="shared" si="14"/>
        <v>0</v>
      </c>
      <c r="K294" s="125">
        <f t="shared" si="15"/>
        <v>0</v>
      </c>
    </row>
    <row r="295" spans="1:11" ht="12.75" x14ac:dyDescent="0.2">
      <c r="A295" s="54">
        <v>2</v>
      </c>
      <c r="B295" s="55">
        <v>3</v>
      </c>
      <c r="C295" s="55">
        <v>6</v>
      </c>
      <c r="D295" s="55">
        <v>9</v>
      </c>
      <c r="E295" s="55"/>
      <c r="F295" s="67" t="s">
        <v>237</v>
      </c>
      <c r="G295" s="73">
        <f>+G296</f>
        <v>0</v>
      </c>
      <c r="H295" s="73">
        <f>+H296</f>
        <v>0</v>
      </c>
      <c r="I295" s="73">
        <f>+I296</f>
        <v>0</v>
      </c>
      <c r="J295" s="73">
        <f>+J296</f>
        <v>0</v>
      </c>
      <c r="K295" s="74">
        <f>+K296</f>
        <v>0</v>
      </c>
    </row>
    <row r="296" spans="1:11" ht="12.75" x14ac:dyDescent="0.2">
      <c r="A296" s="68">
        <v>2</v>
      </c>
      <c r="B296" s="60">
        <v>3</v>
      </c>
      <c r="C296" s="60">
        <v>6</v>
      </c>
      <c r="D296" s="60">
        <v>9</v>
      </c>
      <c r="E296" s="60" t="s">
        <v>318</v>
      </c>
      <c r="F296" s="61" t="s">
        <v>237</v>
      </c>
      <c r="G296" s="70"/>
      <c r="H296" s="70"/>
      <c r="I296" s="70"/>
      <c r="J296" s="124">
        <f>SUBTOTAL(9,G296:I296)</f>
        <v>0</v>
      </c>
      <c r="K296" s="125">
        <f>IFERROR(J296/$J$18*100,"0.00")</f>
        <v>0</v>
      </c>
    </row>
    <row r="297" spans="1:11" ht="12.75" x14ac:dyDescent="0.2">
      <c r="A297" s="49">
        <v>2</v>
      </c>
      <c r="B297" s="50">
        <v>3</v>
      </c>
      <c r="C297" s="50">
        <v>7</v>
      </c>
      <c r="D297" s="50"/>
      <c r="E297" s="50"/>
      <c r="F297" s="51" t="s">
        <v>366</v>
      </c>
      <c r="G297" s="52">
        <f>+G298+G306</f>
        <v>2760000</v>
      </c>
      <c r="H297" s="52">
        <f>+H298+H306</f>
        <v>7899911.5</v>
      </c>
      <c r="I297" s="52">
        <f>+I298+I306</f>
        <v>0</v>
      </c>
      <c r="J297" s="52">
        <f>+J298+J306</f>
        <v>10659911.5</v>
      </c>
      <c r="K297" s="53">
        <f>+K298+K306</f>
        <v>3.1343225595455908</v>
      </c>
    </row>
    <row r="298" spans="1:11" ht="12.75" x14ac:dyDescent="0.2">
      <c r="A298" s="54">
        <v>2</v>
      </c>
      <c r="B298" s="55">
        <v>3</v>
      </c>
      <c r="C298" s="55">
        <v>7</v>
      </c>
      <c r="D298" s="55">
        <v>1</v>
      </c>
      <c r="E298" s="55"/>
      <c r="F298" s="67" t="s">
        <v>238</v>
      </c>
      <c r="G298" s="73">
        <f>+G299+G300+G301+G302+G303+G304+G305</f>
        <v>960000</v>
      </c>
      <c r="H298" s="73">
        <f>+H299+H300+H301+H302+H303+H304+H305</f>
        <v>5125911.5</v>
      </c>
      <c r="I298" s="73">
        <f>+I299+I300+I301+I302+I303+I304+I305</f>
        <v>0</v>
      </c>
      <c r="J298" s="73">
        <f>+J299+J300+J301+J302+J303+J304+J305</f>
        <v>6085911.5</v>
      </c>
      <c r="K298" s="74">
        <f>+K299+K300+K301+K302+K303+K304+K305</f>
        <v>1.7894341533555833</v>
      </c>
    </row>
    <row r="299" spans="1:11" ht="12.75" x14ac:dyDescent="0.2">
      <c r="A299" s="68">
        <v>2</v>
      </c>
      <c r="B299" s="60">
        <v>3</v>
      </c>
      <c r="C299" s="60">
        <v>7</v>
      </c>
      <c r="D299" s="60">
        <v>1</v>
      </c>
      <c r="E299" s="60" t="s">
        <v>318</v>
      </c>
      <c r="F299" s="61" t="s">
        <v>239</v>
      </c>
      <c r="G299" s="62"/>
      <c r="H299" s="62">
        <v>96000</v>
      </c>
      <c r="I299" s="62"/>
      <c r="J299" s="62">
        <f t="shared" ref="J299:J305" si="16">SUBTOTAL(9,G299:I299)</f>
        <v>96000</v>
      </c>
      <c r="K299" s="63">
        <f t="shared" ref="K299:K305" si="17">IFERROR(J299/$J$18*100,"0.00")</f>
        <v>2.8226778966821318E-2</v>
      </c>
    </row>
    <row r="300" spans="1:11" ht="12.75" x14ac:dyDescent="0.2">
      <c r="A300" s="68">
        <v>2</v>
      </c>
      <c r="B300" s="60">
        <v>3</v>
      </c>
      <c r="C300" s="60">
        <v>7</v>
      </c>
      <c r="D300" s="60">
        <v>1</v>
      </c>
      <c r="E300" s="60" t="s">
        <v>319</v>
      </c>
      <c r="F300" s="61" t="s">
        <v>240</v>
      </c>
      <c r="G300" s="62">
        <v>960000</v>
      </c>
      <c r="H300" s="62">
        <f>2040000+829911.5</f>
        <v>2869911.5</v>
      </c>
      <c r="I300" s="62"/>
      <c r="J300" s="62">
        <f t="shared" si="16"/>
        <v>3829911.5</v>
      </c>
      <c r="K300" s="63">
        <f t="shared" si="17"/>
        <v>1.1261048476352822</v>
      </c>
    </row>
    <row r="301" spans="1:11" ht="12.75" x14ac:dyDescent="0.2">
      <c r="A301" s="68">
        <v>2</v>
      </c>
      <c r="B301" s="60">
        <v>3</v>
      </c>
      <c r="C301" s="60">
        <v>7</v>
      </c>
      <c r="D301" s="60">
        <v>1</v>
      </c>
      <c r="E301" s="60" t="s">
        <v>320</v>
      </c>
      <c r="F301" s="61" t="s">
        <v>241</v>
      </c>
      <c r="G301" s="62"/>
      <c r="H301" s="62">
        <v>0</v>
      </c>
      <c r="I301" s="62"/>
      <c r="J301" s="62">
        <f t="shared" si="16"/>
        <v>0</v>
      </c>
      <c r="K301" s="63">
        <f t="shared" si="17"/>
        <v>0</v>
      </c>
    </row>
    <row r="302" spans="1:11" ht="12.75" x14ac:dyDescent="0.2">
      <c r="A302" s="68">
        <v>2</v>
      </c>
      <c r="B302" s="60">
        <v>3</v>
      </c>
      <c r="C302" s="60">
        <v>7</v>
      </c>
      <c r="D302" s="60">
        <v>1</v>
      </c>
      <c r="E302" s="60" t="s">
        <v>321</v>
      </c>
      <c r="F302" s="61" t="s">
        <v>242</v>
      </c>
      <c r="G302" s="62"/>
      <c r="H302" s="62">
        <f>180000*12</f>
        <v>2160000</v>
      </c>
      <c r="I302" s="62"/>
      <c r="J302" s="62">
        <f t="shared" si="16"/>
        <v>2160000</v>
      </c>
      <c r="K302" s="63">
        <f t="shared" si="17"/>
        <v>0.63510252675347967</v>
      </c>
    </row>
    <row r="303" spans="1:11" ht="12.75" x14ac:dyDescent="0.2">
      <c r="A303" s="68">
        <v>2</v>
      </c>
      <c r="B303" s="60">
        <v>3</v>
      </c>
      <c r="C303" s="60">
        <v>7</v>
      </c>
      <c r="D303" s="60">
        <v>1</v>
      </c>
      <c r="E303" s="60" t="s">
        <v>322</v>
      </c>
      <c r="F303" s="61" t="s">
        <v>243</v>
      </c>
      <c r="G303" s="62"/>
      <c r="H303" s="62"/>
      <c r="I303" s="62"/>
      <c r="J303" s="62">
        <f t="shared" si="16"/>
        <v>0</v>
      </c>
      <c r="K303" s="63">
        <f t="shared" si="17"/>
        <v>0</v>
      </c>
    </row>
    <row r="304" spans="1:11" ht="12.75" x14ac:dyDescent="0.2">
      <c r="A304" s="68">
        <v>2</v>
      </c>
      <c r="B304" s="60">
        <v>3</v>
      </c>
      <c r="C304" s="60">
        <v>7</v>
      </c>
      <c r="D304" s="60">
        <v>1</v>
      </c>
      <c r="E304" s="60" t="s">
        <v>334</v>
      </c>
      <c r="F304" s="61" t="s">
        <v>244</v>
      </c>
      <c r="G304" s="62"/>
      <c r="H304" s="62"/>
      <c r="I304" s="62"/>
      <c r="J304" s="62">
        <f t="shared" si="16"/>
        <v>0</v>
      </c>
      <c r="K304" s="63">
        <f t="shared" si="17"/>
        <v>0</v>
      </c>
    </row>
    <row r="305" spans="1:11" ht="12.75" x14ac:dyDescent="0.2">
      <c r="A305" s="68">
        <v>2</v>
      </c>
      <c r="B305" s="60">
        <v>3</v>
      </c>
      <c r="C305" s="60">
        <v>7</v>
      </c>
      <c r="D305" s="60">
        <v>1</v>
      </c>
      <c r="E305" s="60" t="s">
        <v>336</v>
      </c>
      <c r="F305" s="61" t="s">
        <v>367</v>
      </c>
      <c r="G305" s="70"/>
      <c r="H305" s="70"/>
      <c r="I305" s="70"/>
      <c r="J305" s="62">
        <f t="shared" si="16"/>
        <v>0</v>
      </c>
      <c r="K305" s="63">
        <f t="shared" si="17"/>
        <v>0</v>
      </c>
    </row>
    <row r="306" spans="1:11" ht="12.75" x14ac:dyDescent="0.2">
      <c r="A306" s="54">
        <v>2</v>
      </c>
      <c r="B306" s="55">
        <v>3</v>
      </c>
      <c r="C306" s="55">
        <v>7</v>
      </c>
      <c r="D306" s="55">
        <v>2</v>
      </c>
      <c r="E306" s="55"/>
      <c r="F306" s="67" t="s">
        <v>245</v>
      </c>
      <c r="G306" s="73">
        <f>+G307+G308+G309+G310+G311+G312</f>
        <v>1800000</v>
      </c>
      <c r="H306" s="73">
        <f>+H307+H308+H309+H310+H311+H312</f>
        <v>2774000</v>
      </c>
      <c r="I306" s="73">
        <f>+I307+I308+I309+I310+I311+I312</f>
        <v>0</v>
      </c>
      <c r="J306" s="73">
        <f>+J307+J308+J309+J310+J311+J312</f>
        <v>4574000</v>
      </c>
      <c r="K306" s="74">
        <f>+K307+K308+K309+K310+K311+K312</f>
        <v>1.3448884061900075</v>
      </c>
    </row>
    <row r="307" spans="1:11" ht="12.75" x14ac:dyDescent="0.2">
      <c r="A307" s="59">
        <v>2</v>
      </c>
      <c r="B307" s="60">
        <v>3</v>
      </c>
      <c r="C307" s="60">
        <v>7</v>
      </c>
      <c r="D307" s="60">
        <v>2</v>
      </c>
      <c r="E307" s="60" t="s">
        <v>318</v>
      </c>
      <c r="F307" s="61" t="s">
        <v>246</v>
      </c>
      <c r="G307" s="62"/>
      <c r="H307" s="62"/>
      <c r="I307" s="62"/>
      <c r="J307" s="62">
        <f t="shared" ref="J307:J312" si="18">SUBTOTAL(9,G307:I307)</f>
        <v>0</v>
      </c>
      <c r="K307" s="63">
        <f t="shared" ref="K307:K312" si="19">IFERROR(J307/$J$18*100,"0.00")</f>
        <v>0</v>
      </c>
    </row>
    <row r="308" spans="1:11" ht="12.75" x14ac:dyDescent="0.2">
      <c r="A308" s="59">
        <v>2</v>
      </c>
      <c r="B308" s="60">
        <v>3</v>
      </c>
      <c r="C308" s="60">
        <v>7</v>
      </c>
      <c r="D308" s="60">
        <v>2</v>
      </c>
      <c r="E308" s="60" t="s">
        <v>319</v>
      </c>
      <c r="F308" s="61" t="s">
        <v>247</v>
      </c>
      <c r="G308" s="62"/>
      <c r="H308" s="62"/>
      <c r="I308" s="62"/>
      <c r="J308" s="62">
        <f t="shared" si="18"/>
        <v>0</v>
      </c>
      <c r="K308" s="63">
        <f t="shared" si="19"/>
        <v>0</v>
      </c>
    </row>
    <row r="309" spans="1:11" ht="12.75" x14ac:dyDescent="0.2">
      <c r="A309" s="59">
        <v>2</v>
      </c>
      <c r="B309" s="60">
        <v>3</v>
      </c>
      <c r="C309" s="60">
        <v>7</v>
      </c>
      <c r="D309" s="60">
        <v>2</v>
      </c>
      <c r="E309" s="60" t="s">
        <v>320</v>
      </c>
      <c r="F309" s="61" t="s">
        <v>248</v>
      </c>
      <c r="G309" s="62">
        <v>1800000</v>
      </c>
      <c r="H309" s="62">
        <v>2774000</v>
      </c>
      <c r="I309" s="62"/>
      <c r="J309" s="62">
        <f t="shared" si="18"/>
        <v>4574000</v>
      </c>
      <c r="K309" s="63">
        <f t="shared" si="19"/>
        <v>1.3448884061900075</v>
      </c>
    </row>
    <row r="310" spans="1:11" ht="12.75" x14ac:dyDescent="0.2">
      <c r="A310" s="59">
        <v>2</v>
      </c>
      <c r="B310" s="60">
        <v>3</v>
      </c>
      <c r="C310" s="60">
        <v>7</v>
      </c>
      <c r="D310" s="60">
        <v>2</v>
      </c>
      <c r="E310" s="60" t="s">
        <v>321</v>
      </c>
      <c r="F310" s="61" t="s">
        <v>249</v>
      </c>
      <c r="G310" s="62"/>
      <c r="H310" s="62">
        <v>0</v>
      </c>
      <c r="I310" s="62"/>
      <c r="J310" s="62">
        <f t="shared" si="18"/>
        <v>0</v>
      </c>
      <c r="K310" s="63">
        <f t="shared" si="19"/>
        <v>0</v>
      </c>
    </row>
    <row r="311" spans="1:11" ht="12.75" x14ac:dyDescent="0.2">
      <c r="A311" s="59">
        <v>2</v>
      </c>
      <c r="B311" s="60">
        <v>3</v>
      </c>
      <c r="C311" s="60">
        <v>7</v>
      </c>
      <c r="D311" s="60">
        <v>2</v>
      </c>
      <c r="E311" s="60" t="s">
        <v>322</v>
      </c>
      <c r="F311" s="61" t="s">
        <v>250</v>
      </c>
      <c r="G311" s="70"/>
      <c r="H311" s="70"/>
      <c r="I311" s="70"/>
      <c r="J311" s="62">
        <f t="shared" si="18"/>
        <v>0</v>
      </c>
      <c r="K311" s="63">
        <f t="shared" si="19"/>
        <v>0</v>
      </c>
    </row>
    <row r="312" spans="1:11" ht="12.75" x14ac:dyDescent="0.2">
      <c r="A312" s="76">
        <v>2</v>
      </c>
      <c r="B312" s="76">
        <v>3</v>
      </c>
      <c r="C312" s="76">
        <v>7</v>
      </c>
      <c r="D312" s="76">
        <v>2</v>
      </c>
      <c r="E312" s="76" t="s">
        <v>334</v>
      </c>
      <c r="F312" s="64" t="s">
        <v>368</v>
      </c>
      <c r="G312" s="70"/>
      <c r="H312" s="70"/>
      <c r="I312" s="70"/>
      <c r="J312" s="62">
        <f t="shared" si="18"/>
        <v>0</v>
      </c>
      <c r="K312" s="63">
        <f t="shared" si="19"/>
        <v>0</v>
      </c>
    </row>
    <row r="313" spans="1:11" ht="12.75" x14ac:dyDescent="0.2">
      <c r="A313" s="49">
        <v>2</v>
      </c>
      <c r="B313" s="50">
        <v>3</v>
      </c>
      <c r="C313" s="50">
        <v>8</v>
      </c>
      <c r="D313" s="50"/>
      <c r="E313" s="50"/>
      <c r="F313" s="51" t="s">
        <v>369</v>
      </c>
      <c r="G313" s="52">
        <f>+G314+G316</f>
        <v>0</v>
      </c>
      <c r="H313" s="52">
        <f>+H314+H316</f>
        <v>0</v>
      </c>
      <c r="I313" s="52">
        <f>+I314+I316</f>
        <v>0</v>
      </c>
      <c r="J313" s="52">
        <f>+J314+J316</f>
        <v>0</v>
      </c>
      <c r="K313" s="53">
        <f>+K314+K316</f>
        <v>0</v>
      </c>
    </row>
    <row r="314" spans="1:11" ht="12.75" x14ac:dyDescent="0.2">
      <c r="A314" s="79">
        <v>2</v>
      </c>
      <c r="B314" s="79">
        <v>3</v>
      </c>
      <c r="C314" s="79">
        <v>8</v>
      </c>
      <c r="D314" s="79">
        <v>1</v>
      </c>
      <c r="E314" s="79"/>
      <c r="F314" s="56" t="s">
        <v>370</v>
      </c>
      <c r="G314" s="57">
        <f>+G315</f>
        <v>0</v>
      </c>
      <c r="H314" s="57">
        <f>+H315</f>
        <v>0</v>
      </c>
      <c r="I314" s="57">
        <f>+I315</f>
        <v>0</v>
      </c>
      <c r="J314" s="57">
        <f>+J315</f>
        <v>0</v>
      </c>
      <c r="K314" s="58">
        <f>+K315</f>
        <v>0</v>
      </c>
    </row>
    <row r="315" spans="1:11" ht="12.75" x14ac:dyDescent="0.2">
      <c r="A315" s="76">
        <v>2</v>
      </c>
      <c r="B315" s="76">
        <v>3</v>
      </c>
      <c r="C315" s="76">
        <v>8</v>
      </c>
      <c r="D315" s="76">
        <v>1</v>
      </c>
      <c r="E315" s="76" t="s">
        <v>318</v>
      </c>
      <c r="F315" s="64" t="s">
        <v>370</v>
      </c>
      <c r="G315" s="70"/>
      <c r="H315" s="70"/>
      <c r="I315" s="70"/>
      <c r="J315" s="62">
        <f>SUBTOTAL(9,G315:I315)</f>
        <v>0</v>
      </c>
      <c r="K315" s="63">
        <f>IFERROR(J315/$J$18*100,"0.00")</f>
        <v>0</v>
      </c>
    </row>
    <row r="316" spans="1:11" ht="12.75" x14ac:dyDescent="0.2">
      <c r="A316" s="79">
        <v>2</v>
      </c>
      <c r="B316" s="79">
        <v>3</v>
      </c>
      <c r="C316" s="79">
        <v>8</v>
      </c>
      <c r="D316" s="79">
        <v>2</v>
      </c>
      <c r="E316" s="79"/>
      <c r="F316" s="56" t="s">
        <v>371</v>
      </c>
      <c r="G316" s="57">
        <f>+G317</f>
        <v>0</v>
      </c>
      <c r="H316" s="57">
        <f>+H317</f>
        <v>0</v>
      </c>
      <c r="I316" s="57">
        <f>+I317</f>
        <v>0</v>
      </c>
      <c r="J316" s="57">
        <f>+J317</f>
        <v>0</v>
      </c>
      <c r="K316" s="58">
        <f>+K317</f>
        <v>0</v>
      </c>
    </row>
    <row r="317" spans="1:11" ht="12.75" x14ac:dyDescent="0.2">
      <c r="A317" s="76">
        <v>2</v>
      </c>
      <c r="B317" s="76">
        <v>3</v>
      </c>
      <c r="C317" s="76">
        <v>8</v>
      </c>
      <c r="D317" s="76">
        <v>2</v>
      </c>
      <c r="E317" s="76" t="s">
        <v>318</v>
      </c>
      <c r="F317" s="64" t="s">
        <v>371</v>
      </c>
      <c r="G317" s="70"/>
      <c r="H317" s="70"/>
      <c r="I317" s="70"/>
      <c r="J317" s="62">
        <f>SUBTOTAL(9,G317:I317)</f>
        <v>0</v>
      </c>
      <c r="K317" s="63">
        <f>IFERROR(J317/$J$18*100,"0.00")</f>
        <v>0</v>
      </c>
    </row>
    <row r="318" spans="1:11" ht="12.75" x14ac:dyDescent="0.2">
      <c r="A318" s="49">
        <v>2</v>
      </c>
      <c r="B318" s="50">
        <v>3</v>
      </c>
      <c r="C318" s="50">
        <v>9</v>
      </c>
      <c r="D318" s="50"/>
      <c r="E318" s="50"/>
      <c r="F318" s="51" t="s">
        <v>22</v>
      </c>
      <c r="G318" s="52">
        <f>+G319+G321+G323+G325+G327+G329+G331+G333+G335</f>
        <v>1800000</v>
      </c>
      <c r="H318" s="52">
        <f>+H319+H321+H323+H325+H327+H329+H331+H333+H335</f>
        <v>5506051.5199999996</v>
      </c>
      <c r="I318" s="52">
        <f>+I319+I321+I323+I325+I327+I329+I331+I333+I335</f>
        <v>0</v>
      </c>
      <c r="J318" s="52">
        <f>+J319+J321+J323+J325+J327+J329+J331+J333+J335</f>
        <v>7306051.5199999996</v>
      </c>
      <c r="K318" s="53">
        <f>+K319+K321+K323+K325+K327+K329+K331+K333+K335</f>
        <v>2.1481906393255099</v>
      </c>
    </row>
    <row r="319" spans="1:11" ht="12.75" x14ac:dyDescent="0.2">
      <c r="A319" s="54">
        <v>2</v>
      </c>
      <c r="B319" s="55">
        <v>3</v>
      </c>
      <c r="C319" s="55">
        <v>9</v>
      </c>
      <c r="D319" s="55">
        <v>1</v>
      </c>
      <c r="E319" s="55"/>
      <c r="F319" s="67" t="s">
        <v>251</v>
      </c>
      <c r="G319" s="73">
        <f>+G320</f>
        <v>800000</v>
      </c>
      <c r="H319" s="73">
        <f>+H320</f>
        <v>1917947.56</v>
      </c>
      <c r="I319" s="73">
        <f>+I320</f>
        <v>0</v>
      </c>
      <c r="J319" s="73">
        <f>+J320</f>
        <v>2717947.56</v>
      </c>
      <c r="K319" s="74">
        <f>+K320</f>
        <v>0.79915526062011799</v>
      </c>
    </row>
    <row r="320" spans="1:11" ht="12.75" x14ac:dyDescent="0.2">
      <c r="A320" s="68">
        <v>2</v>
      </c>
      <c r="B320" s="60">
        <v>3</v>
      </c>
      <c r="C320" s="60">
        <v>9</v>
      </c>
      <c r="D320" s="60">
        <v>1</v>
      </c>
      <c r="E320" s="60" t="s">
        <v>318</v>
      </c>
      <c r="F320" s="61" t="s">
        <v>251</v>
      </c>
      <c r="G320" s="62">
        <v>800000</v>
      </c>
      <c r="H320" s="62">
        <v>1917947.56</v>
      </c>
      <c r="I320" s="62"/>
      <c r="J320" s="62">
        <f>SUBTOTAL(9,G320:I320)</f>
        <v>2717947.56</v>
      </c>
      <c r="K320" s="63">
        <f>IFERROR(J320/$J$18*100,"0.00")</f>
        <v>0.79915526062011799</v>
      </c>
    </row>
    <row r="321" spans="1:11" ht="12.75" x14ac:dyDescent="0.2">
      <c r="A321" s="54">
        <v>2</v>
      </c>
      <c r="B321" s="55">
        <v>3</v>
      </c>
      <c r="C321" s="55">
        <v>9</v>
      </c>
      <c r="D321" s="55">
        <v>2</v>
      </c>
      <c r="E321" s="55"/>
      <c r="F321" s="67" t="s">
        <v>252</v>
      </c>
      <c r="G321" s="73">
        <f>+G322</f>
        <v>1000000</v>
      </c>
      <c r="H321" s="73">
        <f>+H322</f>
        <v>1865903.96</v>
      </c>
      <c r="I321" s="73">
        <f>+I322</f>
        <v>0</v>
      </c>
      <c r="J321" s="73">
        <f>+J322</f>
        <v>2865903.96</v>
      </c>
      <c r="K321" s="74">
        <f>+K322</f>
        <v>0.84265872519852014</v>
      </c>
    </row>
    <row r="322" spans="1:11" ht="12.75" x14ac:dyDescent="0.2">
      <c r="A322" s="68">
        <v>2</v>
      </c>
      <c r="B322" s="60">
        <v>3</v>
      </c>
      <c r="C322" s="60">
        <v>9</v>
      </c>
      <c r="D322" s="60">
        <v>2</v>
      </c>
      <c r="E322" s="60" t="s">
        <v>318</v>
      </c>
      <c r="F322" s="61" t="s">
        <v>252</v>
      </c>
      <c r="G322" s="62">
        <v>1000000</v>
      </c>
      <c r="H322" s="62">
        <f>(35000*12)+1439702.96+6201</f>
        <v>1865903.96</v>
      </c>
      <c r="I322" s="62"/>
      <c r="J322" s="62">
        <f>SUBTOTAL(9,G322:I322)</f>
        <v>2865903.96</v>
      </c>
      <c r="K322" s="63">
        <f>IFERROR(J322/$J$18*100,"0.00")</f>
        <v>0.84265872519852014</v>
      </c>
    </row>
    <row r="323" spans="1:11" ht="12.75" x14ac:dyDescent="0.2">
      <c r="A323" s="54">
        <v>2</v>
      </c>
      <c r="B323" s="55">
        <v>3</v>
      </c>
      <c r="C323" s="55">
        <v>9</v>
      </c>
      <c r="D323" s="55">
        <v>3</v>
      </c>
      <c r="E323" s="55"/>
      <c r="F323" s="67" t="s">
        <v>372</v>
      </c>
      <c r="G323" s="73">
        <f>+G324</f>
        <v>0</v>
      </c>
      <c r="H323" s="73">
        <f>+H324</f>
        <v>0</v>
      </c>
      <c r="I323" s="73">
        <f>+I324</f>
        <v>0</v>
      </c>
      <c r="J323" s="73">
        <f>+J324</f>
        <v>0</v>
      </c>
      <c r="K323" s="74">
        <f>+K324</f>
        <v>0</v>
      </c>
    </row>
    <row r="324" spans="1:11" ht="12.75" x14ac:dyDescent="0.2">
      <c r="A324" s="68">
        <v>2</v>
      </c>
      <c r="B324" s="60">
        <v>3</v>
      </c>
      <c r="C324" s="60">
        <v>9</v>
      </c>
      <c r="D324" s="60">
        <v>3</v>
      </c>
      <c r="E324" s="60" t="s">
        <v>318</v>
      </c>
      <c r="F324" s="61" t="s">
        <v>372</v>
      </c>
      <c r="G324" s="62"/>
      <c r="H324" s="62"/>
      <c r="I324" s="62"/>
      <c r="J324" s="62">
        <f>SUBTOTAL(9,G324:I324)</f>
        <v>0</v>
      </c>
      <c r="K324" s="63">
        <f>IFERROR(J324/$J$18*100,"0.00")</f>
        <v>0</v>
      </c>
    </row>
    <row r="325" spans="1:11" ht="12.75" x14ac:dyDescent="0.2">
      <c r="A325" s="54">
        <v>2</v>
      </c>
      <c r="B325" s="55">
        <v>3</v>
      </c>
      <c r="C325" s="55">
        <v>9</v>
      </c>
      <c r="D325" s="55">
        <v>4</v>
      </c>
      <c r="E325" s="55"/>
      <c r="F325" s="67" t="s">
        <v>253</v>
      </c>
      <c r="G325" s="73">
        <f>+G326</f>
        <v>0</v>
      </c>
      <c r="H325" s="73">
        <f>+H326</f>
        <v>0</v>
      </c>
      <c r="I325" s="73">
        <f>+I326</f>
        <v>0</v>
      </c>
      <c r="J325" s="73">
        <f>+J326</f>
        <v>0</v>
      </c>
      <c r="K325" s="74">
        <f>+K326</f>
        <v>0</v>
      </c>
    </row>
    <row r="326" spans="1:11" ht="12.75" x14ac:dyDescent="0.2">
      <c r="A326" s="68">
        <v>2</v>
      </c>
      <c r="B326" s="60">
        <v>3</v>
      </c>
      <c r="C326" s="60">
        <v>9</v>
      </c>
      <c r="D326" s="60">
        <v>4</v>
      </c>
      <c r="E326" s="60" t="s">
        <v>318</v>
      </c>
      <c r="F326" s="61" t="s">
        <v>253</v>
      </c>
      <c r="G326" s="70"/>
      <c r="H326" s="70"/>
      <c r="I326" s="70"/>
      <c r="J326" s="62">
        <f>SUBTOTAL(9,G326:I326)</f>
        <v>0</v>
      </c>
      <c r="K326" s="63">
        <f>IFERROR(J326/$J$18*100,"0.00")</f>
        <v>0</v>
      </c>
    </row>
    <row r="327" spans="1:11" ht="12.75" x14ac:dyDescent="0.2">
      <c r="A327" s="54">
        <v>2</v>
      </c>
      <c r="B327" s="55">
        <v>3</v>
      </c>
      <c r="C327" s="55">
        <v>9</v>
      </c>
      <c r="D327" s="55">
        <v>5</v>
      </c>
      <c r="E327" s="55"/>
      <c r="F327" s="67" t="s">
        <v>254</v>
      </c>
      <c r="G327" s="73">
        <f>+G328</f>
        <v>0</v>
      </c>
      <c r="H327" s="73">
        <f>+H328</f>
        <v>0</v>
      </c>
      <c r="I327" s="73">
        <f>+I328</f>
        <v>0</v>
      </c>
      <c r="J327" s="73">
        <f>+J328</f>
        <v>0</v>
      </c>
      <c r="K327" s="74">
        <f>+K328</f>
        <v>0</v>
      </c>
    </row>
    <row r="328" spans="1:11" ht="12.75" x14ac:dyDescent="0.2">
      <c r="A328" s="68">
        <v>2</v>
      </c>
      <c r="B328" s="60">
        <v>3</v>
      </c>
      <c r="C328" s="60">
        <v>9</v>
      </c>
      <c r="D328" s="60">
        <v>5</v>
      </c>
      <c r="E328" s="60" t="s">
        <v>318</v>
      </c>
      <c r="F328" s="61" t="s">
        <v>254</v>
      </c>
      <c r="G328" s="70"/>
      <c r="H328" s="70"/>
      <c r="I328" s="70"/>
      <c r="J328" s="62">
        <f>SUBTOTAL(9,G328:I328)</f>
        <v>0</v>
      </c>
      <c r="K328" s="63">
        <f>IFERROR(J328/$J$18*100,"0.00")</f>
        <v>0</v>
      </c>
    </row>
    <row r="329" spans="1:11" ht="12.75" x14ac:dyDescent="0.2">
      <c r="A329" s="54">
        <v>2</v>
      </c>
      <c r="B329" s="55">
        <v>3</v>
      </c>
      <c r="C329" s="55">
        <v>9</v>
      </c>
      <c r="D329" s="55">
        <v>6</v>
      </c>
      <c r="E329" s="55"/>
      <c r="F329" s="67" t="s">
        <v>255</v>
      </c>
      <c r="G329" s="73">
        <f>+G330</f>
        <v>0</v>
      </c>
      <c r="H329" s="73">
        <f>+H330</f>
        <v>0</v>
      </c>
      <c r="I329" s="73">
        <f>+I330</f>
        <v>0</v>
      </c>
      <c r="J329" s="73">
        <f>+J330</f>
        <v>0</v>
      </c>
      <c r="K329" s="74">
        <f>+K330</f>
        <v>0</v>
      </c>
    </row>
    <row r="330" spans="1:11" ht="12.75" x14ac:dyDescent="0.2">
      <c r="A330" s="68">
        <v>2</v>
      </c>
      <c r="B330" s="60">
        <v>3</v>
      </c>
      <c r="C330" s="60">
        <v>9</v>
      </c>
      <c r="D330" s="60">
        <v>6</v>
      </c>
      <c r="E330" s="60" t="s">
        <v>318</v>
      </c>
      <c r="F330" s="61" t="s">
        <v>255</v>
      </c>
      <c r="G330" s="62"/>
      <c r="H330" s="62"/>
      <c r="I330" s="62"/>
      <c r="J330" s="62">
        <f>SUBTOTAL(9,G330:I330)</f>
        <v>0</v>
      </c>
      <c r="K330" s="63">
        <f>IFERROR(J330/$J$18*100,"0.00")</f>
        <v>0</v>
      </c>
    </row>
    <row r="331" spans="1:11" ht="12.75" x14ac:dyDescent="0.2">
      <c r="A331" s="54">
        <v>2</v>
      </c>
      <c r="B331" s="55">
        <v>3</v>
      </c>
      <c r="C331" s="55">
        <v>9</v>
      </c>
      <c r="D331" s="55">
        <v>7</v>
      </c>
      <c r="E331" s="55"/>
      <c r="F331" s="67" t="s">
        <v>373</v>
      </c>
      <c r="G331" s="73">
        <f>+G332</f>
        <v>0</v>
      </c>
      <c r="H331" s="73">
        <f>+H332</f>
        <v>0</v>
      </c>
      <c r="I331" s="73">
        <f>+I332</f>
        <v>0</v>
      </c>
      <c r="J331" s="73">
        <f>+J332</f>
        <v>0</v>
      </c>
      <c r="K331" s="74">
        <f>+K332</f>
        <v>0</v>
      </c>
    </row>
    <row r="332" spans="1:11" ht="12.75" x14ac:dyDescent="0.2">
      <c r="A332" s="68">
        <v>2</v>
      </c>
      <c r="B332" s="60">
        <v>3</v>
      </c>
      <c r="C332" s="60">
        <v>9</v>
      </c>
      <c r="D332" s="60">
        <v>7</v>
      </c>
      <c r="E332" s="60" t="s">
        <v>318</v>
      </c>
      <c r="F332" s="61" t="s">
        <v>373</v>
      </c>
      <c r="G332" s="70"/>
      <c r="H332" s="70"/>
      <c r="I332" s="70"/>
      <c r="J332" s="62">
        <f>SUBTOTAL(9,G332:I332)</f>
        <v>0</v>
      </c>
      <c r="K332" s="63">
        <f>IFERROR(J332/$J$18*100,"0.00")</f>
        <v>0</v>
      </c>
    </row>
    <row r="333" spans="1:11" ht="12.75" x14ac:dyDescent="0.2">
      <c r="A333" s="54">
        <v>2</v>
      </c>
      <c r="B333" s="55">
        <v>3</v>
      </c>
      <c r="C333" s="55">
        <v>9</v>
      </c>
      <c r="D333" s="55">
        <v>8</v>
      </c>
      <c r="E333" s="55"/>
      <c r="F333" s="67" t="s">
        <v>256</v>
      </c>
      <c r="G333" s="73">
        <f>+G334</f>
        <v>0</v>
      </c>
      <c r="H333" s="73">
        <f>+H334</f>
        <v>0</v>
      </c>
      <c r="I333" s="73">
        <f>+I334</f>
        <v>0</v>
      </c>
      <c r="J333" s="73">
        <f>+J334</f>
        <v>0</v>
      </c>
      <c r="K333" s="74">
        <f>+K334</f>
        <v>0</v>
      </c>
    </row>
    <row r="334" spans="1:11" ht="12.75" x14ac:dyDescent="0.2">
      <c r="A334" s="68">
        <v>2</v>
      </c>
      <c r="B334" s="60">
        <v>3</v>
      </c>
      <c r="C334" s="60">
        <v>9</v>
      </c>
      <c r="D334" s="60">
        <v>8</v>
      </c>
      <c r="E334" s="60" t="s">
        <v>318</v>
      </c>
      <c r="F334" s="61" t="s">
        <v>256</v>
      </c>
      <c r="G334" s="70"/>
      <c r="H334" s="70"/>
      <c r="I334" s="70"/>
      <c r="J334" s="62">
        <f>SUBTOTAL(9,G334:I334)</f>
        <v>0</v>
      </c>
      <c r="K334" s="63">
        <f>IFERROR(J334/$J$18*100,"0.00")</f>
        <v>0</v>
      </c>
    </row>
    <row r="335" spans="1:11" ht="12.75" x14ac:dyDescent="0.2">
      <c r="A335" s="54">
        <v>2</v>
      </c>
      <c r="B335" s="55">
        <v>3</v>
      </c>
      <c r="C335" s="55">
        <v>9</v>
      </c>
      <c r="D335" s="55">
        <v>9</v>
      </c>
      <c r="E335" s="55"/>
      <c r="F335" s="67" t="s">
        <v>257</v>
      </c>
      <c r="G335" s="73">
        <f>+G336</f>
        <v>0</v>
      </c>
      <c r="H335" s="73">
        <f>+H336</f>
        <v>1722200</v>
      </c>
      <c r="I335" s="73">
        <f>+I336</f>
        <v>0</v>
      </c>
      <c r="J335" s="73">
        <f>+J336</f>
        <v>1722200</v>
      </c>
      <c r="K335" s="74">
        <f>+K336</f>
        <v>0.50637665350687167</v>
      </c>
    </row>
    <row r="336" spans="1:11" ht="12.75" x14ac:dyDescent="0.2">
      <c r="A336" s="68">
        <v>2</v>
      </c>
      <c r="B336" s="60">
        <v>3</v>
      </c>
      <c r="C336" s="60">
        <v>9</v>
      </c>
      <c r="D336" s="60">
        <v>9</v>
      </c>
      <c r="E336" s="60" t="s">
        <v>318</v>
      </c>
      <c r="F336" s="61" t="s">
        <v>257</v>
      </c>
      <c r="G336" s="62"/>
      <c r="H336" s="62">
        <f>((19350+120000)*12)+50000</f>
        <v>1722200</v>
      </c>
      <c r="I336" s="62"/>
      <c r="J336" s="62">
        <f>SUBTOTAL(9,G336:I336)</f>
        <v>1722200</v>
      </c>
      <c r="K336" s="63">
        <f>IFERROR(J336/$J$18*100,"0.00")</f>
        <v>0.50637665350687167</v>
      </c>
    </row>
    <row r="337" spans="1:11" ht="12.75" x14ac:dyDescent="0.2">
      <c r="A337" s="43">
        <v>2</v>
      </c>
      <c r="B337" s="44">
        <v>4</v>
      </c>
      <c r="C337" s="45"/>
      <c r="D337" s="45"/>
      <c r="E337" s="45"/>
      <c r="F337" s="46" t="s">
        <v>374</v>
      </c>
      <c r="G337" s="47">
        <f>+G338+G354+G365+G370+G379+G386</f>
        <v>0</v>
      </c>
      <c r="H337" s="47">
        <f>+H338+H354+H365+H370+H379+H386</f>
        <v>0</v>
      </c>
      <c r="I337" s="47">
        <f>+I338+I354+I365+I370+I379+I386</f>
        <v>0</v>
      </c>
      <c r="J337" s="47">
        <f>+J338+J354+J365+J370+J379+J386</f>
        <v>0</v>
      </c>
      <c r="K337" s="48">
        <f>+K338+K354+K365+K370+K379+K386</f>
        <v>0</v>
      </c>
    </row>
    <row r="338" spans="1:11" ht="12.75" x14ac:dyDescent="0.2">
      <c r="A338" s="49">
        <v>2</v>
      </c>
      <c r="B338" s="50">
        <v>4</v>
      </c>
      <c r="C338" s="50">
        <v>1</v>
      </c>
      <c r="D338" s="50"/>
      <c r="E338" s="50"/>
      <c r="F338" s="51" t="s">
        <v>375</v>
      </c>
      <c r="G338" s="52">
        <f>+G339+G343+G347+G350+G352</f>
        <v>0</v>
      </c>
      <c r="H338" s="52">
        <f>+H339+H343+H347+H350+H352</f>
        <v>0</v>
      </c>
      <c r="I338" s="52">
        <f>+I339+I343+I347+I350+I352</f>
        <v>0</v>
      </c>
      <c r="J338" s="52">
        <f>+J339+J343+J347+J350+J352</f>
        <v>0</v>
      </c>
      <c r="K338" s="53">
        <f>+K339+K343+K347+K350+K352</f>
        <v>0</v>
      </c>
    </row>
    <row r="339" spans="1:11" ht="12.75" x14ac:dyDescent="0.2">
      <c r="A339" s="54">
        <v>2</v>
      </c>
      <c r="B339" s="55">
        <v>4</v>
      </c>
      <c r="C339" s="55">
        <v>1</v>
      </c>
      <c r="D339" s="55">
        <v>1</v>
      </c>
      <c r="E339" s="55"/>
      <c r="F339" s="67" t="s">
        <v>376</v>
      </c>
      <c r="G339" s="73">
        <f>+G340+G341+G342</f>
        <v>0</v>
      </c>
      <c r="H339" s="73">
        <f>+H340+H341+H342</f>
        <v>0</v>
      </c>
      <c r="I339" s="73">
        <f>+I340+I341+I342</f>
        <v>0</v>
      </c>
      <c r="J339" s="73">
        <f>+J340+J341+J342</f>
        <v>0</v>
      </c>
      <c r="K339" s="74">
        <f>+K340+K341+K342</f>
        <v>0</v>
      </c>
    </row>
    <row r="340" spans="1:11" ht="12.75" x14ac:dyDescent="0.2">
      <c r="A340" s="68">
        <v>2</v>
      </c>
      <c r="B340" s="60">
        <v>4</v>
      </c>
      <c r="C340" s="60">
        <v>1</v>
      </c>
      <c r="D340" s="60">
        <v>1</v>
      </c>
      <c r="E340" s="60" t="s">
        <v>318</v>
      </c>
      <c r="F340" s="66" t="s">
        <v>377</v>
      </c>
      <c r="G340" s="62"/>
      <c r="H340" s="62"/>
      <c r="I340" s="62"/>
      <c r="J340" s="124">
        <f>SUBTOTAL(9,G340:I340)</f>
        <v>0</v>
      </c>
      <c r="K340" s="125">
        <f>IFERROR(J340/$J$18*100,"0.00")</f>
        <v>0</v>
      </c>
    </row>
    <row r="341" spans="1:11" ht="12.75" x14ac:dyDescent="0.2">
      <c r="A341" s="68">
        <v>2</v>
      </c>
      <c r="B341" s="60">
        <v>4</v>
      </c>
      <c r="C341" s="60">
        <v>1</v>
      </c>
      <c r="D341" s="60">
        <v>1</v>
      </c>
      <c r="E341" s="60" t="s">
        <v>319</v>
      </c>
      <c r="F341" s="66" t="s">
        <v>378</v>
      </c>
      <c r="G341" s="62"/>
      <c r="H341" s="62"/>
      <c r="I341" s="62"/>
      <c r="J341" s="124">
        <f>SUBTOTAL(9,G341:I341)</f>
        <v>0</v>
      </c>
      <c r="K341" s="125">
        <f>IFERROR(J341/$J$18*100,"0.00")</f>
        <v>0</v>
      </c>
    </row>
    <row r="342" spans="1:11" ht="12.75" x14ac:dyDescent="0.2">
      <c r="A342" s="68">
        <v>2</v>
      </c>
      <c r="B342" s="60">
        <v>4</v>
      </c>
      <c r="C342" s="60">
        <v>1</v>
      </c>
      <c r="D342" s="60">
        <v>1</v>
      </c>
      <c r="E342" s="60" t="s">
        <v>320</v>
      </c>
      <c r="F342" s="66" t="s">
        <v>379</v>
      </c>
      <c r="G342" s="70"/>
      <c r="H342" s="70"/>
      <c r="I342" s="70"/>
      <c r="J342" s="124">
        <f>SUBTOTAL(9,G342:I342)</f>
        <v>0</v>
      </c>
      <c r="K342" s="125">
        <f>IFERROR(J342/$J$18*100,"0.00")</f>
        <v>0</v>
      </c>
    </row>
    <row r="343" spans="1:11" ht="12.75" x14ac:dyDescent="0.2">
      <c r="A343" s="54">
        <v>2</v>
      </c>
      <c r="B343" s="55">
        <v>4</v>
      </c>
      <c r="C343" s="55">
        <v>1</v>
      </c>
      <c r="D343" s="55">
        <v>2</v>
      </c>
      <c r="E343" s="55"/>
      <c r="F343" s="67" t="s">
        <v>380</v>
      </c>
      <c r="G343" s="73">
        <f>+G344+G345+G346</f>
        <v>0</v>
      </c>
      <c r="H343" s="73">
        <f>+H344+H345+H346</f>
        <v>0</v>
      </c>
      <c r="I343" s="73">
        <f>+I344+I345+I346</f>
        <v>0</v>
      </c>
      <c r="J343" s="73">
        <f>+J344+J345+J346</f>
        <v>0</v>
      </c>
      <c r="K343" s="74">
        <f>+K344+K345+K346</f>
        <v>0</v>
      </c>
    </row>
    <row r="344" spans="1:11" ht="12.75" x14ac:dyDescent="0.2">
      <c r="A344" s="68">
        <v>2</v>
      </c>
      <c r="B344" s="60">
        <v>4</v>
      </c>
      <c r="C344" s="60">
        <v>1</v>
      </c>
      <c r="D344" s="60">
        <v>2</v>
      </c>
      <c r="E344" s="60" t="s">
        <v>318</v>
      </c>
      <c r="F344" s="66" t="s">
        <v>381</v>
      </c>
      <c r="G344" s="62"/>
      <c r="H344" s="62"/>
      <c r="I344" s="62"/>
      <c r="J344" s="124">
        <f>SUBTOTAL(9,G344:I344)</f>
        <v>0</v>
      </c>
      <c r="K344" s="125">
        <f>IFERROR(J344/$J$18*100,"0.00")</f>
        <v>0</v>
      </c>
    </row>
    <row r="345" spans="1:11" ht="12.75" x14ac:dyDescent="0.2">
      <c r="A345" s="68">
        <v>2</v>
      </c>
      <c r="B345" s="60">
        <v>4</v>
      </c>
      <c r="C345" s="60">
        <v>1</v>
      </c>
      <c r="D345" s="60">
        <v>2</v>
      </c>
      <c r="E345" s="60" t="s">
        <v>319</v>
      </c>
      <c r="F345" s="66" t="s">
        <v>382</v>
      </c>
      <c r="G345" s="62"/>
      <c r="H345" s="62"/>
      <c r="I345" s="62"/>
      <c r="J345" s="124">
        <f>SUBTOTAL(9,G345:I345)</f>
        <v>0</v>
      </c>
      <c r="K345" s="125">
        <f>IFERROR(J345/$J$18*100,"0.00")</f>
        <v>0</v>
      </c>
    </row>
    <row r="346" spans="1:11" ht="12.75" x14ac:dyDescent="0.2">
      <c r="A346" s="68">
        <v>2</v>
      </c>
      <c r="B346" s="60">
        <v>4</v>
      </c>
      <c r="C346" s="60">
        <v>1</v>
      </c>
      <c r="D346" s="60">
        <v>2</v>
      </c>
      <c r="E346" s="60" t="s">
        <v>320</v>
      </c>
      <c r="F346" s="66" t="s">
        <v>383</v>
      </c>
      <c r="G346" s="70"/>
      <c r="H346" s="70"/>
      <c r="I346" s="70"/>
      <c r="J346" s="124">
        <f>SUBTOTAL(9,G346:I346)</f>
        <v>0</v>
      </c>
      <c r="K346" s="125">
        <f>IFERROR(J346/$J$18*100,"0.00")</f>
        <v>0</v>
      </c>
    </row>
    <row r="347" spans="1:11" ht="12.75" x14ac:dyDescent="0.2">
      <c r="A347" s="54">
        <v>2</v>
      </c>
      <c r="B347" s="55">
        <v>4</v>
      </c>
      <c r="C347" s="55">
        <v>1</v>
      </c>
      <c r="D347" s="55">
        <v>4</v>
      </c>
      <c r="E347" s="60"/>
      <c r="F347" s="80" t="s">
        <v>384</v>
      </c>
      <c r="G347" s="73">
        <f>+G348+G349</f>
        <v>0</v>
      </c>
      <c r="H347" s="73">
        <f>+H348+H349</f>
        <v>0</v>
      </c>
      <c r="I347" s="73">
        <f>+I348+I349</f>
        <v>0</v>
      </c>
      <c r="J347" s="73">
        <f>+J348+J349</f>
        <v>0</v>
      </c>
      <c r="K347" s="74">
        <f>+K348+K349</f>
        <v>0</v>
      </c>
    </row>
    <row r="348" spans="1:11" ht="12.75" x14ac:dyDescent="0.2">
      <c r="A348" s="81">
        <v>2</v>
      </c>
      <c r="B348" s="82">
        <v>4</v>
      </c>
      <c r="C348" s="82">
        <v>1</v>
      </c>
      <c r="D348" s="82">
        <v>4</v>
      </c>
      <c r="E348" s="60" t="s">
        <v>318</v>
      </c>
      <c r="F348" s="83" t="s">
        <v>385</v>
      </c>
      <c r="G348" s="62"/>
      <c r="H348" s="62"/>
      <c r="I348" s="62"/>
      <c r="J348" s="124">
        <f>SUBTOTAL(9,G348:I348)</f>
        <v>0</v>
      </c>
      <c r="K348" s="125">
        <f>IFERROR(J348/$J$18*100,"0.00")</f>
        <v>0</v>
      </c>
    </row>
    <row r="349" spans="1:11" ht="12.75" x14ac:dyDescent="0.2">
      <c r="A349" s="68">
        <v>2</v>
      </c>
      <c r="B349" s="60">
        <v>4</v>
      </c>
      <c r="C349" s="60">
        <v>1</v>
      </c>
      <c r="D349" s="60">
        <v>4</v>
      </c>
      <c r="E349" s="60" t="s">
        <v>319</v>
      </c>
      <c r="F349" s="66" t="s">
        <v>386</v>
      </c>
      <c r="G349" s="70"/>
      <c r="H349" s="70"/>
      <c r="I349" s="70"/>
      <c r="J349" s="124">
        <f>SUBTOTAL(9,G349:I349)</f>
        <v>0</v>
      </c>
      <c r="K349" s="125">
        <f>IFERROR(J349/$J$18*100,"0.00")</f>
        <v>0</v>
      </c>
    </row>
    <row r="350" spans="1:11" ht="12.75" x14ac:dyDescent="0.2">
      <c r="A350" s="71">
        <v>2</v>
      </c>
      <c r="B350" s="55">
        <v>4</v>
      </c>
      <c r="C350" s="55">
        <v>1</v>
      </c>
      <c r="D350" s="55">
        <v>5</v>
      </c>
      <c r="E350" s="55"/>
      <c r="F350" s="80" t="s">
        <v>387</v>
      </c>
      <c r="G350" s="57">
        <f>+G351</f>
        <v>0</v>
      </c>
      <c r="H350" s="57">
        <f>+H351</f>
        <v>0</v>
      </c>
      <c r="I350" s="57">
        <f>+I351</f>
        <v>0</v>
      </c>
      <c r="J350" s="57">
        <f>+J351</f>
        <v>0</v>
      </c>
      <c r="K350" s="58">
        <f>+K351</f>
        <v>0</v>
      </c>
    </row>
    <row r="351" spans="1:11" ht="12.75" x14ac:dyDescent="0.2">
      <c r="A351" s="68">
        <v>2</v>
      </c>
      <c r="B351" s="60">
        <v>4</v>
      </c>
      <c r="C351" s="60">
        <v>1</v>
      </c>
      <c r="D351" s="60">
        <v>5</v>
      </c>
      <c r="E351" s="60" t="s">
        <v>318</v>
      </c>
      <c r="F351" s="66" t="s">
        <v>387</v>
      </c>
      <c r="G351" s="70"/>
      <c r="H351" s="70"/>
      <c r="I351" s="70"/>
      <c r="J351" s="124">
        <f>SUBTOTAL(9,G351:I351)</f>
        <v>0</v>
      </c>
      <c r="K351" s="125">
        <f>IFERROR(J351/$J$18*100,"0.00")</f>
        <v>0</v>
      </c>
    </row>
    <row r="352" spans="1:11" ht="12.75" x14ac:dyDescent="0.2">
      <c r="A352" s="54">
        <v>2</v>
      </c>
      <c r="B352" s="55">
        <v>4</v>
      </c>
      <c r="C352" s="55">
        <v>1</v>
      </c>
      <c r="D352" s="55">
        <v>6</v>
      </c>
      <c r="E352" s="60"/>
      <c r="F352" s="80" t="s">
        <v>388</v>
      </c>
      <c r="G352" s="73">
        <f>+G353</f>
        <v>0</v>
      </c>
      <c r="H352" s="73">
        <f>+H353</f>
        <v>0</v>
      </c>
      <c r="I352" s="73">
        <f>+I353</f>
        <v>0</v>
      </c>
      <c r="J352" s="73">
        <f>+J353</f>
        <v>0</v>
      </c>
      <c r="K352" s="74">
        <f>+K353</f>
        <v>0</v>
      </c>
    </row>
    <row r="353" spans="1:11" ht="12.75" x14ac:dyDescent="0.2">
      <c r="A353" s="68">
        <v>2</v>
      </c>
      <c r="B353" s="60">
        <v>4</v>
      </c>
      <c r="C353" s="60">
        <v>1</v>
      </c>
      <c r="D353" s="60">
        <v>6</v>
      </c>
      <c r="E353" s="60" t="s">
        <v>318</v>
      </c>
      <c r="F353" s="66" t="s">
        <v>389</v>
      </c>
      <c r="G353" s="70"/>
      <c r="H353" s="70"/>
      <c r="I353" s="70"/>
      <c r="J353" s="124">
        <f>SUBTOTAL(9,G353:I353)</f>
        <v>0</v>
      </c>
      <c r="K353" s="125">
        <f>IFERROR(J353/$J$18*100,"0.00")</f>
        <v>0</v>
      </c>
    </row>
    <row r="354" spans="1:11" ht="12.75" x14ac:dyDescent="0.2">
      <c r="A354" s="49">
        <v>2</v>
      </c>
      <c r="B354" s="50">
        <v>4</v>
      </c>
      <c r="C354" s="50">
        <v>2</v>
      </c>
      <c r="D354" s="50"/>
      <c r="E354" s="50"/>
      <c r="F354" s="51" t="s">
        <v>390</v>
      </c>
      <c r="G354" s="52">
        <f>+G355+G357+G361</f>
        <v>0</v>
      </c>
      <c r="H354" s="52">
        <f>+H355+H357+H361</f>
        <v>0</v>
      </c>
      <c r="I354" s="52">
        <f>+I355+I357+I361</f>
        <v>0</v>
      </c>
      <c r="J354" s="52">
        <f>+J355+J357+J361</f>
        <v>0</v>
      </c>
      <c r="K354" s="53">
        <f>+K355+K357+K361</f>
        <v>0</v>
      </c>
    </row>
    <row r="355" spans="1:11" ht="12.75" x14ac:dyDescent="0.2">
      <c r="A355" s="54">
        <v>2</v>
      </c>
      <c r="B355" s="55">
        <v>4</v>
      </c>
      <c r="C355" s="55">
        <v>2</v>
      </c>
      <c r="D355" s="55">
        <v>1</v>
      </c>
      <c r="E355" s="60"/>
      <c r="F355" s="67" t="s">
        <v>391</v>
      </c>
      <c r="G355" s="73">
        <f>+G356</f>
        <v>0</v>
      </c>
      <c r="H355" s="73">
        <f>+H356</f>
        <v>0</v>
      </c>
      <c r="I355" s="73">
        <f>+I356</f>
        <v>0</v>
      </c>
      <c r="J355" s="73">
        <f>+J356</f>
        <v>0</v>
      </c>
      <c r="K355" s="74">
        <f>+K356</f>
        <v>0</v>
      </c>
    </row>
    <row r="356" spans="1:11" ht="12.75" x14ac:dyDescent="0.2">
      <c r="A356" s="59">
        <v>2</v>
      </c>
      <c r="B356" s="60">
        <v>4</v>
      </c>
      <c r="C356" s="60">
        <v>2</v>
      </c>
      <c r="D356" s="60">
        <v>1</v>
      </c>
      <c r="E356" s="60" t="s">
        <v>318</v>
      </c>
      <c r="F356" s="66" t="s">
        <v>392</v>
      </c>
      <c r="G356" s="70"/>
      <c r="H356" s="70"/>
      <c r="I356" s="70"/>
      <c r="J356" s="62">
        <f>SUBTOTAL(9,G356:I356)</f>
        <v>0</v>
      </c>
      <c r="K356" s="63">
        <f>IFERROR(J356/$J$18*100,"0.00")</f>
        <v>0</v>
      </c>
    </row>
    <row r="357" spans="1:11" ht="12.75" x14ac:dyDescent="0.2">
      <c r="A357" s="54">
        <v>2</v>
      </c>
      <c r="B357" s="55">
        <v>4</v>
      </c>
      <c r="C357" s="55">
        <v>2</v>
      </c>
      <c r="D357" s="55">
        <v>2</v>
      </c>
      <c r="E357" s="60"/>
      <c r="F357" s="80" t="s">
        <v>393</v>
      </c>
      <c r="G357" s="57">
        <f>+G358+G359+G360</f>
        <v>0</v>
      </c>
      <c r="H357" s="57">
        <f>+H358+H359+H360</f>
        <v>0</v>
      </c>
      <c r="I357" s="57">
        <f>+I358+I359+I360</f>
        <v>0</v>
      </c>
      <c r="J357" s="57">
        <f>+J358+J359+J360</f>
        <v>0</v>
      </c>
      <c r="K357" s="58">
        <f>+K358+K359+K360</f>
        <v>0</v>
      </c>
    </row>
    <row r="358" spans="1:11" ht="22.5" x14ac:dyDescent="0.2">
      <c r="A358" s="59">
        <v>2</v>
      </c>
      <c r="B358" s="60">
        <v>4</v>
      </c>
      <c r="C358" s="60">
        <v>2</v>
      </c>
      <c r="D358" s="60">
        <v>2</v>
      </c>
      <c r="E358" s="60" t="s">
        <v>318</v>
      </c>
      <c r="F358" s="66" t="s">
        <v>394</v>
      </c>
      <c r="G358" s="70"/>
      <c r="H358" s="70"/>
      <c r="I358" s="70"/>
      <c r="J358" s="62">
        <f>SUBTOTAL(9,G358:I358)</f>
        <v>0</v>
      </c>
      <c r="K358" s="63">
        <f>IFERROR(J358/$J$18*100,"0.00")</f>
        <v>0</v>
      </c>
    </row>
    <row r="359" spans="1:11" ht="12.75" x14ac:dyDescent="0.2">
      <c r="A359" s="59">
        <v>2</v>
      </c>
      <c r="B359" s="60">
        <v>4</v>
      </c>
      <c r="C359" s="60">
        <v>2</v>
      </c>
      <c r="D359" s="60">
        <v>2</v>
      </c>
      <c r="E359" s="60" t="s">
        <v>319</v>
      </c>
      <c r="F359" s="66" t="s">
        <v>395</v>
      </c>
      <c r="G359" s="70"/>
      <c r="H359" s="70"/>
      <c r="I359" s="70"/>
      <c r="J359" s="62">
        <f>SUBTOTAL(9,G359:I359)</f>
        <v>0</v>
      </c>
      <c r="K359" s="63">
        <f>IFERROR(J359/$J$18*100,"0.00")</f>
        <v>0</v>
      </c>
    </row>
    <row r="360" spans="1:11" ht="22.5" x14ac:dyDescent="0.2">
      <c r="A360" s="59">
        <v>2</v>
      </c>
      <c r="B360" s="60">
        <v>4</v>
      </c>
      <c r="C360" s="60">
        <v>2</v>
      </c>
      <c r="D360" s="60">
        <v>2</v>
      </c>
      <c r="E360" s="60" t="s">
        <v>320</v>
      </c>
      <c r="F360" s="66" t="s">
        <v>396</v>
      </c>
      <c r="G360" s="70"/>
      <c r="H360" s="70"/>
      <c r="I360" s="70"/>
      <c r="J360" s="62">
        <f>SUBTOTAL(9,G360:I360)</f>
        <v>0</v>
      </c>
      <c r="K360" s="63">
        <f>IFERROR(J360/$J$18*100,"0.00")</f>
        <v>0</v>
      </c>
    </row>
    <row r="361" spans="1:11" ht="12.75" x14ac:dyDescent="0.2">
      <c r="A361" s="67">
        <v>2</v>
      </c>
      <c r="B361" s="55">
        <v>4</v>
      </c>
      <c r="C361" s="55">
        <v>2</v>
      </c>
      <c r="D361" s="55">
        <v>3</v>
      </c>
      <c r="E361" s="55"/>
      <c r="F361" s="80" t="s">
        <v>397</v>
      </c>
      <c r="G361" s="73">
        <f>G362+G363+G364</f>
        <v>0</v>
      </c>
      <c r="H361" s="73">
        <f>H362+H363+H364</f>
        <v>0</v>
      </c>
      <c r="I361" s="73">
        <f>I362+I363+I364</f>
        <v>0</v>
      </c>
      <c r="J361" s="73">
        <f>J362+J363+J364</f>
        <v>0</v>
      </c>
      <c r="K361" s="74">
        <f>K362+K363+K364</f>
        <v>0</v>
      </c>
    </row>
    <row r="362" spans="1:11" ht="12.75" x14ac:dyDescent="0.2">
      <c r="A362" s="61">
        <v>2</v>
      </c>
      <c r="B362" s="60">
        <v>4</v>
      </c>
      <c r="C362" s="60">
        <v>2</v>
      </c>
      <c r="D362" s="60">
        <v>3</v>
      </c>
      <c r="E362" s="60" t="s">
        <v>318</v>
      </c>
      <c r="F362" s="66" t="s">
        <v>398</v>
      </c>
      <c r="G362" s="62"/>
      <c r="H362" s="62"/>
      <c r="I362" s="62"/>
      <c r="J362" s="62">
        <f>SUBTOTAL(9,G362:I362)</f>
        <v>0</v>
      </c>
      <c r="K362" s="63">
        <f>IFERROR(J362/$J$18*100,"0.00")</f>
        <v>0</v>
      </c>
    </row>
    <row r="363" spans="1:11" ht="12.75" x14ac:dyDescent="0.2">
      <c r="A363" s="61">
        <v>2</v>
      </c>
      <c r="B363" s="60">
        <v>4</v>
      </c>
      <c r="C363" s="60">
        <v>2</v>
      </c>
      <c r="D363" s="60">
        <v>3</v>
      </c>
      <c r="E363" s="60" t="s">
        <v>319</v>
      </c>
      <c r="F363" s="66" t="s">
        <v>399</v>
      </c>
      <c r="G363" s="62"/>
      <c r="H363" s="62"/>
      <c r="I363" s="62"/>
      <c r="J363" s="62">
        <f>SUBTOTAL(9,G363:I363)</f>
        <v>0</v>
      </c>
      <c r="K363" s="63">
        <f>IFERROR(J363/$J$18*100,"0.00")</f>
        <v>0</v>
      </c>
    </row>
    <row r="364" spans="1:11" ht="22.5" x14ac:dyDescent="0.2">
      <c r="A364" s="61">
        <v>2</v>
      </c>
      <c r="B364" s="60">
        <v>4</v>
      </c>
      <c r="C364" s="60">
        <v>2</v>
      </c>
      <c r="D364" s="60">
        <v>3</v>
      </c>
      <c r="E364" s="60" t="s">
        <v>320</v>
      </c>
      <c r="F364" s="66" t="s">
        <v>400</v>
      </c>
      <c r="G364" s="62"/>
      <c r="H364" s="62"/>
      <c r="I364" s="62"/>
      <c r="J364" s="62">
        <f>SUBTOTAL(9,G364:I364)</f>
        <v>0</v>
      </c>
      <c r="K364" s="63">
        <f>IFERROR(J364/$J$18*100,"0.00")</f>
        <v>0</v>
      </c>
    </row>
    <row r="365" spans="1:11" ht="12.75" x14ac:dyDescent="0.2">
      <c r="A365" s="49">
        <v>2</v>
      </c>
      <c r="B365" s="50">
        <v>4</v>
      </c>
      <c r="C365" s="50">
        <v>4</v>
      </c>
      <c r="D365" s="50"/>
      <c r="E365" s="50"/>
      <c r="F365" s="51" t="s">
        <v>401</v>
      </c>
      <c r="G365" s="52">
        <f>+G366</f>
        <v>0</v>
      </c>
      <c r="H365" s="52">
        <f>+H366</f>
        <v>0</v>
      </c>
      <c r="I365" s="52">
        <f>+I366</f>
        <v>0</v>
      </c>
      <c r="J365" s="52">
        <f>+J366</f>
        <v>0</v>
      </c>
      <c r="K365" s="53">
        <f>+K366</f>
        <v>0</v>
      </c>
    </row>
    <row r="366" spans="1:11" ht="12.75" x14ac:dyDescent="0.2">
      <c r="A366" s="67">
        <v>2</v>
      </c>
      <c r="B366" s="55">
        <v>4</v>
      </c>
      <c r="C366" s="55">
        <v>4</v>
      </c>
      <c r="D366" s="55">
        <v>1</v>
      </c>
      <c r="E366" s="55"/>
      <c r="F366" s="80" t="s">
        <v>402</v>
      </c>
      <c r="G366" s="73">
        <f>+G367+G368+G369</f>
        <v>0</v>
      </c>
      <c r="H366" s="73">
        <f>+H367+H368+H369</f>
        <v>0</v>
      </c>
      <c r="I366" s="73">
        <f>+I367+I368+I369</f>
        <v>0</v>
      </c>
      <c r="J366" s="73">
        <f>+J367+J368+J369</f>
        <v>0</v>
      </c>
      <c r="K366" s="74">
        <f>+K367+K368+K369</f>
        <v>0</v>
      </c>
    </row>
    <row r="367" spans="1:11" ht="12.75" x14ac:dyDescent="0.2">
      <c r="A367" s="61">
        <v>2</v>
      </c>
      <c r="B367" s="60">
        <v>4</v>
      </c>
      <c r="C367" s="60">
        <v>4</v>
      </c>
      <c r="D367" s="60">
        <v>1</v>
      </c>
      <c r="E367" s="60" t="s">
        <v>318</v>
      </c>
      <c r="F367" s="66" t="s">
        <v>403</v>
      </c>
      <c r="G367" s="62"/>
      <c r="H367" s="62"/>
      <c r="I367" s="62"/>
      <c r="J367" s="124">
        <f>SUBTOTAL(9,G367:I367)</f>
        <v>0</v>
      </c>
      <c r="K367" s="125">
        <f>IFERROR(J367/$J$18*100,"0.00")</f>
        <v>0</v>
      </c>
    </row>
    <row r="368" spans="1:11" ht="12.75" x14ac:dyDescent="0.2">
      <c r="A368" s="61">
        <v>2</v>
      </c>
      <c r="B368" s="60">
        <v>4</v>
      </c>
      <c r="C368" s="60">
        <v>4</v>
      </c>
      <c r="D368" s="60">
        <v>1</v>
      </c>
      <c r="E368" s="60" t="s">
        <v>319</v>
      </c>
      <c r="F368" s="66" t="s">
        <v>404</v>
      </c>
      <c r="G368" s="62"/>
      <c r="H368" s="62"/>
      <c r="I368" s="62"/>
      <c r="J368" s="124">
        <f>SUBTOTAL(9,G368:I368)</f>
        <v>0</v>
      </c>
      <c r="K368" s="125">
        <f>IFERROR(J368/$J$18*100,"0.00")</f>
        <v>0</v>
      </c>
    </row>
    <row r="369" spans="1:11" ht="22.5" x14ac:dyDescent="0.2">
      <c r="A369" s="61">
        <v>2</v>
      </c>
      <c r="B369" s="60">
        <v>4</v>
      </c>
      <c r="C369" s="60">
        <v>4</v>
      </c>
      <c r="D369" s="60">
        <v>1</v>
      </c>
      <c r="E369" s="60" t="s">
        <v>320</v>
      </c>
      <c r="F369" s="66" t="s">
        <v>405</v>
      </c>
      <c r="G369" s="62"/>
      <c r="H369" s="62"/>
      <c r="I369" s="62"/>
      <c r="J369" s="124">
        <f>SUBTOTAL(9,G369:I369)</f>
        <v>0</v>
      </c>
      <c r="K369" s="125">
        <f>IFERROR(J369/$J$18*100,"0.00")</f>
        <v>0</v>
      </c>
    </row>
    <row r="370" spans="1:11" ht="12.75" x14ac:dyDescent="0.2">
      <c r="A370" s="49">
        <v>2</v>
      </c>
      <c r="B370" s="50">
        <v>4</v>
      </c>
      <c r="C370" s="50">
        <v>6</v>
      </c>
      <c r="D370" s="50"/>
      <c r="E370" s="50"/>
      <c r="F370" s="51" t="s">
        <v>406</v>
      </c>
      <c r="G370" s="52">
        <f>+G371+G373+G375+G377</f>
        <v>0</v>
      </c>
      <c r="H370" s="52">
        <f>+H371+H373+H375+H377</f>
        <v>0</v>
      </c>
      <c r="I370" s="52">
        <f>+I371+I373+I375+I377</f>
        <v>0</v>
      </c>
      <c r="J370" s="52">
        <f>+J371+J373+J375+J377</f>
        <v>0</v>
      </c>
      <c r="K370" s="53">
        <f>+K371+K373+K375+K377</f>
        <v>0</v>
      </c>
    </row>
    <row r="371" spans="1:11" ht="12.75" x14ac:dyDescent="0.2">
      <c r="A371" s="71">
        <v>2</v>
      </c>
      <c r="B371" s="55">
        <v>4</v>
      </c>
      <c r="C371" s="55">
        <v>6</v>
      </c>
      <c r="D371" s="55">
        <v>1</v>
      </c>
      <c r="E371" s="55"/>
      <c r="F371" s="80" t="s">
        <v>407</v>
      </c>
      <c r="G371" s="73">
        <f>+G372</f>
        <v>0</v>
      </c>
      <c r="H371" s="73">
        <f>+H372</f>
        <v>0</v>
      </c>
      <c r="I371" s="73">
        <f>+I372</f>
        <v>0</v>
      </c>
      <c r="J371" s="73">
        <f>+J372</f>
        <v>0</v>
      </c>
      <c r="K371" s="74">
        <f>+K372</f>
        <v>0</v>
      </c>
    </row>
    <row r="372" spans="1:11" ht="12.75" x14ac:dyDescent="0.2">
      <c r="A372" s="68">
        <v>2</v>
      </c>
      <c r="B372" s="60">
        <v>4</v>
      </c>
      <c r="C372" s="60">
        <v>6</v>
      </c>
      <c r="D372" s="60">
        <v>1</v>
      </c>
      <c r="E372" s="60" t="s">
        <v>318</v>
      </c>
      <c r="F372" s="66" t="s">
        <v>407</v>
      </c>
      <c r="G372" s="70"/>
      <c r="H372" s="70"/>
      <c r="I372" s="70"/>
      <c r="J372" s="124">
        <f>SUBTOTAL(9,G372:I372)</f>
        <v>0</v>
      </c>
      <c r="K372" s="125">
        <f>IFERROR(J372/$J$18*100,"0.00")</f>
        <v>0</v>
      </c>
    </row>
    <row r="373" spans="1:11" ht="12.75" x14ac:dyDescent="0.2">
      <c r="A373" s="71">
        <v>2</v>
      </c>
      <c r="B373" s="55">
        <v>4</v>
      </c>
      <c r="C373" s="55">
        <v>6</v>
      </c>
      <c r="D373" s="55">
        <v>2</v>
      </c>
      <c r="E373" s="55"/>
      <c r="F373" s="80" t="s">
        <v>408</v>
      </c>
      <c r="G373" s="57">
        <f>+G374</f>
        <v>0</v>
      </c>
      <c r="H373" s="57">
        <f>+H374</f>
        <v>0</v>
      </c>
      <c r="I373" s="57">
        <f>+I374</f>
        <v>0</v>
      </c>
      <c r="J373" s="57">
        <f>+J374</f>
        <v>0</v>
      </c>
      <c r="K373" s="58">
        <f>+K374</f>
        <v>0</v>
      </c>
    </row>
    <row r="374" spans="1:11" ht="12.75" x14ac:dyDescent="0.2">
      <c r="A374" s="68">
        <v>2</v>
      </c>
      <c r="B374" s="60">
        <v>4</v>
      </c>
      <c r="C374" s="60">
        <v>6</v>
      </c>
      <c r="D374" s="60">
        <v>2</v>
      </c>
      <c r="E374" s="60" t="s">
        <v>318</v>
      </c>
      <c r="F374" s="66" t="s">
        <v>408</v>
      </c>
      <c r="G374" s="70"/>
      <c r="H374" s="70"/>
      <c r="I374" s="70"/>
      <c r="J374" s="124">
        <f>SUBTOTAL(9,G374:I374)</f>
        <v>0</v>
      </c>
      <c r="K374" s="125">
        <f>IFERROR(J374/$J$18*100,"0.00")</f>
        <v>0</v>
      </c>
    </row>
    <row r="375" spans="1:11" ht="12.75" x14ac:dyDescent="0.2">
      <c r="A375" s="71">
        <v>2</v>
      </c>
      <c r="B375" s="55">
        <v>4</v>
      </c>
      <c r="C375" s="55">
        <v>6</v>
      </c>
      <c r="D375" s="55">
        <v>3</v>
      </c>
      <c r="E375" s="60"/>
      <c r="F375" s="80" t="s">
        <v>409</v>
      </c>
      <c r="G375" s="57">
        <f>+G376</f>
        <v>0</v>
      </c>
      <c r="H375" s="57">
        <f>+H376</f>
        <v>0</v>
      </c>
      <c r="I375" s="57">
        <f>+I376</f>
        <v>0</v>
      </c>
      <c r="J375" s="57">
        <f>+J376</f>
        <v>0</v>
      </c>
      <c r="K375" s="58">
        <f>+K376</f>
        <v>0</v>
      </c>
    </row>
    <row r="376" spans="1:11" ht="12.75" x14ac:dyDescent="0.2">
      <c r="A376" s="68">
        <v>2</v>
      </c>
      <c r="B376" s="60">
        <v>4</v>
      </c>
      <c r="C376" s="60">
        <v>6</v>
      </c>
      <c r="D376" s="60">
        <v>3</v>
      </c>
      <c r="E376" s="60" t="s">
        <v>318</v>
      </c>
      <c r="F376" s="66" t="s">
        <v>409</v>
      </c>
      <c r="G376" s="70"/>
      <c r="H376" s="70"/>
      <c r="I376" s="70"/>
      <c r="J376" s="124">
        <f>SUBTOTAL(9,G376:I376)</f>
        <v>0</v>
      </c>
      <c r="K376" s="125">
        <f>IFERROR(J376/$J$18*100,"0.00")</f>
        <v>0</v>
      </c>
    </row>
    <row r="377" spans="1:11" ht="12.75" x14ac:dyDescent="0.2">
      <c r="A377" s="71">
        <v>2</v>
      </c>
      <c r="B377" s="55">
        <v>4</v>
      </c>
      <c r="C377" s="55">
        <v>6</v>
      </c>
      <c r="D377" s="55">
        <v>4</v>
      </c>
      <c r="E377" s="55"/>
      <c r="F377" s="80" t="s">
        <v>410</v>
      </c>
      <c r="G377" s="57">
        <f>+G378</f>
        <v>0</v>
      </c>
      <c r="H377" s="57">
        <f>+H378</f>
        <v>0</v>
      </c>
      <c r="I377" s="57">
        <f>+I378</f>
        <v>0</v>
      </c>
      <c r="J377" s="57">
        <f>+J378</f>
        <v>0</v>
      </c>
      <c r="K377" s="58">
        <f>+K378</f>
        <v>0</v>
      </c>
    </row>
    <row r="378" spans="1:11" ht="12.75" x14ac:dyDescent="0.2">
      <c r="A378" s="68">
        <v>2</v>
      </c>
      <c r="B378" s="60">
        <v>4</v>
      </c>
      <c r="C378" s="60">
        <v>6</v>
      </c>
      <c r="D378" s="60">
        <v>4</v>
      </c>
      <c r="E378" s="60" t="s">
        <v>318</v>
      </c>
      <c r="F378" s="66" t="s">
        <v>410</v>
      </c>
      <c r="G378" s="70"/>
      <c r="H378" s="70"/>
      <c r="I378" s="70"/>
      <c r="J378" s="124">
        <f>SUBTOTAL(9,G378:I378)</f>
        <v>0</v>
      </c>
      <c r="K378" s="125">
        <f>IFERROR(J378/$J$18*100,"0.00")</f>
        <v>0</v>
      </c>
    </row>
    <row r="379" spans="1:11" ht="12.75" x14ac:dyDescent="0.2">
      <c r="A379" s="49">
        <v>2</v>
      </c>
      <c r="B379" s="50">
        <v>4</v>
      </c>
      <c r="C379" s="50">
        <v>7</v>
      </c>
      <c r="D379" s="50"/>
      <c r="E379" s="50"/>
      <c r="F379" s="51" t="s">
        <v>411</v>
      </c>
      <c r="G379" s="52">
        <f>+G380+G382+G384</f>
        <v>0</v>
      </c>
      <c r="H379" s="52">
        <f>+H380+H382+H384</f>
        <v>0</v>
      </c>
      <c r="I379" s="52">
        <f>+I380+I382+I384</f>
        <v>0</v>
      </c>
      <c r="J379" s="52">
        <f>+J380+J382+J384</f>
        <v>0</v>
      </c>
      <c r="K379" s="53">
        <f>+K380+K382+K384</f>
        <v>0</v>
      </c>
    </row>
    <row r="380" spans="1:11" ht="22.5" x14ac:dyDescent="0.2">
      <c r="A380" s="54">
        <v>2</v>
      </c>
      <c r="B380" s="55">
        <v>4</v>
      </c>
      <c r="C380" s="55">
        <v>7</v>
      </c>
      <c r="D380" s="55">
        <v>1</v>
      </c>
      <c r="E380" s="55"/>
      <c r="F380" s="80" t="s">
        <v>412</v>
      </c>
      <c r="G380" s="73">
        <f>+G381</f>
        <v>0</v>
      </c>
      <c r="H380" s="73">
        <f>+H381</f>
        <v>0</v>
      </c>
      <c r="I380" s="73">
        <f>+I381</f>
        <v>0</v>
      </c>
      <c r="J380" s="73">
        <f>+J381</f>
        <v>0</v>
      </c>
      <c r="K380" s="74">
        <f>+K381</f>
        <v>0</v>
      </c>
    </row>
    <row r="381" spans="1:11" ht="12.75" x14ac:dyDescent="0.2">
      <c r="A381" s="68">
        <v>2</v>
      </c>
      <c r="B381" s="60">
        <v>4</v>
      </c>
      <c r="C381" s="60">
        <v>7</v>
      </c>
      <c r="D381" s="60">
        <v>1</v>
      </c>
      <c r="E381" s="60" t="s">
        <v>318</v>
      </c>
      <c r="F381" s="66" t="s">
        <v>413</v>
      </c>
      <c r="G381" s="70"/>
      <c r="H381" s="70"/>
      <c r="I381" s="70"/>
      <c r="J381" s="124">
        <f>SUBTOTAL(9,G381:I381)</f>
        <v>0</v>
      </c>
      <c r="K381" s="125">
        <f>IFERROR(J381/$J$18*100,"0.00")</f>
        <v>0</v>
      </c>
    </row>
    <row r="382" spans="1:11" ht="12.75" x14ac:dyDescent="0.2">
      <c r="A382" s="71">
        <v>2</v>
      </c>
      <c r="B382" s="55">
        <v>4</v>
      </c>
      <c r="C382" s="55">
        <v>7</v>
      </c>
      <c r="D382" s="55">
        <v>2</v>
      </c>
      <c r="E382" s="55"/>
      <c r="F382" s="80" t="s">
        <v>414</v>
      </c>
      <c r="G382" s="57">
        <f>+G383</f>
        <v>0</v>
      </c>
      <c r="H382" s="57">
        <f>+H383</f>
        <v>0</v>
      </c>
      <c r="I382" s="57">
        <f>+I383</f>
        <v>0</v>
      </c>
      <c r="J382" s="57">
        <f>+J383</f>
        <v>0</v>
      </c>
      <c r="K382" s="58">
        <f>+K383</f>
        <v>0</v>
      </c>
    </row>
    <row r="383" spans="1:11" ht="12.75" x14ac:dyDescent="0.2">
      <c r="A383" s="68">
        <v>2</v>
      </c>
      <c r="B383" s="60">
        <v>4</v>
      </c>
      <c r="C383" s="60">
        <v>7</v>
      </c>
      <c r="D383" s="60">
        <v>2</v>
      </c>
      <c r="E383" s="60" t="s">
        <v>318</v>
      </c>
      <c r="F383" s="66" t="s">
        <v>415</v>
      </c>
      <c r="G383" s="70"/>
      <c r="H383" s="70"/>
      <c r="I383" s="70"/>
      <c r="J383" s="62">
        <f>SUBTOTAL(9,G383:I383)</f>
        <v>0</v>
      </c>
      <c r="K383" s="63">
        <f>IFERROR(J383/$J$18*100,"0.00")</f>
        <v>0</v>
      </c>
    </row>
    <row r="384" spans="1:11" ht="12.75" x14ac:dyDescent="0.2">
      <c r="A384" s="71">
        <v>2</v>
      </c>
      <c r="B384" s="55">
        <v>4</v>
      </c>
      <c r="C384" s="55">
        <v>7</v>
      </c>
      <c r="D384" s="55">
        <v>3</v>
      </c>
      <c r="E384" s="55"/>
      <c r="F384" s="80" t="s">
        <v>416</v>
      </c>
      <c r="G384" s="57">
        <f>+G385</f>
        <v>0</v>
      </c>
      <c r="H384" s="57">
        <f>+H385</f>
        <v>0</v>
      </c>
      <c r="I384" s="57">
        <f>+I385</f>
        <v>0</v>
      </c>
      <c r="J384" s="57">
        <f>+J385</f>
        <v>0</v>
      </c>
      <c r="K384" s="58">
        <f>+K385</f>
        <v>0</v>
      </c>
    </row>
    <row r="385" spans="1:11" ht="12.75" x14ac:dyDescent="0.2">
      <c r="A385" s="68">
        <v>2</v>
      </c>
      <c r="B385" s="60">
        <v>4</v>
      </c>
      <c r="C385" s="60">
        <v>7</v>
      </c>
      <c r="D385" s="60">
        <v>3</v>
      </c>
      <c r="E385" s="60" t="s">
        <v>318</v>
      </c>
      <c r="F385" s="66" t="s">
        <v>416</v>
      </c>
      <c r="G385" s="70"/>
      <c r="H385" s="70"/>
      <c r="I385" s="70"/>
      <c r="J385" s="62">
        <f>SUBTOTAL(9,G385:I385)</f>
        <v>0</v>
      </c>
      <c r="K385" s="63">
        <f>IFERROR(J385/$J$18*100,"0.00")</f>
        <v>0</v>
      </c>
    </row>
    <row r="386" spans="1:11" ht="12.75" x14ac:dyDescent="0.2">
      <c r="A386" s="49">
        <v>2</v>
      </c>
      <c r="B386" s="50">
        <v>4</v>
      </c>
      <c r="C386" s="50">
        <v>9</v>
      </c>
      <c r="D386" s="50"/>
      <c r="E386" s="50"/>
      <c r="F386" s="51" t="s">
        <v>417</v>
      </c>
      <c r="G386" s="52">
        <f>+G387+G389+G391+G393</f>
        <v>0</v>
      </c>
      <c r="H386" s="52">
        <f>+H387+H389+H391+H393</f>
        <v>0</v>
      </c>
      <c r="I386" s="52">
        <f>+I387+I389+I391+I393</f>
        <v>0</v>
      </c>
      <c r="J386" s="52">
        <f>+J387+J389+J391+J393</f>
        <v>0</v>
      </c>
      <c r="K386" s="53">
        <f>+K387+K389+K391+K393</f>
        <v>0</v>
      </c>
    </row>
    <row r="387" spans="1:11" ht="12.75" x14ac:dyDescent="0.2">
      <c r="A387" s="71">
        <v>2</v>
      </c>
      <c r="B387" s="55">
        <v>4</v>
      </c>
      <c r="C387" s="55">
        <v>9</v>
      </c>
      <c r="D387" s="55">
        <v>1</v>
      </c>
      <c r="E387" s="55"/>
      <c r="F387" s="80" t="s">
        <v>417</v>
      </c>
      <c r="G387" s="73">
        <f>+G388</f>
        <v>0</v>
      </c>
      <c r="H387" s="73">
        <f>+H388</f>
        <v>0</v>
      </c>
      <c r="I387" s="73">
        <f>+I388</f>
        <v>0</v>
      </c>
      <c r="J387" s="73">
        <f>+J388</f>
        <v>0</v>
      </c>
      <c r="K387" s="74">
        <f>+K388</f>
        <v>0</v>
      </c>
    </row>
    <row r="388" spans="1:11" ht="12.75" x14ac:dyDescent="0.2">
      <c r="A388" s="68">
        <v>2</v>
      </c>
      <c r="B388" s="60">
        <v>4</v>
      </c>
      <c r="C388" s="60">
        <v>9</v>
      </c>
      <c r="D388" s="60">
        <v>1</v>
      </c>
      <c r="E388" s="60" t="s">
        <v>318</v>
      </c>
      <c r="F388" s="66" t="s">
        <v>417</v>
      </c>
      <c r="G388" s="70"/>
      <c r="H388" s="70"/>
      <c r="I388" s="70"/>
      <c r="J388" s="62">
        <f>SUBTOTAL(9,G388:I388)</f>
        <v>0</v>
      </c>
      <c r="K388" s="63">
        <f>IFERROR(J388/$J$18*100,"0.00")</f>
        <v>0</v>
      </c>
    </row>
    <row r="389" spans="1:11" ht="12.75" x14ac:dyDescent="0.2">
      <c r="A389" s="71">
        <v>2</v>
      </c>
      <c r="B389" s="55">
        <v>4</v>
      </c>
      <c r="C389" s="55">
        <v>9</v>
      </c>
      <c r="D389" s="55">
        <v>2</v>
      </c>
      <c r="E389" s="55"/>
      <c r="F389" s="80" t="s">
        <v>418</v>
      </c>
      <c r="G389" s="73">
        <f>+G390</f>
        <v>0</v>
      </c>
      <c r="H389" s="73">
        <f>+H390</f>
        <v>0</v>
      </c>
      <c r="I389" s="73">
        <f>+I390</f>
        <v>0</v>
      </c>
      <c r="J389" s="73">
        <f>+J390</f>
        <v>0</v>
      </c>
      <c r="K389" s="74">
        <f>+K390</f>
        <v>0</v>
      </c>
    </row>
    <row r="390" spans="1:11" ht="12.75" x14ac:dyDescent="0.2">
      <c r="A390" s="68">
        <v>2</v>
      </c>
      <c r="B390" s="60">
        <v>4</v>
      </c>
      <c r="C390" s="60">
        <v>9</v>
      </c>
      <c r="D390" s="60">
        <v>2</v>
      </c>
      <c r="E390" s="60" t="s">
        <v>318</v>
      </c>
      <c r="F390" s="66" t="s">
        <v>418</v>
      </c>
      <c r="G390" s="70"/>
      <c r="H390" s="70"/>
      <c r="I390" s="70"/>
      <c r="J390" s="62">
        <f>SUBTOTAL(9,G390:I390)</f>
        <v>0</v>
      </c>
      <c r="K390" s="63">
        <f>IFERROR(J390/$J$18*100,"0.00")</f>
        <v>0</v>
      </c>
    </row>
    <row r="391" spans="1:11" ht="12.75" x14ac:dyDescent="0.2">
      <c r="A391" s="71">
        <v>2</v>
      </c>
      <c r="B391" s="55">
        <v>4</v>
      </c>
      <c r="C391" s="55">
        <v>9</v>
      </c>
      <c r="D391" s="55">
        <v>3</v>
      </c>
      <c r="E391" s="55"/>
      <c r="F391" s="80" t="s">
        <v>419</v>
      </c>
      <c r="G391" s="73">
        <f>+G392</f>
        <v>0</v>
      </c>
      <c r="H391" s="73">
        <f>+H392</f>
        <v>0</v>
      </c>
      <c r="I391" s="73">
        <f>+I392</f>
        <v>0</v>
      </c>
      <c r="J391" s="73">
        <f>+J392</f>
        <v>0</v>
      </c>
      <c r="K391" s="74">
        <f>+K392</f>
        <v>0</v>
      </c>
    </row>
    <row r="392" spans="1:11" ht="12.75" x14ac:dyDescent="0.2">
      <c r="A392" s="68">
        <v>2</v>
      </c>
      <c r="B392" s="60">
        <v>4</v>
      </c>
      <c r="C392" s="60">
        <v>9</v>
      </c>
      <c r="D392" s="60">
        <v>3</v>
      </c>
      <c r="E392" s="60" t="s">
        <v>318</v>
      </c>
      <c r="F392" s="66" t="s">
        <v>419</v>
      </c>
      <c r="G392" s="70"/>
      <c r="H392" s="70"/>
      <c r="I392" s="70"/>
      <c r="J392" s="62">
        <f>SUBTOTAL(9,G392:I392)</f>
        <v>0</v>
      </c>
      <c r="K392" s="63">
        <f>IFERROR(J392/$J$18*100,"0.00")</f>
        <v>0</v>
      </c>
    </row>
    <row r="393" spans="1:11" ht="12.75" x14ac:dyDescent="0.2">
      <c r="A393" s="71">
        <v>2</v>
      </c>
      <c r="B393" s="55">
        <v>4</v>
      </c>
      <c r="C393" s="55">
        <v>9</v>
      </c>
      <c r="D393" s="55">
        <v>4</v>
      </c>
      <c r="E393" s="55"/>
      <c r="F393" s="80" t="s">
        <v>420</v>
      </c>
      <c r="G393" s="73">
        <f>+G394</f>
        <v>0</v>
      </c>
      <c r="H393" s="73">
        <f>+H394</f>
        <v>0</v>
      </c>
      <c r="I393" s="73">
        <f>+I394</f>
        <v>0</v>
      </c>
      <c r="J393" s="73">
        <f>+J394</f>
        <v>0</v>
      </c>
      <c r="K393" s="74">
        <f>+K394</f>
        <v>0</v>
      </c>
    </row>
    <row r="394" spans="1:11" ht="12.75" x14ac:dyDescent="0.2">
      <c r="A394" s="59">
        <v>2</v>
      </c>
      <c r="B394" s="60">
        <v>4</v>
      </c>
      <c r="C394" s="60">
        <v>9</v>
      </c>
      <c r="D394" s="60">
        <v>4</v>
      </c>
      <c r="E394" s="60" t="s">
        <v>318</v>
      </c>
      <c r="F394" s="66" t="s">
        <v>420</v>
      </c>
      <c r="G394" s="70"/>
      <c r="H394" s="70"/>
      <c r="I394" s="70"/>
      <c r="J394" s="62">
        <f>SUBTOTAL(9,G394:I394)</f>
        <v>0</v>
      </c>
      <c r="K394" s="63">
        <f>IFERROR(J394/$J$18*100,"0.00")</f>
        <v>0</v>
      </c>
    </row>
    <row r="395" spans="1:11" ht="12.75" x14ac:dyDescent="0.2">
      <c r="A395" s="43">
        <v>2</v>
      </c>
      <c r="B395" s="44">
        <v>5</v>
      </c>
      <c r="C395" s="45"/>
      <c r="D395" s="45"/>
      <c r="E395" s="45"/>
      <c r="F395" s="46" t="s">
        <v>421</v>
      </c>
      <c r="G395" s="47">
        <f>+G396+G398+G400</f>
        <v>0</v>
      </c>
      <c r="H395" s="47">
        <f>+H396+H398+H400</f>
        <v>0</v>
      </c>
      <c r="I395" s="47">
        <f>+I396+I398+I400</f>
        <v>0</v>
      </c>
      <c r="J395" s="47">
        <f>+J396+J398+J400</f>
        <v>0</v>
      </c>
      <c r="K395" s="48">
        <f>+K396+K398+K400</f>
        <v>0</v>
      </c>
    </row>
    <row r="396" spans="1:11" ht="12.75" x14ac:dyDescent="0.2">
      <c r="A396" s="49">
        <v>2</v>
      </c>
      <c r="B396" s="50">
        <v>5</v>
      </c>
      <c r="C396" s="50">
        <v>1</v>
      </c>
      <c r="D396" s="50"/>
      <c r="E396" s="50"/>
      <c r="F396" s="51" t="s">
        <v>422</v>
      </c>
      <c r="G396" s="52">
        <f>+G397</f>
        <v>0</v>
      </c>
      <c r="H396" s="52">
        <f>+H397</f>
        <v>0</v>
      </c>
      <c r="I396" s="52">
        <f>+I397</f>
        <v>0</v>
      </c>
      <c r="J396" s="52">
        <f>+J397</f>
        <v>0</v>
      </c>
      <c r="K396" s="53">
        <f>+K397</f>
        <v>0</v>
      </c>
    </row>
    <row r="397" spans="1:11" ht="12.75" x14ac:dyDescent="0.2">
      <c r="A397" s="81">
        <v>2</v>
      </c>
      <c r="B397" s="82">
        <v>5</v>
      </c>
      <c r="C397" s="82">
        <v>1</v>
      </c>
      <c r="D397" s="82">
        <v>1</v>
      </c>
      <c r="E397" s="82" t="s">
        <v>318</v>
      </c>
      <c r="F397" s="83" t="s">
        <v>423</v>
      </c>
      <c r="G397" s="70"/>
      <c r="H397" s="70"/>
      <c r="I397" s="70"/>
      <c r="J397" s="62">
        <f>SUBTOTAL(9,G397:I397)</f>
        <v>0</v>
      </c>
      <c r="K397" s="63">
        <f>IFERROR(J397/$J$18*100,"0.00")</f>
        <v>0</v>
      </c>
    </row>
    <row r="398" spans="1:11" ht="12.75" x14ac:dyDescent="0.2">
      <c r="A398" s="54">
        <v>2</v>
      </c>
      <c r="B398" s="55">
        <v>5</v>
      </c>
      <c r="C398" s="55">
        <v>1</v>
      </c>
      <c r="D398" s="55">
        <v>2</v>
      </c>
      <c r="E398" s="55"/>
      <c r="F398" s="80" t="s">
        <v>424</v>
      </c>
      <c r="G398" s="73">
        <f>+G399</f>
        <v>0</v>
      </c>
      <c r="H398" s="73">
        <f>+H399</f>
        <v>0</v>
      </c>
      <c r="I398" s="73">
        <f>+I399</f>
        <v>0</v>
      </c>
      <c r="J398" s="73">
        <f>+J399</f>
        <v>0</v>
      </c>
      <c r="K398" s="74">
        <f>+K399</f>
        <v>0</v>
      </c>
    </row>
    <row r="399" spans="1:11" ht="12.75" x14ac:dyDescent="0.2">
      <c r="A399" s="59">
        <v>2</v>
      </c>
      <c r="B399" s="60">
        <v>5</v>
      </c>
      <c r="C399" s="60">
        <v>1</v>
      </c>
      <c r="D399" s="60">
        <v>2</v>
      </c>
      <c r="E399" s="60" t="s">
        <v>318</v>
      </c>
      <c r="F399" s="66" t="s">
        <v>424</v>
      </c>
      <c r="G399" s="70"/>
      <c r="H399" s="70"/>
      <c r="I399" s="70"/>
      <c r="J399" s="62">
        <f>SUBTOTAL(9,G399:I399)</f>
        <v>0</v>
      </c>
      <c r="K399" s="63">
        <f>IFERROR(J399/$J$18*100,"0.00")</f>
        <v>0</v>
      </c>
    </row>
    <row r="400" spans="1:11" ht="12.75" x14ac:dyDescent="0.2">
      <c r="A400" s="54">
        <v>2</v>
      </c>
      <c r="B400" s="55">
        <v>5</v>
      </c>
      <c r="C400" s="55">
        <v>1</v>
      </c>
      <c r="D400" s="55">
        <v>3</v>
      </c>
      <c r="E400" s="55"/>
      <c r="F400" s="80" t="s">
        <v>425</v>
      </c>
      <c r="G400" s="57">
        <f>+G401</f>
        <v>0</v>
      </c>
      <c r="H400" s="57">
        <f>+H401</f>
        <v>0</v>
      </c>
      <c r="I400" s="57">
        <f>+I401</f>
        <v>0</v>
      </c>
      <c r="J400" s="57">
        <f>+J401</f>
        <v>0</v>
      </c>
      <c r="K400" s="58">
        <f>+K401</f>
        <v>0</v>
      </c>
    </row>
    <row r="401" spans="1:11" ht="12.75" x14ac:dyDescent="0.2">
      <c r="A401" s="59">
        <v>2</v>
      </c>
      <c r="B401" s="60">
        <v>5</v>
      </c>
      <c r="C401" s="60">
        <v>1</v>
      </c>
      <c r="D401" s="60">
        <v>3</v>
      </c>
      <c r="E401" s="60" t="s">
        <v>318</v>
      </c>
      <c r="F401" s="66" t="s">
        <v>425</v>
      </c>
      <c r="G401" s="70"/>
      <c r="H401" s="70"/>
      <c r="I401" s="70"/>
      <c r="J401" s="62">
        <f>SUBTOTAL(9,G401:I401)</f>
        <v>0</v>
      </c>
      <c r="K401" s="63">
        <f>IFERROR(J401/$J$18*100,"0.00")</f>
        <v>0</v>
      </c>
    </row>
    <row r="402" spans="1:11" ht="12.75" x14ac:dyDescent="0.2">
      <c r="A402" s="43">
        <v>2</v>
      </c>
      <c r="B402" s="44">
        <v>6</v>
      </c>
      <c r="C402" s="45"/>
      <c r="D402" s="45"/>
      <c r="E402" s="45"/>
      <c r="F402" s="46" t="s">
        <v>258</v>
      </c>
      <c r="G402" s="47">
        <f>+G403+G414+G423+G432+G439+G454+G459+G478</f>
        <v>0</v>
      </c>
      <c r="H402" s="47">
        <f>+H403+H414+H423+H432+H439+H454+H459+H478</f>
        <v>12285900</v>
      </c>
      <c r="I402" s="47">
        <f>+I403+I414+I423+I432+I439+I454+I459+I478</f>
        <v>763000</v>
      </c>
      <c r="J402" s="47">
        <f>+J403+J414+J423+J432+J439+J454+J459+J478</f>
        <v>13048900</v>
      </c>
      <c r="K402" s="48">
        <f>+K403+K414+K423+K432+K439+K454+K459+K478</f>
        <v>3.8367543339599455</v>
      </c>
    </row>
    <row r="403" spans="1:11" ht="12.75" x14ac:dyDescent="0.2">
      <c r="A403" s="49">
        <v>2</v>
      </c>
      <c r="B403" s="50">
        <v>6</v>
      </c>
      <c r="C403" s="50">
        <v>1</v>
      </c>
      <c r="D403" s="50"/>
      <c r="E403" s="50"/>
      <c r="F403" s="51" t="s">
        <v>259</v>
      </c>
      <c r="G403" s="52">
        <f>+G404+G406+G408+G410+G412</f>
        <v>0</v>
      </c>
      <c r="H403" s="52">
        <f>+H404+H406+H408+H410+H412</f>
        <v>8495900</v>
      </c>
      <c r="I403" s="52">
        <f>+I404+I406+I408+I410+I412</f>
        <v>763000</v>
      </c>
      <c r="J403" s="52">
        <f>+J404+J406+J408+J410+J412</f>
        <v>9258900</v>
      </c>
      <c r="K403" s="53">
        <f>+K404+K406+K408+K410+K412</f>
        <v>2.7223846226656452</v>
      </c>
    </row>
    <row r="404" spans="1:11" ht="12.75" x14ac:dyDescent="0.2">
      <c r="A404" s="54">
        <v>2</v>
      </c>
      <c r="B404" s="55">
        <v>6</v>
      </c>
      <c r="C404" s="55">
        <v>1</v>
      </c>
      <c r="D404" s="55">
        <v>1</v>
      </c>
      <c r="E404" s="55"/>
      <c r="F404" s="67" t="s">
        <v>260</v>
      </c>
      <c r="G404" s="73">
        <f>+G405</f>
        <v>0</v>
      </c>
      <c r="H404" s="73">
        <f>+H405</f>
        <v>3728900</v>
      </c>
      <c r="I404" s="73">
        <f>+I405</f>
        <v>763000</v>
      </c>
      <c r="J404" s="73">
        <f>+J405</f>
        <v>4491900</v>
      </c>
      <c r="K404" s="74">
        <f>+K405</f>
        <v>1.320748629594424</v>
      </c>
    </row>
    <row r="405" spans="1:11" ht="12.75" x14ac:dyDescent="0.2">
      <c r="A405" s="59">
        <v>2</v>
      </c>
      <c r="B405" s="60">
        <v>6</v>
      </c>
      <c r="C405" s="60">
        <v>1</v>
      </c>
      <c r="D405" s="60">
        <v>1</v>
      </c>
      <c r="E405" s="60" t="s">
        <v>318</v>
      </c>
      <c r="F405" s="66" t="s">
        <v>260</v>
      </c>
      <c r="G405" s="70"/>
      <c r="H405" s="70">
        <v>3728900</v>
      </c>
      <c r="I405" s="70">
        <v>763000</v>
      </c>
      <c r="J405" s="62">
        <f>SUBTOTAL(9,G405:I405)</f>
        <v>4491900</v>
      </c>
      <c r="K405" s="63">
        <f>IFERROR(J405/$J$18*100,"0.00")</f>
        <v>1.320748629594424</v>
      </c>
    </row>
    <row r="406" spans="1:11" ht="12.75" x14ac:dyDescent="0.2">
      <c r="A406" s="54">
        <v>2</v>
      </c>
      <c r="B406" s="55">
        <v>6</v>
      </c>
      <c r="C406" s="55">
        <v>1</v>
      </c>
      <c r="D406" s="55">
        <v>2</v>
      </c>
      <c r="E406" s="55"/>
      <c r="F406" s="67" t="s">
        <v>426</v>
      </c>
      <c r="G406" s="73">
        <f>+G407</f>
        <v>0</v>
      </c>
      <c r="H406" s="73">
        <f>+H407</f>
        <v>0</v>
      </c>
      <c r="I406" s="73">
        <f>+I407</f>
        <v>0</v>
      </c>
      <c r="J406" s="73">
        <f>+J407</f>
        <v>0</v>
      </c>
      <c r="K406" s="74">
        <f>+K407</f>
        <v>0</v>
      </c>
    </row>
    <row r="407" spans="1:11" ht="12.75" x14ac:dyDescent="0.2">
      <c r="A407" s="59">
        <v>2</v>
      </c>
      <c r="B407" s="60">
        <v>6</v>
      </c>
      <c r="C407" s="60">
        <v>1</v>
      </c>
      <c r="D407" s="60">
        <v>2</v>
      </c>
      <c r="E407" s="60" t="s">
        <v>318</v>
      </c>
      <c r="F407" s="66" t="s">
        <v>426</v>
      </c>
      <c r="G407" s="70"/>
      <c r="H407" s="70"/>
      <c r="I407" s="70"/>
      <c r="J407" s="62">
        <f>SUBTOTAL(9,G407:I407)</f>
        <v>0</v>
      </c>
      <c r="K407" s="63">
        <f>IFERROR(J407/$J$18*100,"0.00")</f>
        <v>0</v>
      </c>
    </row>
    <row r="408" spans="1:11" ht="12.75" x14ac:dyDescent="0.2">
      <c r="A408" s="54">
        <v>2</v>
      </c>
      <c r="B408" s="55">
        <v>6</v>
      </c>
      <c r="C408" s="55">
        <v>1</v>
      </c>
      <c r="D408" s="55">
        <v>3</v>
      </c>
      <c r="E408" s="55"/>
      <c r="F408" s="80" t="s">
        <v>427</v>
      </c>
      <c r="G408" s="73">
        <f>+G409</f>
        <v>0</v>
      </c>
      <c r="H408" s="73">
        <f>+H409</f>
        <v>4015000</v>
      </c>
      <c r="I408" s="73">
        <f>+I409</f>
        <v>0</v>
      </c>
      <c r="J408" s="73">
        <f>+J409</f>
        <v>4015000</v>
      </c>
      <c r="K408" s="74">
        <f>+K409</f>
        <v>1.1805262244977874</v>
      </c>
    </row>
    <row r="409" spans="1:11" ht="12.75" x14ac:dyDescent="0.2">
      <c r="A409" s="59">
        <v>2</v>
      </c>
      <c r="B409" s="60">
        <v>6</v>
      </c>
      <c r="C409" s="60">
        <v>1</v>
      </c>
      <c r="D409" s="60">
        <v>3</v>
      </c>
      <c r="E409" s="60" t="s">
        <v>318</v>
      </c>
      <c r="F409" s="66" t="s">
        <v>427</v>
      </c>
      <c r="G409" s="70"/>
      <c r="H409" s="70">
        <v>4015000</v>
      </c>
      <c r="I409" s="70"/>
      <c r="J409" s="62">
        <f>SUBTOTAL(9,G409:I409)</f>
        <v>4015000</v>
      </c>
      <c r="K409" s="63">
        <f>IFERROR(J409/$J$18*100,"0.00")</f>
        <v>1.1805262244977874</v>
      </c>
    </row>
    <row r="410" spans="1:11" ht="12.75" x14ac:dyDescent="0.2">
      <c r="A410" s="54">
        <v>2</v>
      </c>
      <c r="B410" s="55">
        <v>6</v>
      </c>
      <c r="C410" s="55">
        <v>1</v>
      </c>
      <c r="D410" s="55">
        <v>4</v>
      </c>
      <c r="E410" s="55"/>
      <c r="F410" s="67" t="s">
        <v>428</v>
      </c>
      <c r="G410" s="73">
        <f>+G411</f>
        <v>0</v>
      </c>
      <c r="H410" s="73">
        <f>+H411</f>
        <v>752000</v>
      </c>
      <c r="I410" s="73">
        <f>+I411</f>
        <v>0</v>
      </c>
      <c r="J410" s="73">
        <f>+J411</f>
        <v>752000</v>
      </c>
      <c r="K410" s="74">
        <f>+K411</f>
        <v>0.2211097685734337</v>
      </c>
    </row>
    <row r="411" spans="1:11" ht="12.75" x14ac:dyDescent="0.2">
      <c r="A411" s="59">
        <v>2</v>
      </c>
      <c r="B411" s="60">
        <v>6</v>
      </c>
      <c r="C411" s="60">
        <v>1</v>
      </c>
      <c r="D411" s="60">
        <v>4</v>
      </c>
      <c r="E411" s="60" t="s">
        <v>318</v>
      </c>
      <c r="F411" s="66" t="s">
        <v>428</v>
      </c>
      <c r="G411" s="70"/>
      <c r="H411" s="70">
        <v>752000</v>
      </c>
      <c r="I411" s="70"/>
      <c r="J411" s="62">
        <f>SUBTOTAL(9,G411:I411)</f>
        <v>752000</v>
      </c>
      <c r="K411" s="63">
        <f>IFERROR(J411/$J$18*100,"0.00")</f>
        <v>0.2211097685734337</v>
      </c>
    </row>
    <row r="412" spans="1:11" ht="12.75" x14ac:dyDescent="0.2">
      <c r="A412" s="54">
        <v>2</v>
      </c>
      <c r="B412" s="55">
        <v>6</v>
      </c>
      <c r="C412" s="55">
        <v>1</v>
      </c>
      <c r="D412" s="55">
        <v>9</v>
      </c>
      <c r="E412" s="55"/>
      <c r="F412" s="67" t="s">
        <v>261</v>
      </c>
      <c r="G412" s="73">
        <f>+G413</f>
        <v>0</v>
      </c>
      <c r="H412" s="73">
        <f>+H413</f>
        <v>0</v>
      </c>
      <c r="I412" s="73">
        <f>+I413</f>
        <v>0</v>
      </c>
      <c r="J412" s="73">
        <f>+J413</f>
        <v>0</v>
      </c>
      <c r="K412" s="74">
        <f>+K413</f>
        <v>0</v>
      </c>
    </row>
    <row r="413" spans="1:11" ht="12.75" x14ac:dyDescent="0.2">
      <c r="A413" s="59">
        <v>2</v>
      </c>
      <c r="B413" s="60">
        <v>6</v>
      </c>
      <c r="C413" s="60">
        <v>1</v>
      </c>
      <c r="D413" s="60">
        <v>9</v>
      </c>
      <c r="E413" s="60" t="s">
        <v>318</v>
      </c>
      <c r="F413" s="66" t="s">
        <v>261</v>
      </c>
      <c r="G413" s="70"/>
      <c r="H413" s="70"/>
      <c r="I413" s="70"/>
      <c r="J413" s="62">
        <f>SUBTOTAL(9,G413:I413)</f>
        <v>0</v>
      </c>
      <c r="K413" s="63">
        <f>IFERROR(J413/$J$18*100,"0.00")</f>
        <v>0</v>
      </c>
    </row>
    <row r="414" spans="1:11" ht="12.75" x14ac:dyDescent="0.2">
      <c r="A414" s="49">
        <v>2</v>
      </c>
      <c r="B414" s="50">
        <v>6</v>
      </c>
      <c r="C414" s="50">
        <v>2</v>
      </c>
      <c r="D414" s="50"/>
      <c r="E414" s="50"/>
      <c r="F414" s="51" t="s">
        <v>262</v>
      </c>
      <c r="G414" s="52">
        <f>+G415+G417+G419+G421</f>
        <v>0</v>
      </c>
      <c r="H414" s="52">
        <f>+H415+H417+H419+H421</f>
        <v>0</v>
      </c>
      <c r="I414" s="52">
        <f>+I415+I417+I419+I421</f>
        <v>0</v>
      </c>
      <c r="J414" s="52">
        <f>+J415+J417+J419+J421</f>
        <v>0</v>
      </c>
      <c r="K414" s="53">
        <f>+K415+K417+K419+K421</f>
        <v>0</v>
      </c>
    </row>
    <row r="415" spans="1:11" ht="12.75" x14ac:dyDescent="0.2">
      <c r="A415" s="54">
        <v>2</v>
      </c>
      <c r="B415" s="55">
        <v>6</v>
      </c>
      <c r="C415" s="55">
        <v>2</v>
      </c>
      <c r="D415" s="55">
        <v>1</v>
      </c>
      <c r="E415" s="55"/>
      <c r="F415" s="67" t="s">
        <v>429</v>
      </c>
      <c r="G415" s="73">
        <f>+G416</f>
        <v>0</v>
      </c>
      <c r="H415" s="73">
        <f>+H416</f>
        <v>0</v>
      </c>
      <c r="I415" s="73">
        <f>+I416</f>
        <v>0</v>
      </c>
      <c r="J415" s="73">
        <f>+J416</f>
        <v>0</v>
      </c>
      <c r="K415" s="74">
        <f>+K416</f>
        <v>0</v>
      </c>
    </row>
    <row r="416" spans="1:11" ht="12.75" x14ac:dyDescent="0.2">
      <c r="A416" s="68">
        <v>2</v>
      </c>
      <c r="B416" s="60">
        <v>6</v>
      </c>
      <c r="C416" s="60">
        <v>2</v>
      </c>
      <c r="D416" s="60">
        <v>1</v>
      </c>
      <c r="E416" s="60" t="s">
        <v>318</v>
      </c>
      <c r="F416" s="66" t="s">
        <v>429</v>
      </c>
      <c r="G416" s="70"/>
      <c r="H416" s="70"/>
      <c r="I416" s="70"/>
      <c r="J416" s="62">
        <f>SUBTOTAL(9,G416:I416)</f>
        <v>0</v>
      </c>
      <c r="K416" s="63">
        <f>IFERROR(J416/$J$18*100,"0.00")</f>
        <v>0</v>
      </c>
    </row>
    <row r="417" spans="1:11" ht="12.75" x14ac:dyDescent="0.2">
      <c r="A417" s="71">
        <v>2</v>
      </c>
      <c r="B417" s="55">
        <v>6</v>
      </c>
      <c r="C417" s="55">
        <v>2</v>
      </c>
      <c r="D417" s="55">
        <v>2</v>
      </c>
      <c r="E417" s="55"/>
      <c r="F417" s="80" t="s">
        <v>263</v>
      </c>
      <c r="G417" s="57">
        <f>+G418</f>
        <v>0</v>
      </c>
      <c r="H417" s="57">
        <f>+H418</f>
        <v>0</v>
      </c>
      <c r="I417" s="57">
        <f>+I418</f>
        <v>0</v>
      </c>
      <c r="J417" s="57">
        <f>+J418</f>
        <v>0</v>
      </c>
      <c r="K417" s="58">
        <f>+K418</f>
        <v>0</v>
      </c>
    </row>
    <row r="418" spans="1:11" ht="12.75" x14ac:dyDescent="0.2">
      <c r="A418" s="68">
        <v>2</v>
      </c>
      <c r="B418" s="60">
        <v>6</v>
      </c>
      <c r="C418" s="60">
        <v>2</v>
      </c>
      <c r="D418" s="60">
        <v>2</v>
      </c>
      <c r="E418" s="60" t="s">
        <v>318</v>
      </c>
      <c r="F418" s="66" t="s">
        <v>263</v>
      </c>
      <c r="G418" s="70"/>
      <c r="H418" s="70"/>
      <c r="I418" s="70"/>
      <c r="J418" s="62">
        <f>SUBTOTAL(9,G418:I418)</f>
        <v>0</v>
      </c>
      <c r="K418" s="63">
        <f>IFERROR(J418/$J$18*100,"0.00")</f>
        <v>0</v>
      </c>
    </row>
    <row r="419" spans="1:11" ht="12.75" x14ac:dyDescent="0.2">
      <c r="A419" s="54">
        <v>2</v>
      </c>
      <c r="B419" s="55">
        <v>6</v>
      </c>
      <c r="C419" s="55">
        <v>2</v>
      </c>
      <c r="D419" s="55">
        <v>3</v>
      </c>
      <c r="E419" s="55"/>
      <c r="F419" s="67" t="s">
        <v>264</v>
      </c>
      <c r="G419" s="73">
        <f>+G420</f>
        <v>0</v>
      </c>
      <c r="H419" s="73">
        <f>+H420</f>
        <v>0</v>
      </c>
      <c r="I419" s="73">
        <f>+I420</f>
        <v>0</v>
      </c>
      <c r="J419" s="73">
        <f>+J420</f>
        <v>0</v>
      </c>
      <c r="K419" s="74">
        <f>+K420</f>
        <v>0</v>
      </c>
    </row>
    <row r="420" spans="1:11" ht="12.75" x14ac:dyDescent="0.2">
      <c r="A420" s="68">
        <v>2</v>
      </c>
      <c r="B420" s="60">
        <v>6</v>
      </c>
      <c r="C420" s="60">
        <v>2</v>
      </c>
      <c r="D420" s="60">
        <v>3</v>
      </c>
      <c r="E420" s="60" t="s">
        <v>318</v>
      </c>
      <c r="F420" s="66" t="s">
        <v>264</v>
      </c>
      <c r="G420" s="70"/>
      <c r="H420" s="70"/>
      <c r="I420" s="70"/>
      <c r="J420" s="62">
        <f>SUBTOTAL(9,G420:I420)</f>
        <v>0</v>
      </c>
      <c r="K420" s="63">
        <f>IFERROR(J420/$J$18*100,"0.00")</f>
        <v>0</v>
      </c>
    </row>
    <row r="421" spans="1:11" ht="12.75" x14ac:dyDescent="0.2">
      <c r="A421" s="54">
        <v>2</v>
      </c>
      <c r="B421" s="55">
        <v>6</v>
      </c>
      <c r="C421" s="55">
        <v>2</v>
      </c>
      <c r="D421" s="55">
        <v>4</v>
      </c>
      <c r="E421" s="55"/>
      <c r="F421" s="67" t="s">
        <v>265</v>
      </c>
      <c r="G421" s="73">
        <f>+G422</f>
        <v>0</v>
      </c>
      <c r="H421" s="73">
        <f>+H422</f>
        <v>0</v>
      </c>
      <c r="I421" s="73">
        <f>+I422</f>
        <v>0</v>
      </c>
      <c r="J421" s="73">
        <f>+J422</f>
        <v>0</v>
      </c>
      <c r="K421" s="74">
        <f>+K422</f>
        <v>0</v>
      </c>
    </row>
    <row r="422" spans="1:11" ht="12.75" x14ac:dyDescent="0.2">
      <c r="A422" s="68">
        <v>2</v>
      </c>
      <c r="B422" s="60">
        <v>6</v>
      </c>
      <c r="C422" s="60">
        <v>2</v>
      </c>
      <c r="D422" s="60">
        <v>4</v>
      </c>
      <c r="E422" s="60" t="s">
        <v>318</v>
      </c>
      <c r="F422" s="66" t="s">
        <v>265</v>
      </c>
      <c r="G422" s="70"/>
      <c r="H422" s="70"/>
      <c r="I422" s="70"/>
      <c r="J422" s="62">
        <f>SUBTOTAL(9,G422:I422)</f>
        <v>0</v>
      </c>
      <c r="K422" s="63">
        <f>IFERROR(J422/$J$18*100,"0.00")</f>
        <v>0</v>
      </c>
    </row>
    <row r="423" spans="1:11" ht="12.75" x14ac:dyDescent="0.2">
      <c r="A423" s="49">
        <v>2</v>
      </c>
      <c r="B423" s="50">
        <v>6</v>
      </c>
      <c r="C423" s="50">
        <v>3</v>
      </c>
      <c r="D423" s="50"/>
      <c r="E423" s="50"/>
      <c r="F423" s="51" t="s">
        <v>266</v>
      </c>
      <c r="G423" s="52">
        <f>+G424+G426+G428+G430</f>
        <v>0</v>
      </c>
      <c r="H423" s="52">
        <f>+H424+H426+H428+H430</f>
        <v>0</v>
      </c>
      <c r="I423" s="52">
        <f>+I424+I426+I428+I430</f>
        <v>0</v>
      </c>
      <c r="J423" s="52">
        <f>+J424+J426+J428+J430</f>
        <v>0</v>
      </c>
      <c r="K423" s="53">
        <f>+K424+K426+K428+K430</f>
        <v>0</v>
      </c>
    </row>
    <row r="424" spans="1:11" ht="12.75" x14ac:dyDescent="0.2">
      <c r="A424" s="71">
        <v>2</v>
      </c>
      <c r="B424" s="55">
        <v>6</v>
      </c>
      <c r="C424" s="55">
        <v>3</v>
      </c>
      <c r="D424" s="55">
        <v>1</v>
      </c>
      <c r="E424" s="55"/>
      <c r="F424" s="80" t="s">
        <v>267</v>
      </c>
      <c r="G424" s="73">
        <f>+G425</f>
        <v>0</v>
      </c>
      <c r="H424" s="73">
        <f>+H425</f>
        <v>0</v>
      </c>
      <c r="I424" s="73">
        <f>+I425</f>
        <v>0</v>
      </c>
      <c r="J424" s="73">
        <f>+J425</f>
        <v>0</v>
      </c>
      <c r="K424" s="74">
        <f>+K425</f>
        <v>0</v>
      </c>
    </row>
    <row r="425" spans="1:11" ht="12.75" x14ac:dyDescent="0.2">
      <c r="A425" s="59">
        <v>2</v>
      </c>
      <c r="B425" s="60">
        <v>6</v>
      </c>
      <c r="C425" s="60">
        <v>3</v>
      </c>
      <c r="D425" s="60">
        <v>1</v>
      </c>
      <c r="E425" s="60" t="s">
        <v>318</v>
      </c>
      <c r="F425" s="61" t="s">
        <v>267</v>
      </c>
      <c r="G425" s="70"/>
      <c r="H425" s="70"/>
      <c r="I425" s="70"/>
      <c r="J425" s="62">
        <f>SUBTOTAL(9,G425:I425)</f>
        <v>0</v>
      </c>
      <c r="K425" s="63">
        <f>IFERROR(J425/$J$18*100,"0.00")</f>
        <v>0</v>
      </c>
    </row>
    <row r="426" spans="1:11" ht="12.75" x14ac:dyDescent="0.2">
      <c r="A426" s="54">
        <v>2</v>
      </c>
      <c r="B426" s="55">
        <v>6</v>
      </c>
      <c r="C426" s="55">
        <v>3</v>
      </c>
      <c r="D426" s="55">
        <v>2</v>
      </c>
      <c r="E426" s="55"/>
      <c r="F426" s="67" t="s">
        <v>268</v>
      </c>
      <c r="G426" s="73">
        <f>+G427</f>
        <v>0</v>
      </c>
      <c r="H426" s="73">
        <f>+H427</f>
        <v>0</v>
      </c>
      <c r="I426" s="73">
        <f>+I427</f>
        <v>0</v>
      </c>
      <c r="J426" s="73">
        <f>+J427</f>
        <v>0</v>
      </c>
      <c r="K426" s="74">
        <f>+K427</f>
        <v>0</v>
      </c>
    </row>
    <row r="427" spans="1:11" ht="12.75" x14ac:dyDescent="0.2">
      <c r="A427" s="68">
        <v>2</v>
      </c>
      <c r="B427" s="60">
        <v>6</v>
      </c>
      <c r="C427" s="60">
        <v>3</v>
      </c>
      <c r="D427" s="60">
        <v>2</v>
      </c>
      <c r="E427" s="60" t="s">
        <v>318</v>
      </c>
      <c r="F427" s="66" t="s">
        <v>268</v>
      </c>
      <c r="G427" s="70"/>
      <c r="H427" s="70"/>
      <c r="I427" s="70"/>
      <c r="J427" s="62">
        <f>SUBTOTAL(9,G427:I427)</f>
        <v>0</v>
      </c>
      <c r="K427" s="63">
        <f>IFERROR(J427/$J$18*100,"0.00")</f>
        <v>0</v>
      </c>
    </row>
    <row r="428" spans="1:11" ht="12.75" x14ac:dyDescent="0.2">
      <c r="A428" s="54">
        <v>2</v>
      </c>
      <c r="B428" s="55">
        <v>6</v>
      </c>
      <c r="C428" s="55">
        <v>3</v>
      </c>
      <c r="D428" s="55">
        <v>3</v>
      </c>
      <c r="E428" s="55"/>
      <c r="F428" s="67" t="s">
        <v>269</v>
      </c>
      <c r="G428" s="73">
        <f>+G429</f>
        <v>0</v>
      </c>
      <c r="H428" s="73">
        <f>+H429</f>
        <v>0</v>
      </c>
      <c r="I428" s="73">
        <f>+I429</f>
        <v>0</v>
      </c>
      <c r="J428" s="73">
        <f>+J429</f>
        <v>0</v>
      </c>
      <c r="K428" s="74">
        <f>+K429</f>
        <v>0</v>
      </c>
    </row>
    <row r="429" spans="1:11" ht="12.75" x14ac:dyDescent="0.2">
      <c r="A429" s="68">
        <v>2</v>
      </c>
      <c r="B429" s="60">
        <v>6</v>
      </c>
      <c r="C429" s="60">
        <v>3</v>
      </c>
      <c r="D429" s="60">
        <v>3</v>
      </c>
      <c r="E429" s="60" t="s">
        <v>318</v>
      </c>
      <c r="F429" s="66" t="s">
        <v>269</v>
      </c>
      <c r="G429" s="70"/>
      <c r="H429" s="70"/>
      <c r="I429" s="70"/>
      <c r="J429" s="62">
        <f>SUBTOTAL(9,G429:I429)</f>
        <v>0</v>
      </c>
      <c r="K429" s="63">
        <f>IFERROR(J429/$J$18*100,"0.00")</f>
        <v>0</v>
      </c>
    </row>
    <row r="430" spans="1:11" ht="12.75" x14ac:dyDescent="0.2">
      <c r="A430" s="54">
        <v>2</v>
      </c>
      <c r="B430" s="55">
        <v>6</v>
      </c>
      <c r="C430" s="55">
        <v>3</v>
      </c>
      <c r="D430" s="55">
        <v>4</v>
      </c>
      <c r="E430" s="55"/>
      <c r="F430" s="67" t="s">
        <v>270</v>
      </c>
      <c r="G430" s="73">
        <f>+G431</f>
        <v>0</v>
      </c>
      <c r="H430" s="73">
        <f>+H431</f>
        <v>0</v>
      </c>
      <c r="I430" s="73">
        <f>+I431</f>
        <v>0</v>
      </c>
      <c r="J430" s="73">
        <f>+J431</f>
        <v>0</v>
      </c>
      <c r="K430" s="74">
        <f>+K431</f>
        <v>0</v>
      </c>
    </row>
    <row r="431" spans="1:11" ht="12.75" x14ac:dyDescent="0.2">
      <c r="A431" s="68">
        <v>2</v>
      </c>
      <c r="B431" s="60">
        <v>6</v>
      </c>
      <c r="C431" s="60">
        <v>3</v>
      </c>
      <c r="D431" s="60">
        <v>4</v>
      </c>
      <c r="E431" s="60" t="s">
        <v>318</v>
      </c>
      <c r="F431" s="66" t="s">
        <v>270</v>
      </c>
      <c r="G431" s="70"/>
      <c r="H431" s="70"/>
      <c r="I431" s="70"/>
      <c r="J431" s="62">
        <f>SUBTOTAL(9,G431:I431)</f>
        <v>0</v>
      </c>
      <c r="K431" s="63">
        <f>IFERROR(J431/$J$18*100,"0.00")</f>
        <v>0</v>
      </c>
    </row>
    <row r="432" spans="1:11" ht="12.75" x14ac:dyDescent="0.2">
      <c r="A432" s="49">
        <v>2</v>
      </c>
      <c r="B432" s="50">
        <v>6</v>
      </c>
      <c r="C432" s="50">
        <v>4</v>
      </c>
      <c r="D432" s="50"/>
      <c r="E432" s="50"/>
      <c r="F432" s="51" t="s">
        <v>271</v>
      </c>
      <c r="G432" s="52">
        <f>+G433+G435+G437</f>
        <v>0</v>
      </c>
      <c r="H432" s="52">
        <f>+H433+H435+H437</f>
        <v>3060000</v>
      </c>
      <c r="I432" s="52">
        <f>+I433+I435+I437</f>
        <v>0</v>
      </c>
      <c r="J432" s="52">
        <f>+J433+J435+J437</f>
        <v>3060000</v>
      </c>
      <c r="K432" s="53">
        <f>+K433+K435+K437</f>
        <v>0.89972857956742958</v>
      </c>
    </row>
    <row r="433" spans="1:11" ht="12.75" x14ac:dyDescent="0.2">
      <c r="A433" s="54">
        <v>2</v>
      </c>
      <c r="B433" s="55">
        <v>6</v>
      </c>
      <c r="C433" s="55">
        <v>4</v>
      </c>
      <c r="D433" s="55">
        <v>1</v>
      </c>
      <c r="E433" s="55"/>
      <c r="F433" s="67" t="s">
        <v>272</v>
      </c>
      <c r="G433" s="73">
        <f>+G434</f>
        <v>0</v>
      </c>
      <c r="H433" s="73">
        <f>+H434</f>
        <v>3060000</v>
      </c>
      <c r="I433" s="73">
        <f>+I434</f>
        <v>0</v>
      </c>
      <c r="J433" s="73">
        <f>+J434</f>
        <v>3060000</v>
      </c>
      <c r="K433" s="74">
        <f>+K434</f>
        <v>0.89972857956742958</v>
      </c>
    </row>
    <row r="434" spans="1:11" ht="12.75" x14ac:dyDescent="0.2">
      <c r="A434" s="68">
        <v>2</v>
      </c>
      <c r="B434" s="60">
        <v>6</v>
      </c>
      <c r="C434" s="60">
        <v>4</v>
      </c>
      <c r="D434" s="60">
        <v>1</v>
      </c>
      <c r="E434" s="60" t="s">
        <v>318</v>
      </c>
      <c r="F434" s="66" t="s">
        <v>272</v>
      </c>
      <c r="G434" s="70"/>
      <c r="H434" s="70">
        <v>3060000</v>
      </c>
      <c r="I434" s="70"/>
      <c r="J434" s="124">
        <f>SUBTOTAL(9,G434:I434)</f>
        <v>3060000</v>
      </c>
      <c r="K434" s="125">
        <f>IFERROR(J434/$J$18*100,"0.00")</f>
        <v>0.89972857956742958</v>
      </c>
    </row>
    <row r="435" spans="1:11" ht="12.75" x14ac:dyDescent="0.2">
      <c r="A435" s="54">
        <v>2</v>
      </c>
      <c r="B435" s="55">
        <v>6</v>
      </c>
      <c r="C435" s="55">
        <v>4</v>
      </c>
      <c r="D435" s="55">
        <v>2</v>
      </c>
      <c r="E435" s="55"/>
      <c r="F435" s="67" t="s">
        <v>273</v>
      </c>
      <c r="G435" s="73">
        <f>+G436</f>
        <v>0</v>
      </c>
      <c r="H435" s="73">
        <f>+H436</f>
        <v>0</v>
      </c>
      <c r="I435" s="73">
        <f>+I436</f>
        <v>0</v>
      </c>
      <c r="J435" s="73">
        <f>+J436</f>
        <v>0</v>
      </c>
      <c r="K435" s="74">
        <f>+K436</f>
        <v>0</v>
      </c>
    </row>
    <row r="436" spans="1:11" ht="12.75" x14ac:dyDescent="0.2">
      <c r="A436" s="68">
        <v>2</v>
      </c>
      <c r="B436" s="60">
        <v>6</v>
      </c>
      <c r="C436" s="60">
        <v>4</v>
      </c>
      <c r="D436" s="60">
        <v>2</v>
      </c>
      <c r="E436" s="60" t="s">
        <v>318</v>
      </c>
      <c r="F436" s="66" t="s">
        <v>273</v>
      </c>
      <c r="G436" s="70"/>
      <c r="H436" s="70"/>
      <c r="I436" s="70"/>
      <c r="J436" s="124">
        <f>SUBTOTAL(9,G436:I436)</f>
        <v>0</v>
      </c>
      <c r="K436" s="125">
        <f>IFERROR(J436/$J$18*100,"0.00")</f>
        <v>0</v>
      </c>
    </row>
    <row r="437" spans="1:11" ht="12.75" x14ac:dyDescent="0.2">
      <c r="A437" s="54">
        <v>2</v>
      </c>
      <c r="B437" s="55">
        <v>6</v>
      </c>
      <c r="C437" s="55">
        <v>4</v>
      </c>
      <c r="D437" s="55">
        <v>8</v>
      </c>
      <c r="E437" s="55"/>
      <c r="F437" s="67" t="s">
        <v>274</v>
      </c>
      <c r="G437" s="73">
        <f>+G438</f>
        <v>0</v>
      </c>
      <c r="H437" s="73">
        <f>+H438</f>
        <v>0</v>
      </c>
      <c r="I437" s="73">
        <f>+I438</f>
        <v>0</v>
      </c>
      <c r="J437" s="73">
        <f>+J438</f>
        <v>0</v>
      </c>
      <c r="K437" s="74">
        <f>+K438</f>
        <v>0</v>
      </c>
    </row>
    <row r="438" spans="1:11" ht="12.75" x14ac:dyDescent="0.2">
      <c r="A438" s="68">
        <v>2</v>
      </c>
      <c r="B438" s="60">
        <v>6</v>
      </c>
      <c r="C438" s="60">
        <v>4</v>
      </c>
      <c r="D438" s="60">
        <v>8</v>
      </c>
      <c r="E438" s="60" t="s">
        <v>318</v>
      </c>
      <c r="F438" s="66" t="s">
        <v>274</v>
      </c>
      <c r="G438" s="70"/>
      <c r="H438" s="70"/>
      <c r="I438" s="70"/>
      <c r="J438" s="124">
        <f>SUBTOTAL(9,G438:I438)</f>
        <v>0</v>
      </c>
      <c r="K438" s="125">
        <f>IFERROR(J438/$J$18*100,"0.00")</f>
        <v>0</v>
      </c>
    </row>
    <row r="439" spans="1:11" ht="12.75" x14ac:dyDescent="0.2">
      <c r="A439" s="49">
        <v>2</v>
      </c>
      <c r="B439" s="50">
        <v>6</v>
      </c>
      <c r="C439" s="50">
        <v>5</v>
      </c>
      <c r="D439" s="50"/>
      <c r="E439" s="50"/>
      <c r="F439" s="51" t="s">
        <v>275</v>
      </c>
      <c r="G439" s="52">
        <f>+G440+G442+G444+G446+G448+G450+G452</f>
        <v>0</v>
      </c>
      <c r="H439" s="52">
        <f>+H440+H442+H444+H446+H448+H450+H452</f>
        <v>730000</v>
      </c>
      <c r="I439" s="52">
        <f>+I440+I442+I444+I446+I448+I450+I452</f>
        <v>0</v>
      </c>
      <c r="J439" s="52">
        <f>+J440+J442+J444+J446+J448+J450+J452</f>
        <v>730000</v>
      </c>
      <c r="K439" s="53">
        <f>+K440+K442+K444+K446+K448+K450+K452</f>
        <v>0.21464113172687047</v>
      </c>
    </row>
    <row r="440" spans="1:11" ht="12.75" x14ac:dyDescent="0.2">
      <c r="A440" s="54">
        <v>2</v>
      </c>
      <c r="B440" s="55">
        <v>6</v>
      </c>
      <c r="C440" s="55">
        <v>5</v>
      </c>
      <c r="D440" s="55">
        <v>2</v>
      </c>
      <c r="E440" s="55"/>
      <c r="F440" s="67" t="s">
        <v>276</v>
      </c>
      <c r="G440" s="73">
        <f>+G441</f>
        <v>0</v>
      </c>
      <c r="H440" s="73">
        <f>+H441</f>
        <v>0</v>
      </c>
      <c r="I440" s="73">
        <f>+I441</f>
        <v>0</v>
      </c>
      <c r="J440" s="73">
        <f>+J441</f>
        <v>0</v>
      </c>
      <c r="K440" s="74">
        <f>+K441</f>
        <v>0</v>
      </c>
    </row>
    <row r="441" spans="1:11" ht="12.75" x14ac:dyDescent="0.2">
      <c r="A441" s="59">
        <v>2</v>
      </c>
      <c r="B441" s="60">
        <v>6</v>
      </c>
      <c r="C441" s="60">
        <v>5</v>
      </c>
      <c r="D441" s="60">
        <v>2</v>
      </c>
      <c r="E441" s="60" t="s">
        <v>318</v>
      </c>
      <c r="F441" s="66" t="s">
        <v>276</v>
      </c>
      <c r="G441" s="70"/>
      <c r="H441" s="70"/>
      <c r="I441" s="70"/>
      <c r="J441" s="124">
        <f>SUBTOTAL(9,G441:I441)</f>
        <v>0</v>
      </c>
      <c r="K441" s="125">
        <f>IFERROR(J441/$J$18*100,"0.00")</f>
        <v>0</v>
      </c>
    </row>
    <row r="442" spans="1:11" ht="12.75" x14ac:dyDescent="0.2">
      <c r="A442" s="54">
        <v>2</v>
      </c>
      <c r="B442" s="55">
        <v>6</v>
      </c>
      <c r="C442" s="55">
        <v>5</v>
      </c>
      <c r="D442" s="55">
        <v>3</v>
      </c>
      <c r="E442" s="55"/>
      <c r="F442" s="67" t="s">
        <v>277</v>
      </c>
      <c r="G442" s="73">
        <f>+G443</f>
        <v>0</v>
      </c>
      <c r="H442" s="73">
        <f>+H443</f>
        <v>0</v>
      </c>
      <c r="I442" s="73">
        <f>+I443</f>
        <v>0</v>
      </c>
      <c r="J442" s="73">
        <f>+J443</f>
        <v>0</v>
      </c>
      <c r="K442" s="74">
        <f>+K443</f>
        <v>0</v>
      </c>
    </row>
    <row r="443" spans="1:11" ht="12.75" x14ac:dyDescent="0.2">
      <c r="A443" s="59">
        <v>2</v>
      </c>
      <c r="B443" s="60">
        <v>6</v>
      </c>
      <c r="C443" s="60">
        <v>5</v>
      </c>
      <c r="D443" s="60">
        <v>3</v>
      </c>
      <c r="E443" s="60" t="s">
        <v>318</v>
      </c>
      <c r="F443" s="66" t="s">
        <v>277</v>
      </c>
      <c r="G443" s="70"/>
      <c r="H443" s="70"/>
      <c r="I443" s="70"/>
      <c r="J443" s="124">
        <f>SUBTOTAL(9,G443:I443)</f>
        <v>0</v>
      </c>
      <c r="K443" s="125">
        <f>IFERROR(J443/$J$18*100,"0.00")</f>
        <v>0</v>
      </c>
    </row>
    <row r="444" spans="1:11" ht="12.75" x14ac:dyDescent="0.2">
      <c r="A444" s="54">
        <v>2</v>
      </c>
      <c r="B444" s="55">
        <v>6</v>
      </c>
      <c r="C444" s="55">
        <v>5</v>
      </c>
      <c r="D444" s="55">
        <v>4</v>
      </c>
      <c r="E444" s="55"/>
      <c r="F444" s="67" t="s">
        <v>278</v>
      </c>
      <c r="G444" s="73">
        <f>+G445</f>
        <v>0</v>
      </c>
      <c r="H444" s="73">
        <f>+H445</f>
        <v>0</v>
      </c>
      <c r="I444" s="73">
        <f>+I445</f>
        <v>0</v>
      </c>
      <c r="J444" s="73">
        <f>+J445</f>
        <v>0</v>
      </c>
      <c r="K444" s="74">
        <f>+K445</f>
        <v>0</v>
      </c>
    </row>
    <row r="445" spans="1:11" ht="12.75" x14ac:dyDescent="0.2">
      <c r="A445" s="59">
        <v>2</v>
      </c>
      <c r="B445" s="60">
        <v>6</v>
      </c>
      <c r="C445" s="60">
        <v>5</v>
      </c>
      <c r="D445" s="60">
        <v>4</v>
      </c>
      <c r="E445" s="60" t="s">
        <v>318</v>
      </c>
      <c r="F445" s="66" t="s">
        <v>278</v>
      </c>
      <c r="G445" s="70"/>
      <c r="H445" s="70"/>
      <c r="I445" s="70"/>
      <c r="J445" s="124">
        <f>SUBTOTAL(9,G445:I445)</f>
        <v>0</v>
      </c>
      <c r="K445" s="125">
        <f>IFERROR(J445/$J$18*100,"0.00")</f>
        <v>0</v>
      </c>
    </row>
    <row r="446" spans="1:11" ht="12.75" x14ac:dyDescent="0.2">
      <c r="A446" s="54">
        <v>2</v>
      </c>
      <c r="B446" s="55">
        <v>6</v>
      </c>
      <c r="C446" s="55">
        <v>5</v>
      </c>
      <c r="D446" s="55">
        <v>5</v>
      </c>
      <c r="E446" s="55"/>
      <c r="F446" s="67" t="s">
        <v>279</v>
      </c>
      <c r="G446" s="73">
        <f>+G447</f>
        <v>0</v>
      </c>
      <c r="H446" s="73">
        <f>+H447</f>
        <v>450000</v>
      </c>
      <c r="I446" s="73">
        <f>+I447</f>
        <v>0</v>
      </c>
      <c r="J446" s="73">
        <f>+J447</f>
        <v>450000</v>
      </c>
      <c r="K446" s="74">
        <f>+K447</f>
        <v>0.13231302640697495</v>
      </c>
    </row>
    <row r="447" spans="1:11" ht="12.75" x14ac:dyDescent="0.2">
      <c r="A447" s="59">
        <v>2</v>
      </c>
      <c r="B447" s="60">
        <v>6</v>
      </c>
      <c r="C447" s="60">
        <v>5</v>
      </c>
      <c r="D447" s="60">
        <v>5</v>
      </c>
      <c r="E447" s="60" t="s">
        <v>318</v>
      </c>
      <c r="F447" s="66" t="s">
        <v>279</v>
      </c>
      <c r="G447" s="70"/>
      <c r="H447" s="70">
        <v>450000</v>
      </c>
      <c r="I447" s="70"/>
      <c r="J447" s="124">
        <f>SUBTOTAL(9,G447:I447)</f>
        <v>450000</v>
      </c>
      <c r="K447" s="125">
        <f>IFERROR(J447/$J$18*100,"0.00")</f>
        <v>0.13231302640697495</v>
      </c>
    </row>
    <row r="448" spans="1:11" ht="12.75" x14ac:dyDescent="0.2">
      <c r="A448" s="54">
        <v>2</v>
      </c>
      <c r="B448" s="55">
        <v>6</v>
      </c>
      <c r="C448" s="55">
        <v>5</v>
      </c>
      <c r="D448" s="55">
        <v>6</v>
      </c>
      <c r="E448" s="55"/>
      <c r="F448" s="67" t="s">
        <v>280</v>
      </c>
      <c r="G448" s="73">
        <f>+G449</f>
        <v>0</v>
      </c>
      <c r="H448" s="73">
        <f>+H449</f>
        <v>280000</v>
      </c>
      <c r="I448" s="73">
        <f>+I449</f>
        <v>0</v>
      </c>
      <c r="J448" s="73">
        <f>+J449</f>
        <v>280000</v>
      </c>
      <c r="K448" s="74">
        <f>+K449</f>
        <v>8.2328105319895512E-2</v>
      </c>
    </row>
    <row r="449" spans="1:11" ht="12.75" x14ac:dyDescent="0.2">
      <c r="A449" s="59">
        <v>2</v>
      </c>
      <c r="B449" s="60">
        <v>6</v>
      </c>
      <c r="C449" s="60">
        <v>5</v>
      </c>
      <c r="D449" s="60">
        <v>6</v>
      </c>
      <c r="E449" s="60" t="s">
        <v>318</v>
      </c>
      <c r="F449" s="66" t="s">
        <v>280</v>
      </c>
      <c r="G449" s="70"/>
      <c r="H449" s="70">
        <v>280000</v>
      </c>
      <c r="I449" s="70"/>
      <c r="J449" s="124">
        <f>SUBTOTAL(9,G449:I449)</f>
        <v>280000</v>
      </c>
      <c r="K449" s="125">
        <f>IFERROR(J449/$J$18*100,"0.00")</f>
        <v>8.2328105319895512E-2</v>
      </c>
    </row>
    <row r="450" spans="1:11" ht="12.75" x14ac:dyDescent="0.2">
      <c r="A450" s="54">
        <v>2</v>
      </c>
      <c r="B450" s="55">
        <v>6</v>
      </c>
      <c r="C450" s="55">
        <v>5</v>
      </c>
      <c r="D450" s="55">
        <v>7</v>
      </c>
      <c r="E450" s="55"/>
      <c r="F450" s="67" t="s">
        <v>281</v>
      </c>
      <c r="G450" s="73">
        <f>+G451</f>
        <v>0</v>
      </c>
      <c r="H450" s="73">
        <f>+H451</f>
        <v>0</v>
      </c>
      <c r="I450" s="73">
        <f>+I451</f>
        <v>0</v>
      </c>
      <c r="J450" s="73">
        <f>+J451</f>
        <v>0</v>
      </c>
      <c r="K450" s="74">
        <f>+K451</f>
        <v>0</v>
      </c>
    </row>
    <row r="451" spans="1:11" ht="12.75" x14ac:dyDescent="0.2">
      <c r="A451" s="59">
        <v>2</v>
      </c>
      <c r="B451" s="60">
        <v>6</v>
      </c>
      <c r="C451" s="60">
        <v>5</v>
      </c>
      <c r="D451" s="60">
        <v>7</v>
      </c>
      <c r="E451" s="60" t="s">
        <v>318</v>
      </c>
      <c r="F451" s="66" t="s">
        <v>281</v>
      </c>
      <c r="G451" s="70"/>
      <c r="H451" s="70"/>
      <c r="I451" s="70"/>
      <c r="J451" s="124">
        <f>SUBTOTAL(9,G451:I451)</f>
        <v>0</v>
      </c>
      <c r="K451" s="125">
        <f>IFERROR(J451/$J$18*100,"0.00")</f>
        <v>0</v>
      </c>
    </row>
    <row r="452" spans="1:11" ht="12.75" x14ac:dyDescent="0.2">
      <c r="A452" s="54">
        <v>2</v>
      </c>
      <c r="B452" s="55">
        <v>6</v>
      </c>
      <c r="C452" s="55">
        <v>5</v>
      </c>
      <c r="D452" s="55">
        <v>8</v>
      </c>
      <c r="E452" s="55"/>
      <c r="F452" s="67" t="s">
        <v>282</v>
      </c>
      <c r="G452" s="73">
        <f>+G453</f>
        <v>0</v>
      </c>
      <c r="H452" s="73">
        <f>+H453</f>
        <v>0</v>
      </c>
      <c r="I452" s="73">
        <f>+I453</f>
        <v>0</v>
      </c>
      <c r="J452" s="73">
        <f>+J453</f>
        <v>0</v>
      </c>
      <c r="K452" s="74">
        <f>+K453</f>
        <v>0</v>
      </c>
    </row>
    <row r="453" spans="1:11" ht="12.75" x14ac:dyDescent="0.2">
      <c r="A453" s="59">
        <v>2</v>
      </c>
      <c r="B453" s="60">
        <v>6</v>
      </c>
      <c r="C453" s="60">
        <v>5</v>
      </c>
      <c r="D453" s="60">
        <v>8</v>
      </c>
      <c r="E453" s="60" t="s">
        <v>318</v>
      </c>
      <c r="F453" s="66" t="s">
        <v>282</v>
      </c>
      <c r="G453" s="70"/>
      <c r="H453" s="70"/>
      <c r="I453" s="70"/>
      <c r="J453" s="124">
        <f>SUBTOTAL(9,G453:I453)</f>
        <v>0</v>
      </c>
      <c r="K453" s="125">
        <f>IFERROR(J453/$J$18*100,"0.00")</f>
        <v>0</v>
      </c>
    </row>
    <row r="454" spans="1:11" ht="12.75" x14ac:dyDescent="0.2">
      <c r="A454" s="49">
        <v>2</v>
      </c>
      <c r="B454" s="50">
        <v>6</v>
      </c>
      <c r="C454" s="50">
        <v>6</v>
      </c>
      <c r="D454" s="50"/>
      <c r="E454" s="50"/>
      <c r="F454" s="51" t="s">
        <v>430</v>
      </c>
      <c r="G454" s="52">
        <f>+G455+G457</f>
        <v>0</v>
      </c>
      <c r="H454" s="52">
        <f>+H455+H457</f>
        <v>0</v>
      </c>
      <c r="I454" s="52">
        <f>+I455+I457</f>
        <v>0</v>
      </c>
      <c r="J454" s="52">
        <f>+J455+J457</f>
        <v>0</v>
      </c>
      <c r="K454" s="53">
        <f>+K455+K457</f>
        <v>0</v>
      </c>
    </row>
    <row r="455" spans="1:11" ht="12.75" x14ac:dyDescent="0.2">
      <c r="A455" s="54">
        <v>2</v>
      </c>
      <c r="B455" s="55">
        <v>6</v>
      </c>
      <c r="C455" s="55">
        <v>6</v>
      </c>
      <c r="D455" s="55">
        <v>1</v>
      </c>
      <c r="E455" s="55"/>
      <c r="F455" s="80" t="s">
        <v>431</v>
      </c>
      <c r="G455" s="57">
        <f>+G456</f>
        <v>0</v>
      </c>
      <c r="H455" s="57">
        <f>+H456</f>
        <v>0</v>
      </c>
      <c r="I455" s="57">
        <f>+I456</f>
        <v>0</v>
      </c>
      <c r="J455" s="57">
        <f>+J456</f>
        <v>0</v>
      </c>
      <c r="K455" s="58">
        <f>+K456</f>
        <v>0</v>
      </c>
    </row>
    <row r="456" spans="1:11" ht="12.75" x14ac:dyDescent="0.2">
      <c r="A456" s="59">
        <v>2</v>
      </c>
      <c r="B456" s="60">
        <v>6</v>
      </c>
      <c r="C456" s="60">
        <v>6</v>
      </c>
      <c r="D456" s="60">
        <v>1</v>
      </c>
      <c r="E456" s="60" t="s">
        <v>318</v>
      </c>
      <c r="F456" s="66" t="s">
        <v>431</v>
      </c>
      <c r="G456" s="70"/>
      <c r="H456" s="70"/>
      <c r="I456" s="70"/>
      <c r="J456" s="124">
        <f>SUBTOTAL(9,G456:I456)</f>
        <v>0</v>
      </c>
      <c r="K456" s="125">
        <f>IFERROR(J456/$J$18*100,"0.00")</f>
        <v>0</v>
      </c>
    </row>
    <row r="457" spans="1:11" ht="12.75" x14ac:dyDescent="0.2">
      <c r="A457" s="54">
        <v>2</v>
      </c>
      <c r="B457" s="55">
        <v>6</v>
      </c>
      <c r="C457" s="55">
        <v>6</v>
      </c>
      <c r="D457" s="55">
        <v>2</v>
      </c>
      <c r="E457" s="55"/>
      <c r="F457" s="80" t="s">
        <v>432</v>
      </c>
      <c r="G457" s="73">
        <f>+G458</f>
        <v>0</v>
      </c>
      <c r="H457" s="73">
        <f>+H458</f>
        <v>0</v>
      </c>
      <c r="I457" s="73">
        <f>+I458</f>
        <v>0</v>
      </c>
      <c r="J457" s="73">
        <f>+J458</f>
        <v>0</v>
      </c>
      <c r="K457" s="74">
        <f>+K458</f>
        <v>0</v>
      </c>
    </row>
    <row r="458" spans="1:11" ht="12.75" x14ac:dyDescent="0.2">
      <c r="A458" s="59">
        <v>2</v>
      </c>
      <c r="B458" s="60">
        <v>6</v>
      </c>
      <c r="C458" s="60">
        <v>6</v>
      </c>
      <c r="D458" s="60">
        <v>2</v>
      </c>
      <c r="E458" s="60" t="s">
        <v>318</v>
      </c>
      <c r="F458" s="66" t="s">
        <v>432</v>
      </c>
      <c r="G458" s="70"/>
      <c r="H458" s="70"/>
      <c r="I458" s="70"/>
      <c r="J458" s="124">
        <f>SUBTOTAL(9,G458:I458)</f>
        <v>0</v>
      </c>
      <c r="K458" s="125">
        <f>IFERROR(J458/$J$18*100,"0.00")</f>
        <v>0</v>
      </c>
    </row>
    <row r="459" spans="1:11" ht="12.75" x14ac:dyDescent="0.2">
      <c r="A459" s="49">
        <v>2</v>
      </c>
      <c r="B459" s="50">
        <v>6</v>
      </c>
      <c r="C459" s="50">
        <v>8</v>
      </c>
      <c r="D459" s="50"/>
      <c r="E459" s="50"/>
      <c r="F459" s="51" t="s">
        <v>283</v>
      </c>
      <c r="G459" s="52">
        <f>+G460+G462+G465+G467+G469+G471+G476</f>
        <v>0</v>
      </c>
      <c r="H459" s="52">
        <f>+H460+H462+H465+H467+H469+H471+H476</f>
        <v>0</v>
      </c>
      <c r="I459" s="52">
        <f>+I460+I462+I465+I467+I469+I471+I476</f>
        <v>0</v>
      </c>
      <c r="J459" s="52">
        <f>+J460+J462+J465+J467+J469+J471+J476</f>
        <v>0</v>
      </c>
      <c r="K459" s="53">
        <f>+K460+K462+K465+K467+K469+K471+K476</f>
        <v>0</v>
      </c>
    </row>
    <row r="460" spans="1:11" ht="12.75" x14ac:dyDescent="0.2">
      <c r="A460" s="54">
        <v>2</v>
      </c>
      <c r="B460" s="55">
        <v>6</v>
      </c>
      <c r="C460" s="55">
        <v>8</v>
      </c>
      <c r="D460" s="55">
        <v>1</v>
      </c>
      <c r="E460" s="55"/>
      <c r="F460" s="67" t="s">
        <v>284</v>
      </c>
      <c r="G460" s="73">
        <f>+G461</f>
        <v>0</v>
      </c>
      <c r="H460" s="73">
        <f>+H461</f>
        <v>0</v>
      </c>
      <c r="I460" s="73">
        <f>+I461</f>
        <v>0</v>
      </c>
      <c r="J460" s="73">
        <f>+J461</f>
        <v>0</v>
      </c>
      <c r="K460" s="74">
        <f>+K461</f>
        <v>0</v>
      </c>
    </row>
    <row r="461" spans="1:11" ht="12.75" x14ac:dyDescent="0.2">
      <c r="A461" s="59">
        <v>2</v>
      </c>
      <c r="B461" s="60">
        <v>6</v>
      </c>
      <c r="C461" s="60">
        <v>8</v>
      </c>
      <c r="D461" s="60">
        <v>1</v>
      </c>
      <c r="E461" s="60" t="s">
        <v>318</v>
      </c>
      <c r="F461" s="66" t="s">
        <v>284</v>
      </c>
      <c r="G461" s="70"/>
      <c r="H461" s="70"/>
      <c r="I461" s="70"/>
      <c r="J461" s="124">
        <f>SUBTOTAL(9,G461:I461)</f>
        <v>0</v>
      </c>
      <c r="K461" s="125">
        <f>IFERROR(J461/$J$18*100,"0.00")</f>
        <v>0</v>
      </c>
    </row>
    <row r="462" spans="1:11" ht="12.75" x14ac:dyDescent="0.2">
      <c r="A462" s="54">
        <v>2</v>
      </c>
      <c r="B462" s="55">
        <v>6</v>
      </c>
      <c r="C462" s="55">
        <v>8</v>
      </c>
      <c r="D462" s="55">
        <v>3</v>
      </c>
      <c r="E462" s="55"/>
      <c r="F462" s="67" t="s">
        <v>285</v>
      </c>
      <c r="G462" s="73">
        <f>+G463+G464</f>
        <v>0</v>
      </c>
      <c r="H462" s="73">
        <f>+H463+H464</f>
        <v>0</v>
      </c>
      <c r="I462" s="73">
        <f>+I463+I464</f>
        <v>0</v>
      </c>
      <c r="J462" s="73">
        <f>+J463+J464</f>
        <v>0</v>
      </c>
      <c r="K462" s="74">
        <f>+K463+K464</f>
        <v>0</v>
      </c>
    </row>
    <row r="463" spans="1:11" ht="12.75" x14ac:dyDescent="0.2">
      <c r="A463" s="68">
        <v>2</v>
      </c>
      <c r="B463" s="60">
        <v>6</v>
      </c>
      <c r="C463" s="60">
        <v>8</v>
      </c>
      <c r="D463" s="60">
        <v>3</v>
      </c>
      <c r="E463" s="60" t="s">
        <v>318</v>
      </c>
      <c r="F463" s="66" t="s">
        <v>286</v>
      </c>
      <c r="G463" s="62"/>
      <c r="H463" s="62"/>
      <c r="I463" s="62"/>
      <c r="J463" s="124">
        <f>SUBTOTAL(9,G463:I463)</f>
        <v>0</v>
      </c>
      <c r="K463" s="125">
        <f>IFERROR(J463/$J$18*100,"0.00")</f>
        <v>0</v>
      </c>
    </row>
    <row r="464" spans="1:11" ht="12.75" x14ac:dyDescent="0.2">
      <c r="A464" s="68">
        <v>2</v>
      </c>
      <c r="B464" s="60">
        <v>6</v>
      </c>
      <c r="C464" s="60">
        <v>8</v>
      </c>
      <c r="D464" s="60">
        <v>3</v>
      </c>
      <c r="E464" s="60" t="s">
        <v>319</v>
      </c>
      <c r="F464" s="66" t="s">
        <v>287</v>
      </c>
      <c r="G464" s="70"/>
      <c r="H464" s="70"/>
      <c r="I464" s="70"/>
      <c r="J464" s="124">
        <f>SUBTOTAL(9,G464:I464)</f>
        <v>0</v>
      </c>
      <c r="K464" s="125">
        <f>IFERROR(J464/$J$18*100,"0.00")</f>
        <v>0</v>
      </c>
    </row>
    <row r="465" spans="1:11" ht="12.75" x14ac:dyDescent="0.2">
      <c r="A465" s="54">
        <v>2</v>
      </c>
      <c r="B465" s="55">
        <v>6</v>
      </c>
      <c r="C465" s="55">
        <v>8</v>
      </c>
      <c r="D465" s="55">
        <v>5</v>
      </c>
      <c r="E465" s="55"/>
      <c r="F465" s="67" t="s">
        <v>288</v>
      </c>
      <c r="G465" s="73">
        <f>+G466</f>
        <v>0</v>
      </c>
      <c r="H465" s="73">
        <f>+H466</f>
        <v>0</v>
      </c>
      <c r="I465" s="73">
        <f>+I466</f>
        <v>0</v>
      </c>
      <c r="J465" s="73">
        <f>+J466</f>
        <v>0</v>
      </c>
      <c r="K465" s="74">
        <f>+K466</f>
        <v>0</v>
      </c>
    </row>
    <row r="466" spans="1:11" ht="12.75" x14ac:dyDescent="0.2">
      <c r="A466" s="68">
        <v>2</v>
      </c>
      <c r="B466" s="60">
        <v>6</v>
      </c>
      <c r="C466" s="60">
        <v>8</v>
      </c>
      <c r="D466" s="60">
        <v>5</v>
      </c>
      <c r="E466" s="60" t="s">
        <v>318</v>
      </c>
      <c r="F466" s="66" t="s">
        <v>288</v>
      </c>
      <c r="G466" s="70"/>
      <c r="H466" s="70"/>
      <c r="I466" s="70"/>
      <c r="J466" s="124">
        <f>SUBTOTAL(9,G466:I466)</f>
        <v>0</v>
      </c>
      <c r="K466" s="125">
        <f>IFERROR(J466/$J$18*100,"0.00")</f>
        <v>0</v>
      </c>
    </row>
    <row r="467" spans="1:11" ht="12.75" x14ac:dyDescent="0.2">
      <c r="A467" s="54">
        <v>2</v>
      </c>
      <c r="B467" s="55">
        <v>6</v>
      </c>
      <c r="C467" s="55">
        <v>8</v>
      </c>
      <c r="D467" s="55">
        <v>6</v>
      </c>
      <c r="E467" s="55"/>
      <c r="F467" s="67" t="s">
        <v>289</v>
      </c>
      <c r="G467" s="73">
        <f>+G468</f>
        <v>0</v>
      </c>
      <c r="H467" s="73">
        <f>+H468</f>
        <v>0</v>
      </c>
      <c r="I467" s="73">
        <f>+I468</f>
        <v>0</v>
      </c>
      <c r="J467" s="73">
        <f>+J468</f>
        <v>0</v>
      </c>
      <c r="K467" s="74">
        <f>+K468</f>
        <v>0</v>
      </c>
    </row>
    <row r="468" spans="1:11" ht="12.75" x14ac:dyDescent="0.2">
      <c r="A468" s="68">
        <v>2</v>
      </c>
      <c r="B468" s="60">
        <v>6</v>
      </c>
      <c r="C468" s="60">
        <v>8</v>
      </c>
      <c r="D468" s="60">
        <v>6</v>
      </c>
      <c r="E468" s="60" t="s">
        <v>318</v>
      </c>
      <c r="F468" s="66" t="s">
        <v>289</v>
      </c>
      <c r="G468" s="70"/>
      <c r="H468" s="70"/>
      <c r="I468" s="70"/>
      <c r="J468" s="124">
        <f>SUBTOTAL(9,G468:I468)</f>
        <v>0</v>
      </c>
      <c r="K468" s="125">
        <f>IFERROR(J468/$J$18*100,"0.00")</f>
        <v>0</v>
      </c>
    </row>
    <row r="469" spans="1:11" ht="12.75" x14ac:dyDescent="0.2">
      <c r="A469" s="71">
        <v>2</v>
      </c>
      <c r="B469" s="55">
        <v>6</v>
      </c>
      <c r="C469" s="55">
        <v>8</v>
      </c>
      <c r="D469" s="55">
        <v>7</v>
      </c>
      <c r="E469" s="55"/>
      <c r="F469" s="80" t="s">
        <v>290</v>
      </c>
      <c r="G469" s="73">
        <f>+G470</f>
        <v>0</v>
      </c>
      <c r="H469" s="73">
        <f>+H470</f>
        <v>0</v>
      </c>
      <c r="I469" s="73">
        <f>+I470</f>
        <v>0</v>
      </c>
      <c r="J469" s="73">
        <f>+J470</f>
        <v>0</v>
      </c>
      <c r="K469" s="74">
        <f>+K470</f>
        <v>0</v>
      </c>
    </row>
    <row r="470" spans="1:11" ht="12.75" x14ac:dyDescent="0.2">
      <c r="A470" s="68">
        <v>2</v>
      </c>
      <c r="B470" s="60">
        <v>6</v>
      </c>
      <c r="C470" s="60">
        <v>8</v>
      </c>
      <c r="D470" s="60">
        <v>7</v>
      </c>
      <c r="E470" s="60" t="s">
        <v>318</v>
      </c>
      <c r="F470" s="66" t="s">
        <v>290</v>
      </c>
      <c r="G470" s="70"/>
      <c r="H470" s="70"/>
      <c r="I470" s="70"/>
      <c r="J470" s="124">
        <f>SUBTOTAL(9,G470:I470)</f>
        <v>0</v>
      </c>
      <c r="K470" s="125">
        <f>IFERROR(J470/$J$18*100,"0.00")</f>
        <v>0</v>
      </c>
    </row>
    <row r="471" spans="1:11" ht="12.75" x14ac:dyDescent="0.2">
      <c r="A471" s="54">
        <v>2</v>
      </c>
      <c r="B471" s="55">
        <v>6</v>
      </c>
      <c r="C471" s="55">
        <v>8</v>
      </c>
      <c r="D471" s="55">
        <v>8</v>
      </c>
      <c r="E471" s="55"/>
      <c r="F471" s="80" t="s">
        <v>291</v>
      </c>
      <c r="G471" s="73">
        <f>+G472+G473+G474+G475</f>
        <v>0</v>
      </c>
      <c r="H471" s="73">
        <f>+H472+H473+H474+H475</f>
        <v>0</v>
      </c>
      <c r="I471" s="73">
        <f>+I472+I473+I474+I475</f>
        <v>0</v>
      </c>
      <c r="J471" s="73">
        <f>+J472+J473+J474+J475</f>
        <v>0</v>
      </c>
      <c r="K471" s="74">
        <f>+K472+K473+K474+K475</f>
        <v>0</v>
      </c>
    </row>
    <row r="472" spans="1:11" ht="12.75" x14ac:dyDescent="0.2">
      <c r="A472" s="68">
        <v>2</v>
      </c>
      <c r="B472" s="60">
        <v>6</v>
      </c>
      <c r="C472" s="60">
        <v>8</v>
      </c>
      <c r="D472" s="60">
        <v>8</v>
      </c>
      <c r="E472" s="60" t="s">
        <v>318</v>
      </c>
      <c r="F472" s="66" t="s">
        <v>292</v>
      </c>
      <c r="G472" s="62"/>
      <c r="H472" s="62"/>
      <c r="I472" s="62"/>
      <c r="J472" s="124">
        <f>SUBTOTAL(9,G472:I472)</f>
        <v>0</v>
      </c>
      <c r="K472" s="125">
        <f>IFERROR(J472/$J$18*100,"0.00")</f>
        <v>0</v>
      </c>
    </row>
    <row r="473" spans="1:11" ht="12.75" x14ac:dyDescent="0.2">
      <c r="A473" s="68">
        <v>2</v>
      </c>
      <c r="B473" s="60">
        <v>6</v>
      </c>
      <c r="C473" s="60">
        <v>8</v>
      </c>
      <c r="D473" s="60">
        <v>8</v>
      </c>
      <c r="E473" s="60" t="s">
        <v>319</v>
      </c>
      <c r="F473" s="66" t="s">
        <v>293</v>
      </c>
      <c r="G473" s="62"/>
      <c r="H473" s="62"/>
      <c r="I473" s="62"/>
      <c r="J473" s="124">
        <f>SUBTOTAL(9,G473:I473)</f>
        <v>0</v>
      </c>
      <c r="K473" s="125">
        <f>IFERROR(J473/$J$18*100,"0.00")</f>
        <v>0</v>
      </c>
    </row>
    <row r="474" spans="1:11" ht="12.75" x14ac:dyDescent="0.2">
      <c r="A474" s="68">
        <v>2</v>
      </c>
      <c r="B474" s="60">
        <v>6</v>
      </c>
      <c r="C474" s="60">
        <v>8</v>
      </c>
      <c r="D474" s="60">
        <v>8</v>
      </c>
      <c r="E474" s="60" t="s">
        <v>320</v>
      </c>
      <c r="F474" s="66" t="s">
        <v>294</v>
      </c>
      <c r="G474" s="62"/>
      <c r="H474" s="62"/>
      <c r="I474" s="62"/>
      <c r="J474" s="124">
        <f>SUBTOTAL(9,G474:I474)</f>
        <v>0</v>
      </c>
      <c r="K474" s="125">
        <f>IFERROR(J474/$J$18*100,"0.00")</f>
        <v>0</v>
      </c>
    </row>
    <row r="475" spans="1:11" ht="12.75" x14ac:dyDescent="0.2">
      <c r="A475" s="68">
        <v>2</v>
      </c>
      <c r="B475" s="60">
        <v>6</v>
      </c>
      <c r="C475" s="60">
        <v>8</v>
      </c>
      <c r="D475" s="60">
        <v>8</v>
      </c>
      <c r="E475" s="60" t="s">
        <v>321</v>
      </c>
      <c r="F475" s="66" t="s">
        <v>295</v>
      </c>
      <c r="G475" s="70"/>
      <c r="H475" s="70"/>
      <c r="I475" s="70"/>
      <c r="J475" s="124">
        <f>SUBTOTAL(9,G475:I475)</f>
        <v>0</v>
      </c>
      <c r="K475" s="125">
        <f>IFERROR(J475/$J$18*100,"0.00")</f>
        <v>0</v>
      </c>
    </row>
    <row r="476" spans="1:11" ht="12.75" x14ac:dyDescent="0.2">
      <c r="A476" s="54">
        <v>2</v>
      </c>
      <c r="B476" s="55">
        <v>6</v>
      </c>
      <c r="C476" s="55">
        <v>8</v>
      </c>
      <c r="D476" s="55">
        <v>9</v>
      </c>
      <c r="E476" s="55"/>
      <c r="F476" s="80" t="s">
        <v>296</v>
      </c>
      <c r="G476" s="73">
        <f>+G477</f>
        <v>0</v>
      </c>
      <c r="H476" s="73">
        <f>+H477</f>
        <v>0</v>
      </c>
      <c r="I476" s="73">
        <f>+I477</f>
        <v>0</v>
      </c>
      <c r="J476" s="73">
        <f>+J477</f>
        <v>0</v>
      </c>
      <c r="K476" s="74">
        <f>+K477</f>
        <v>0</v>
      </c>
    </row>
    <row r="477" spans="1:11" ht="12.75" x14ac:dyDescent="0.2">
      <c r="A477" s="68">
        <v>2</v>
      </c>
      <c r="B477" s="60">
        <v>6</v>
      </c>
      <c r="C477" s="60">
        <v>8</v>
      </c>
      <c r="D477" s="60">
        <v>9</v>
      </c>
      <c r="E477" s="60" t="s">
        <v>318</v>
      </c>
      <c r="F477" s="66" t="s">
        <v>296</v>
      </c>
      <c r="G477" s="70"/>
      <c r="H477" s="70"/>
      <c r="I477" s="70"/>
      <c r="J477" s="124">
        <f>SUBTOTAL(9,G477:I477)</f>
        <v>0</v>
      </c>
      <c r="K477" s="125">
        <f>IFERROR(J477/$J$18*100,"0.00")</f>
        <v>0</v>
      </c>
    </row>
    <row r="478" spans="1:11" ht="12.75" x14ac:dyDescent="0.2">
      <c r="A478" s="49">
        <v>2</v>
      </c>
      <c r="B478" s="50">
        <v>6</v>
      </c>
      <c r="C478" s="50">
        <v>9</v>
      </c>
      <c r="D478" s="50"/>
      <c r="E478" s="50"/>
      <c r="F478" s="51" t="s">
        <v>433</v>
      </c>
      <c r="G478" s="52">
        <f>+G479+G481+G483</f>
        <v>0</v>
      </c>
      <c r="H478" s="52">
        <f>+H479+H481+H483</f>
        <v>0</v>
      </c>
      <c r="I478" s="52">
        <f>+I479+I481+I483</f>
        <v>0</v>
      </c>
      <c r="J478" s="52">
        <f>+J479+J481+J483</f>
        <v>0</v>
      </c>
      <c r="K478" s="53">
        <f>+K479+K481+K483</f>
        <v>0</v>
      </c>
    </row>
    <row r="479" spans="1:11" ht="12.75" x14ac:dyDescent="0.2">
      <c r="A479" s="71">
        <v>2</v>
      </c>
      <c r="B479" s="55">
        <v>6</v>
      </c>
      <c r="C479" s="55">
        <v>9</v>
      </c>
      <c r="D479" s="55">
        <v>1</v>
      </c>
      <c r="E479" s="55"/>
      <c r="F479" s="80" t="s">
        <v>434</v>
      </c>
      <c r="G479" s="57">
        <f>+G480</f>
        <v>0</v>
      </c>
      <c r="H479" s="57">
        <f>+H480</f>
        <v>0</v>
      </c>
      <c r="I479" s="57">
        <f>+I480</f>
        <v>0</v>
      </c>
      <c r="J479" s="57">
        <f>+J480</f>
        <v>0</v>
      </c>
      <c r="K479" s="58">
        <f>+K480</f>
        <v>0</v>
      </c>
    </row>
    <row r="480" spans="1:11" ht="12.75" x14ac:dyDescent="0.2">
      <c r="A480" s="68">
        <v>2</v>
      </c>
      <c r="B480" s="60">
        <v>6</v>
      </c>
      <c r="C480" s="60">
        <v>9</v>
      </c>
      <c r="D480" s="60">
        <v>1</v>
      </c>
      <c r="E480" s="60" t="s">
        <v>318</v>
      </c>
      <c r="F480" s="66" t="s">
        <v>434</v>
      </c>
      <c r="G480" s="70"/>
      <c r="H480" s="70"/>
      <c r="I480" s="70"/>
      <c r="J480" s="124">
        <f>SUBTOTAL(9,G480:I480)</f>
        <v>0</v>
      </c>
      <c r="K480" s="125">
        <f>IFERROR(J480/$J$18*100,"0.00")</f>
        <v>0</v>
      </c>
    </row>
    <row r="481" spans="1:11" ht="12.75" x14ac:dyDescent="0.2">
      <c r="A481" s="71">
        <v>2</v>
      </c>
      <c r="B481" s="55">
        <v>6</v>
      </c>
      <c r="C481" s="55">
        <v>9</v>
      </c>
      <c r="D481" s="55">
        <v>2</v>
      </c>
      <c r="E481" s="55"/>
      <c r="F481" s="80" t="s">
        <v>435</v>
      </c>
      <c r="G481" s="57">
        <f>+G482</f>
        <v>0</v>
      </c>
      <c r="H481" s="57">
        <f>+H482</f>
        <v>0</v>
      </c>
      <c r="I481" s="57">
        <f>+I482</f>
        <v>0</v>
      </c>
      <c r="J481" s="57">
        <f>+J482</f>
        <v>0</v>
      </c>
      <c r="K481" s="58">
        <f>+K482</f>
        <v>0</v>
      </c>
    </row>
    <row r="482" spans="1:11" ht="12.75" x14ac:dyDescent="0.2">
      <c r="A482" s="68">
        <v>2</v>
      </c>
      <c r="B482" s="60">
        <v>6</v>
      </c>
      <c r="C482" s="60">
        <v>9</v>
      </c>
      <c r="D482" s="60">
        <v>2</v>
      </c>
      <c r="E482" s="60" t="s">
        <v>318</v>
      </c>
      <c r="F482" s="66" t="s">
        <v>435</v>
      </c>
      <c r="G482" s="70"/>
      <c r="H482" s="70"/>
      <c r="I482" s="70"/>
      <c r="J482" s="124">
        <f>SUBTOTAL(9,G482:I482)</f>
        <v>0</v>
      </c>
      <c r="K482" s="125">
        <f>IFERROR(J482/$J$18*100,"0.00")</f>
        <v>0</v>
      </c>
    </row>
    <row r="483" spans="1:11" ht="12.75" x14ac:dyDescent="0.2">
      <c r="A483" s="71">
        <v>2</v>
      </c>
      <c r="B483" s="55">
        <v>6</v>
      </c>
      <c r="C483" s="55">
        <v>9</v>
      </c>
      <c r="D483" s="55">
        <v>9</v>
      </c>
      <c r="E483" s="55"/>
      <c r="F483" s="80" t="s">
        <v>436</v>
      </c>
      <c r="G483" s="57">
        <f>+G484</f>
        <v>0</v>
      </c>
      <c r="H483" s="57">
        <f>+H484</f>
        <v>0</v>
      </c>
      <c r="I483" s="57">
        <f>+I484</f>
        <v>0</v>
      </c>
      <c r="J483" s="57">
        <f>+J484</f>
        <v>0</v>
      </c>
      <c r="K483" s="58">
        <f>+K484</f>
        <v>0</v>
      </c>
    </row>
    <row r="484" spans="1:11" ht="12.75" x14ac:dyDescent="0.2">
      <c r="A484" s="68">
        <v>2</v>
      </c>
      <c r="B484" s="60">
        <v>6</v>
      </c>
      <c r="C484" s="60">
        <v>9</v>
      </c>
      <c r="D484" s="60">
        <v>9</v>
      </c>
      <c r="E484" s="60" t="s">
        <v>318</v>
      </c>
      <c r="F484" s="66" t="s">
        <v>436</v>
      </c>
      <c r="G484" s="70"/>
      <c r="H484" s="70"/>
      <c r="I484" s="70"/>
      <c r="J484" s="124">
        <f>SUBTOTAL(9,G484:I484)</f>
        <v>0</v>
      </c>
      <c r="K484" s="125">
        <f>IFERROR(J484/$J$18*100,"0.00")</f>
        <v>0</v>
      </c>
    </row>
    <row r="485" spans="1:11" ht="12.75" x14ac:dyDescent="0.2">
      <c r="A485" s="43">
        <v>2</v>
      </c>
      <c r="B485" s="44">
        <v>7</v>
      </c>
      <c r="C485" s="45"/>
      <c r="D485" s="45"/>
      <c r="E485" s="45"/>
      <c r="F485" s="46" t="s">
        <v>297</v>
      </c>
      <c r="G485" s="47">
        <f>+G486+G497+G510</f>
        <v>0</v>
      </c>
      <c r="H485" s="47">
        <f>+H486+H497+H510</f>
        <v>0</v>
      </c>
      <c r="I485" s="47">
        <f>+I486+I497+I510</f>
        <v>0</v>
      </c>
      <c r="J485" s="47">
        <f>+J486+J497+J510</f>
        <v>0</v>
      </c>
      <c r="K485" s="48">
        <f>+K486+K497+K510</f>
        <v>0</v>
      </c>
    </row>
    <row r="486" spans="1:11" ht="12.75" x14ac:dyDescent="0.2">
      <c r="A486" s="49">
        <v>2</v>
      </c>
      <c r="B486" s="50">
        <v>7</v>
      </c>
      <c r="C486" s="50">
        <v>1</v>
      </c>
      <c r="D486" s="50"/>
      <c r="E486" s="50"/>
      <c r="F486" s="51" t="s">
        <v>298</v>
      </c>
      <c r="G486" s="52">
        <f>+G487+G489+G491+G493+G495</f>
        <v>0</v>
      </c>
      <c r="H486" s="52">
        <f>+H487+H489+H491+H493+H495</f>
        <v>0</v>
      </c>
      <c r="I486" s="52">
        <f>+I487+I489+I491+I493+I495</f>
        <v>0</v>
      </c>
      <c r="J486" s="52">
        <f>+J487+J489+J491+J493+J495</f>
        <v>0</v>
      </c>
      <c r="K486" s="53">
        <f>+K487+K489+K491+K493+K495</f>
        <v>0</v>
      </c>
    </row>
    <row r="487" spans="1:11" ht="12.75" x14ac:dyDescent="0.2">
      <c r="A487" s="54">
        <v>2</v>
      </c>
      <c r="B487" s="55">
        <v>7</v>
      </c>
      <c r="C487" s="55">
        <v>1</v>
      </c>
      <c r="D487" s="55">
        <v>1</v>
      </c>
      <c r="E487" s="55"/>
      <c r="F487" s="67" t="s">
        <v>299</v>
      </c>
      <c r="G487" s="73">
        <f>+G488</f>
        <v>0</v>
      </c>
      <c r="H487" s="73">
        <f>+H488</f>
        <v>0</v>
      </c>
      <c r="I487" s="73">
        <f>+I488</f>
        <v>0</v>
      </c>
      <c r="J487" s="73">
        <f>+J488</f>
        <v>0</v>
      </c>
      <c r="K487" s="74">
        <f>+K488</f>
        <v>0</v>
      </c>
    </row>
    <row r="488" spans="1:11" ht="12.75" x14ac:dyDescent="0.2">
      <c r="A488" s="68">
        <v>2</v>
      </c>
      <c r="B488" s="60">
        <v>7</v>
      </c>
      <c r="C488" s="60">
        <v>1</v>
      </c>
      <c r="D488" s="60">
        <v>1</v>
      </c>
      <c r="E488" s="60" t="s">
        <v>318</v>
      </c>
      <c r="F488" s="66" t="s">
        <v>299</v>
      </c>
      <c r="G488" s="70"/>
      <c r="H488" s="70"/>
      <c r="I488" s="70"/>
      <c r="J488" s="124">
        <f>SUBTOTAL(9,G488:I488)</f>
        <v>0</v>
      </c>
      <c r="K488" s="125">
        <f>IFERROR(J488/$J$18*100,"0.00")</f>
        <v>0</v>
      </c>
    </row>
    <row r="489" spans="1:11" ht="12.75" x14ac:dyDescent="0.2">
      <c r="A489" s="54">
        <v>2</v>
      </c>
      <c r="B489" s="55">
        <v>7</v>
      </c>
      <c r="C489" s="55">
        <v>1</v>
      </c>
      <c r="D489" s="55">
        <v>2</v>
      </c>
      <c r="E489" s="55"/>
      <c r="F489" s="67" t="s">
        <v>300</v>
      </c>
      <c r="G489" s="73">
        <f>+G490</f>
        <v>0</v>
      </c>
      <c r="H489" s="73">
        <f>+H490</f>
        <v>0</v>
      </c>
      <c r="I489" s="73">
        <f>+I490</f>
        <v>0</v>
      </c>
      <c r="J489" s="73">
        <f>+J490</f>
        <v>0</v>
      </c>
      <c r="K489" s="74">
        <f>+K490</f>
        <v>0</v>
      </c>
    </row>
    <row r="490" spans="1:11" ht="12.75" x14ac:dyDescent="0.2">
      <c r="A490" s="68">
        <v>2</v>
      </c>
      <c r="B490" s="60">
        <v>7</v>
      </c>
      <c r="C490" s="60">
        <v>1</v>
      </c>
      <c r="D490" s="60">
        <v>2</v>
      </c>
      <c r="E490" s="60" t="s">
        <v>318</v>
      </c>
      <c r="F490" s="66" t="s">
        <v>300</v>
      </c>
      <c r="G490" s="70"/>
      <c r="H490" s="70"/>
      <c r="I490" s="70"/>
      <c r="J490" s="124">
        <f>SUBTOTAL(9,G490:I490)</f>
        <v>0</v>
      </c>
      <c r="K490" s="125">
        <f>IFERROR(J490/$J$18*100,"0.00")</f>
        <v>0</v>
      </c>
    </row>
    <row r="491" spans="1:11" ht="12.75" x14ac:dyDescent="0.2">
      <c r="A491" s="54">
        <v>2</v>
      </c>
      <c r="B491" s="55">
        <v>7</v>
      </c>
      <c r="C491" s="55">
        <v>1</v>
      </c>
      <c r="D491" s="55">
        <v>3</v>
      </c>
      <c r="E491" s="55"/>
      <c r="F491" s="67" t="s">
        <v>301</v>
      </c>
      <c r="G491" s="73">
        <f>+G492</f>
        <v>0</v>
      </c>
      <c r="H491" s="73">
        <f>+H492</f>
        <v>0</v>
      </c>
      <c r="I491" s="73">
        <f>+I492</f>
        <v>0</v>
      </c>
      <c r="J491" s="73">
        <f>+J492</f>
        <v>0</v>
      </c>
      <c r="K491" s="74">
        <f>+K492</f>
        <v>0</v>
      </c>
    </row>
    <row r="492" spans="1:11" ht="12.75" x14ac:dyDescent="0.2">
      <c r="A492" s="68">
        <v>2</v>
      </c>
      <c r="B492" s="60">
        <v>7</v>
      </c>
      <c r="C492" s="60">
        <v>1</v>
      </c>
      <c r="D492" s="60">
        <v>3</v>
      </c>
      <c r="E492" s="60" t="s">
        <v>318</v>
      </c>
      <c r="F492" s="66" t="s">
        <v>301</v>
      </c>
      <c r="G492" s="70"/>
      <c r="H492" s="70"/>
      <c r="I492" s="70"/>
      <c r="J492" s="124">
        <f>SUBTOTAL(9,G492:I492)</f>
        <v>0</v>
      </c>
      <c r="K492" s="125">
        <f>IFERROR(J492/$J$18*100,"0.00")</f>
        <v>0</v>
      </c>
    </row>
    <row r="493" spans="1:11" ht="12.75" x14ac:dyDescent="0.2">
      <c r="A493" s="54">
        <v>2</v>
      </c>
      <c r="B493" s="55">
        <v>7</v>
      </c>
      <c r="C493" s="55">
        <v>1</v>
      </c>
      <c r="D493" s="55">
        <v>4</v>
      </c>
      <c r="E493" s="55"/>
      <c r="F493" s="67" t="s">
        <v>302</v>
      </c>
      <c r="G493" s="73">
        <f>+G494</f>
        <v>0</v>
      </c>
      <c r="H493" s="73">
        <f>+H494</f>
        <v>0</v>
      </c>
      <c r="I493" s="73">
        <f>+I494</f>
        <v>0</v>
      </c>
      <c r="J493" s="73">
        <f>+J494</f>
        <v>0</v>
      </c>
      <c r="K493" s="74">
        <f>+K494</f>
        <v>0</v>
      </c>
    </row>
    <row r="494" spans="1:11" ht="12.75" x14ac:dyDescent="0.2">
      <c r="A494" s="68">
        <v>2</v>
      </c>
      <c r="B494" s="60">
        <v>7</v>
      </c>
      <c r="C494" s="60">
        <v>1</v>
      </c>
      <c r="D494" s="60">
        <v>4</v>
      </c>
      <c r="E494" s="60" t="s">
        <v>318</v>
      </c>
      <c r="F494" s="66" t="s">
        <v>302</v>
      </c>
      <c r="G494" s="70"/>
      <c r="H494" s="70"/>
      <c r="I494" s="70"/>
      <c r="J494" s="124">
        <f>SUBTOTAL(9,G494:I494)</f>
        <v>0</v>
      </c>
      <c r="K494" s="125">
        <f>IFERROR(J494/$J$18*100,"0.00")</f>
        <v>0</v>
      </c>
    </row>
    <row r="495" spans="1:11" ht="12.75" x14ac:dyDescent="0.2">
      <c r="A495" s="71">
        <v>2</v>
      </c>
      <c r="B495" s="55">
        <v>7</v>
      </c>
      <c r="C495" s="55">
        <v>1</v>
      </c>
      <c r="D495" s="55">
        <v>5</v>
      </c>
      <c r="E495" s="55"/>
      <c r="F495" s="80" t="s">
        <v>437</v>
      </c>
      <c r="G495" s="73">
        <f>+G496</f>
        <v>0</v>
      </c>
      <c r="H495" s="73">
        <f>+H496</f>
        <v>0</v>
      </c>
      <c r="I495" s="73">
        <f>+I496</f>
        <v>0</v>
      </c>
      <c r="J495" s="73">
        <f>+J496</f>
        <v>0</v>
      </c>
      <c r="K495" s="74">
        <f>+K496</f>
        <v>0</v>
      </c>
    </row>
    <row r="496" spans="1:11" ht="12.75" x14ac:dyDescent="0.2">
      <c r="A496" s="68">
        <v>2</v>
      </c>
      <c r="B496" s="60">
        <v>7</v>
      </c>
      <c r="C496" s="60">
        <v>1</v>
      </c>
      <c r="D496" s="60">
        <v>5</v>
      </c>
      <c r="E496" s="60" t="s">
        <v>318</v>
      </c>
      <c r="F496" s="66" t="s">
        <v>437</v>
      </c>
      <c r="G496" s="70"/>
      <c r="H496" s="70"/>
      <c r="I496" s="70"/>
      <c r="J496" s="124">
        <f>SUBTOTAL(9,G496:I496)</f>
        <v>0</v>
      </c>
      <c r="K496" s="125">
        <f>IFERROR(J496/$J$18*100,"0.00")</f>
        <v>0</v>
      </c>
    </row>
    <row r="497" spans="1:11" ht="12.75" x14ac:dyDescent="0.2">
      <c r="A497" s="49">
        <v>2</v>
      </c>
      <c r="B497" s="50">
        <v>7</v>
      </c>
      <c r="C497" s="50">
        <v>2</v>
      </c>
      <c r="D497" s="50"/>
      <c r="E497" s="50"/>
      <c r="F497" s="51" t="s">
        <v>303</v>
      </c>
      <c r="G497" s="52">
        <f>+G498+G500+G502+G504+G506+G508</f>
        <v>0</v>
      </c>
      <c r="H497" s="52">
        <f>+H498+H500+H502+H504+H506+H508</f>
        <v>0</v>
      </c>
      <c r="I497" s="52">
        <f>+I498+I500+I502+I504+I506+I508</f>
        <v>0</v>
      </c>
      <c r="J497" s="52">
        <f>+J498+J500+J502+J504+J506+J508</f>
        <v>0</v>
      </c>
      <c r="K497" s="53">
        <f>+K498+K500+K502+K504+K506+K508</f>
        <v>0</v>
      </c>
    </row>
    <row r="498" spans="1:11" ht="12.75" x14ac:dyDescent="0.2">
      <c r="A498" s="54">
        <v>2</v>
      </c>
      <c r="B498" s="55">
        <v>7</v>
      </c>
      <c r="C498" s="55">
        <v>2</v>
      </c>
      <c r="D498" s="55">
        <v>1</v>
      </c>
      <c r="E498" s="55"/>
      <c r="F498" s="67" t="s">
        <v>304</v>
      </c>
      <c r="G498" s="73">
        <f>+G499</f>
        <v>0</v>
      </c>
      <c r="H498" s="73">
        <f>+H499</f>
        <v>0</v>
      </c>
      <c r="I498" s="73">
        <f>+I499</f>
        <v>0</v>
      </c>
      <c r="J498" s="73">
        <f>+J499</f>
        <v>0</v>
      </c>
      <c r="K498" s="74">
        <f>+K499</f>
        <v>0</v>
      </c>
    </row>
    <row r="499" spans="1:11" ht="12.75" x14ac:dyDescent="0.2">
      <c r="A499" s="68">
        <v>2</v>
      </c>
      <c r="B499" s="60">
        <v>7</v>
      </c>
      <c r="C499" s="60">
        <v>2</v>
      </c>
      <c r="D499" s="60">
        <v>1</v>
      </c>
      <c r="E499" s="60" t="s">
        <v>318</v>
      </c>
      <c r="F499" s="66" t="s">
        <v>304</v>
      </c>
      <c r="G499" s="70"/>
      <c r="H499" s="70"/>
      <c r="I499" s="70"/>
      <c r="J499" s="124">
        <f>SUBTOTAL(9,G499:I499)</f>
        <v>0</v>
      </c>
      <c r="K499" s="125">
        <f>IFERROR(J499/$J$18*100,"0.00")</f>
        <v>0</v>
      </c>
    </row>
    <row r="500" spans="1:11" ht="12.75" x14ac:dyDescent="0.2">
      <c r="A500" s="54">
        <v>2</v>
      </c>
      <c r="B500" s="55">
        <v>7</v>
      </c>
      <c r="C500" s="55">
        <v>2</v>
      </c>
      <c r="D500" s="55">
        <v>2</v>
      </c>
      <c r="E500" s="55"/>
      <c r="F500" s="67" t="s">
        <v>305</v>
      </c>
      <c r="G500" s="73">
        <f>+G501</f>
        <v>0</v>
      </c>
      <c r="H500" s="73">
        <f>+H501</f>
        <v>0</v>
      </c>
      <c r="I500" s="73">
        <f>+I501</f>
        <v>0</v>
      </c>
      <c r="J500" s="73">
        <f>+J501</f>
        <v>0</v>
      </c>
      <c r="K500" s="74">
        <f>+K501</f>
        <v>0</v>
      </c>
    </row>
    <row r="501" spans="1:11" ht="12.75" x14ac:dyDescent="0.2">
      <c r="A501" s="68">
        <v>2</v>
      </c>
      <c r="B501" s="60">
        <v>7</v>
      </c>
      <c r="C501" s="60">
        <v>2</v>
      </c>
      <c r="D501" s="60">
        <v>2</v>
      </c>
      <c r="E501" s="60" t="s">
        <v>318</v>
      </c>
      <c r="F501" s="66" t="s">
        <v>305</v>
      </c>
      <c r="G501" s="70"/>
      <c r="H501" s="70"/>
      <c r="I501" s="70"/>
      <c r="J501" s="124">
        <f>SUBTOTAL(9,G501:I501)</f>
        <v>0</v>
      </c>
      <c r="K501" s="125">
        <f>IFERROR(J501/$J$18*100,"0.00")</f>
        <v>0</v>
      </c>
    </row>
    <row r="502" spans="1:11" ht="12.75" x14ac:dyDescent="0.2">
      <c r="A502" s="54">
        <v>2</v>
      </c>
      <c r="B502" s="55">
        <v>7</v>
      </c>
      <c r="C502" s="55">
        <v>2</v>
      </c>
      <c r="D502" s="55">
        <v>3</v>
      </c>
      <c r="E502" s="55"/>
      <c r="F502" s="67" t="s">
        <v>306</v>
      </c>
      <c r="G502" s="73">
        <f>+G503</f>
        <v>0</v>
      </c>
      <c r="H502" s="73">
        <f>+H503</f>
        <v>0</v>
      </c>
      <c r="I502" s="73">
        <f>+I503</f>
        <v>0</v>
      </c>
      <c r="J502" s="73">
        <f>+J503</f>
        <v>0</v>
      </c>
      <c r="K502" s="74">
        <f>+K503</f>
        <v>0</v>
      </c>
    </row>
    <row r="503" spans="1:11" ht="12.75" x14ac:dyDescent="0.2">
      <c r="A503" s="68">
        <v>2</v>
      </c>
      <c r="B503" s="60">
        <v>7</v>
      </c>
      <c r="C503" s="60">
        <v>2</v>
      </c>
      <c r="D503" s="60">
        <v>3</v>
      </c>
      <c r="E503" s="60" t="s">
        <v>318</v>
      </c>
      <c r="F503" s="66" t="s">
        <v>306</v>
      </c>
      <c r="G503" s="70"/>
      <c r="H503" s="70"/>
      <c r="I503" s="70"/>
      <c r="J503" s="124">
        <f>SUBTOTAL(9,G503:I503)</f>
        <v>0</v>
      </c>
      <c r="K503" s="125">
        <f>IFERROR(J503/$J$18*100,"0.00")</f>
        <v>0</v>
      </c>
    </row>
    <row r="504" spans="1:11" ht="12.75" x14ac:dyDescent="0.2">
      <c r="A504" s="54">
        <v>2</v>
      </c>
      <c r="B504" s="55">
        <v>7</v>
      </c>
      <c r="C504" s="55">
        <v>2</v>
      </c>
      <c r="D504" s="55">
        <v>4</v>
      </c>
      <c r="E504" s="55"/>
      <c r="F504" s="67" t="s">
        <v>307</v>
      </c>
      <c r="G504" s="73">
        <f>+G505</f>
        <v>0</v>
      </c>
      <c r="H504" s="73">
        <f>+H505</f>
        <v>0</v>
      </c>
      <c r="I504" s="73">
        <f>+I505</f>
        <v>0</v>
      </c>
      <c r="J504" s="73">
        <f>+J505</f>
        <v>0</v>
      </c>
      <c r="K504" s="74">
        <f>+K505</f>
        <v>0</v>
      </c>
    </row>
    <row r="505" spans="1:11" ht="12.75" x14ac:dyDescent="0.2">
      <c r="A505" s="68">
        <v>2</v>
      </c>
      <c r="B505" s="60">
        <v>7</v>
      </c>
      <c r="C505" s="60">
        <v>2</v>
      </c>
      <c r="D505" s="60">
        <v>4</v>
      </c>
      <c r="E505" s="60" t="s">
        <v>318</v>
      </c>
      <c r="F505" s="66" t="s">
        <v>307</v>
      </c>
      <c r="G505" s="70"/>
      <c r="H505" s="70"/>
      <c r="I505" s="70"/>
      <c r="J505" s="124">
        <f>SUBTOTAL(9,G505:I505)</f>
        <v>0</v>
      </c>
      <c r="K505" s="125">
        <f>IFERROR(J505/$J$18*100,"0.00")</f>
        <v>0</v>
      </c>
    </row>
    <row r="506" spans="1:11" ht="12.75" x14ac:dyDescent="0.2">
      <c r="A506" s="54">
        <v>2</v>
      </c>
      <c r="B506" s="55">
        <v>7</v>
      </c>
      <c r="C506" s="55">
        <v>2</v>
      </c>
      <c r="D506" s="55">
        <v>7</v>
      </c>
      <c r="E506" s="55"/>
      <c r="F506" s="67" t="s">
        <v>308</v>
      </c>
      <c r="G506" s="73">
        <f>+G507</f>
        <v>0</v>
      </c>
      <c r="H506" s="73">
        <f>+H507</f>
        <v>0</v>
      </c>
      <c r="I506" s="73">
        <f>+I507</f>
        <v>0</v>
      </c>
      <c r="J506" s="73">
        <f>+J507</f>
        <v>0</v>
      </c>
      <c r="K506" s="74">
        <f>+K507</f>
        <v>0</v>
      </c>
    </row>
    <row r="507" spans="1:11" ht="12.75" x14ac:dyDescent="0.2">
      <c r="A507" s="68">
        <v>2</v>
      </c>
      <c r="B507" s="60">
        <v>7</v>
      </c>
      <c r="C507" s="60">
        <v>2</v>
      </c>
      <c r="D507" s="60">
        <v>7</v>
      </c>
      <c r="E507" s="60" t="s">
        <v>318</v>
      </c>
      <c r="F507" s="66" t="s">
        <v>308</v>
      </c>
      <c r="G507" s="70"/>
      <c r="H507" s="70"/>
      <c r="I507" s="70"/>
      <c r="J507" s="124">
        <f>SUBTOTAL(9,G507:I507)</f>
        <v>0</v>
      </c>
      <c r="K507" s="125">
        <f>IFERROR(J507/$J$18*100,"0.00")</f>
        <v>0</v>
      </c>
    </row>
    <row r="508" spans="1:11" ht="12.75" x14ac:dyDescent="0.2">
      <c r="A508" s="54">
        <v>2</v>
      </c>
      <c r="B508" s="55">
        <v>7</v>
      </c>
      <c r="C508" s="55">
        <v>2</v>
      </c>
      <c r="D508" s="55">
        <v>8</v>
      </c>
      <c r="E508" s="55"/>
      <c r="F508" s="67" t="s">
        <v>309</v>
      </c>
      <c r="G508" s="73">
        <f>+G509</f>
        <v>0</v>
      </c>
      <c r="H508" s="73">
        <f>+H509</f>
        <v>0</v>
      </c>
      <c r="I508" s="73">
        <f>+I509</f>
        <v>0</v>
      </c>
      <c r="J508" s="73">
        <f>+J509</f>
        <v>0</v>
      </c>
      <c r="K508" s="74">
        <f>+K509</f>
        <v>0</v>
      </c>
    </row>
    <row r="509" spans="1:11" ht="12.75" x14ac:dyDescent="0.2">
      <c r="A509" s="68">
        <v>2</v>
      </c>
      <c r="B509" s="60">
        <v>7</v>
      </c>
      <c r="C509" s="60">
        <v>2</v>
      </c>
      <c r="D509" s="60">
        <v>8</v>
      </c>
      <c r="E509" s="60" t="s">
        <v>318</v>
      </c>
      <c r="F509" s="66" t="s">
        <v>309</v>
      </c>
      <c r="G509" s="70"/>
      <c r="H509" s="70"/>
      <c r="I509" s="70"/>
      <c r="J509" s="124">
        <f>SUBTOTAL(9,G509:I509)</f>
        <v>0</v>
      </c>
      <c r="K509" s="125">
        <f>IFERROR(J509/$J$18*100,"0.00")</f>
        <v>0</v>
      </c>
    </row>
    <row r="510" spans="1:11" ht="12.75" x14ac:dyDescent="0.2">
      <c r="A510" s="49">
        <v>2</v>
      </c>
      <c r="B510" s="50">
        <v>7</v>
      </c>
      <c r="C510" s="50">
        <v>3</v>
      </c>
      <c r="D510" s="50"/>
      <c r="E510" s="50"/>
      <c r="F510" s="51" t="s">
        <v>310</v>
      </c>
      <c r="G510" s="52">
        <f>+G511+G513</f>
        <v>0</v>
      </c>
      <c r="H510" s="52">
        <f>+H511+H513</f>
        <v>0</v>
      </c>
      <c r="I510" s="52">
        <f>+I511+I513</f>
        <v>0</v>
      </c>
      <c r="J510" s="52">
        <f>+J511+J513</f>
        <v>0</v>
      </c>
      <c r="K510" s="53">
        <f>+K511+K513</f>
        <v>0</v>
      </c>
    </row>
    <row r="511" spans="1:11" ht="12.75" x14ac:dyDescent="0.2">
      <c r="A511" s="54">
        <v>2</v>
      </c>
      <c r="B511" s="55">
        <v>7</v>
      </c>
      <c r="C511" s="55">
        <v>3</v>
      </c>
      <c r="D511" s="55">
        <v>1</v>
      </c>
      <c r="E511" s="55"/>
      <c r="F511" s="67" t="s">
        <v>311</v>
      </c>
      <c r="G511" s="73">
        <f>+G512</f>
        <v>0</v>
      </c>
      <c r="H511" s="73">
        <f>+H512</f>
        <v>0</v>
      </c>
      <c r="I511" s="73">
        <f>+I512</f>
        <v>0</v>
      </c>
      <c r="J511" s="73">
        <f>+J512</f>
        <v>0</v>
      </c>
      <c r="K511" s="74">
        <f>+K512</f>
        <v>0</v>
      </c>
    </row>
    <row r="512" spans="1:11" ht="12.75" x14ac:dyDescent="0.2">
      <c r="A512" s="68">
        <v>2</v>
      </c>
      <c r="B512" s="60">
        <v>7</v>
      </c>
      <c r="C512" s="60">
        <v>3</v>
      </c>
      <c r="D512" s="60">
        <v>1</v>
      </c>
      <c r="E512" s="60" t="s">
        <v>318</v>
      </c>
      <c r="F512" s="66" t="s">
        <v>311</v>
      </c>
      <c r="G512" s="70"/>
      <c r="H512" s="70"/>
      <c r="I512" s="70"/>
      <c r="J512" s="124">
        <f>SUBTOTAL(9,G512:I512)</f>
        <v>0</v>
      </c>
      <c r="K512" s="125">
        <f>IFERROR(J512/$J$18*100,"0.00")</f>
        <v>0</v>
      </c>
    </row>
    <row r="513" spans="1:11" ht="12.75" x14ac:dyDescent="0.2">
      <c r="A513" s="54">
        <v>2</v>
      </c>
      <c r="B513" s="55">
        <v>7</v>
      </c>
      <c r="C513" s="55">
        <v>3</v>
      </c>
      <c r="D513" s="55">
        <v>2</v>
      </c>
      <c r="E513" s="55"/>
      <c r="F513" s="67" t="s">
        <v>312</v>
      </c>
      <c r="G513" s="73">
        <f>+G514</f>
        <v>0</v>
      </c>
      <c r="H513" s="73">
        <f>+H514</f>
        <v>0</v>
      </c>
      <c r="I513" s="73">
        <f>+I514</f>
        <v>0</v>
      </c>
      <c r="J513" s="73">
        <f>+J514</f>
        <v>0</v>
      </c>
      <c r="K513" s="74">
        <f>+K514</f>
        <v>0</v>
      </c>
    </row>
    <row r="514" spans="1:11" ht="12.75" x14ac:dyDescent="0.2">
      <c r="A514" s="84">
        <v>2</v>
      </c>
      <c r="B514" s="85">
        <v>7</v>
      </c>
      <c r="C514" s="85">
        <v>3</v>
      </c>
      <c r="D514" s="85">
        <v>2</v>
      </c>
      <c r="E514" s="85" t="s">
        <v>318</v>
      </c>
      <c r="F514" s="86" t="s">
        <v>312</v>
      </c>
      <c r="G514" s="87"/>
      <c r="H514" s="87"/>
      <c r="I514" s="87"/>
      <c r="J514" s="126">
        <f>SUBTOTAL(9,G514:I514)</f>
        <v>0</v>
      </c>
      <c r="K514" s="127">
        <f>IFERROR(J514/$J$18*100,"0.00")</f>
        <v>0</v>
      </c>
    </row>
    <row r="515" spans="1:11" s="119" customFormat="1" x14ac:dyDescent="0.25">
      <c r="A515" s="128"/>
      <c r="B515" s="128"/>
      <c r="C515" s="128"/>
      <c r="D515" s="128"/>
      <c r="E515" s="128"/>
      <c r="F515" s="128"/>
      <c r="G515" s="128"/>
      <c r="H515" s="128"/>
      <c r="I515" s="128"/>
      <c r="J515" s="128"/>
      <c r="K515" s="129"/>
    </row>
    <row r="516" spans="1:11" s="119" customFormat="1" x14ac:dyDescent="0.25">
      <c r="A516" s="128"/>
      <c r="B516" s="128"/>
      <c r="C516" s="128"/>
      <c r="D516" s="128"/>
      <c r="E516" s="128"/>
      <c r="F516" s="128"/>
      <c r="G516" s="128"/>
      <c r="H516" s="128"/>
      <c r="I516" s="128"/>
      <c r="J516" s="128"/>
      <c r="K516" s="129"/>
    </row>
    <row r="517" spans="1:11" s="119" customFormat="1" x14ac:dyDescent="0.25">
      <c r="A517" s="128"/>
      <c r="B517" s="128"/>
      <c r="C517" s="128"/>
      <c r="D517" s="128"/>
      <c r="E517" s="128"/>
      <c r="F517" s="128"/>
      <c r="G517" s="128"/>
      <c r="H517" s="128"/>
      <c r="I517" s="128"/>
      <c r="J517" s="128"/>
      <c r="K517" s="129"/>
    </row>
    <row r="518" spans="1:11" s="119" customFormat="1" x14ac:dyDescent="0.25">
      <c r="A518" s="128"/>
      <c r="B518" s="128"/>
      <c r="C518" s="128"/>
      <c r="D518" s="128"/>
      <c r="E518" s="128"/>
      <c r="F518" s="128"/>
      <c r="G518" s="128"/>
      <c r="H518" s="128"/>
      <c r="I518" s="128"/>
      <c r="J518" s="128"/>
      <c r="K518" s="129"/>
    </row>
    <row r="519" spans="1:11" s="119" customFormat="1" x14ac:dyDescent="0.25">
      <c r="A519" s="128"/>
      <c r="B519" s="128"/>
      <c r="C519" s="128"/>
      <c r="D519" s="128"/>
      <c r="E519" s="128"/>
      <c r="F519" s="128"/>
      <c r="G519" s="128"/>
      <c r="H519" s="128"/>
      <c r="I519" s="128"/>
      <c r="J519" s="128"/>
      <c r="K519" s="129"/>
    </row>
    <row r="520" spans="1:11" s="119" customFormat="1" x14ac:dyDescent="0.25">
      <c r="A520" s="128"/>
      <c r="B520" s="128"/>
      <c r="C520" s="128"/>
      <c r="D520" s="128"/>
      <c r="E520" s="128"/>
      <c r="F520" s="128"/>
      <c r="G520" s="128"/>
      <c r="H520" s="128"/>
      <c r="I520" s="128"/>
      <c r="J520" s="128"/>
      <c r="K520" s="129"/>
    </row>
    <row r="521" spans="1:11" s="119" customFormat="1" x14ac:dyDescent="0.25">
      <c r="A521" s="128"/>
      <c r="B521" s="128"/>
      <c r="C521" s="128"/>
      <c r="D521" s="128"/>
      <c r="E521" s="128"/>
      <c r="F521" s="128"/>
      <c r="G521" s="128"/>
      <c r="H521" s="128"/>
      <c r="I521" s="128"/>
      <c r="J521" s="128"/>
      <c r="K521" s="129"/>
    </row>
    <row r="522" spans="1:11" s="119" customFormat="1" x14ac:dyDescent="0.25">
      <c r="A522" s="128"/>
      <c r="B522" s="128"/>
      <c r="C522" s="128"/>
      <c r="D522" s="128"/>
      <c r="E522" s="128"/>
      <c r="F522" s="128"/>
      <c r="G522" s="128"/>
      <c r="H522" s="128"/>
      <c r="I522" s="128"/>
      <c r="J522" s="128"/>
      <c r="K522" s="129"/>
    </row>
    <row r="523" spans="1:11" s="119" customFormat="1" x14ac:dyDescent="0.25">
      <c r="A523" s="128"/>
      <c r="B523" s="128"/>
      <c r="C523" s="128"/>
      <c r="D523" s="128"/>
      <c r="E523" s="128"/>
      <c r="F523" s="128"/>
      <c r="G523" s="128"/>
      <c r="H523" s="128"/>
      <c r="I523" s="128"/>
      <c r="J523" s="128"/>
      <c r="K523" s="129"/>
    </row>
    <row r="524" spans="1:11" s="119" customFormat="1" x14ac:dyDescent="0.25">
      <c r="A524" s="128"/>
      <c r="B524" s="128"/>
      <c r="C524" s="128"/>
      <c r="D524" s="128"/>
      <c r="E524" s="128"/>
      <c r="F524" s="128"/>
      <c r="G524" s="128"/>
      <c r="H524" s="128"/>
      <c r="I524" s="128"/>
      <c r="J524" s="128"/>
      <c r="K524" s="129"/>
    </row>
    <row r="525" spans="1:11" s="119" customFormat="1" x14ac:dyDescent="0.25">
      <c r="A525" s="128"/>
      <c r="B525" s="128"/>
      <c r="C525" s="128"/>
      <c r="D525" s="128"/>
      <c r="E525" s="128"/>
      <c r="F525" s="128"/>
      <c r="G525" s="128"/>
      <c r="H525" s="128"/>
      <c r="I525" s="128"/>
      <c r="J525" s="128"/>
      <c r="K525" s="129"/>
    </row>
    <row r="526" spans="1:11" s="119" customFormat="1" x14ac:dyDescent="0.25">
      <c r="A526" s="128"/>
      <c r="B526" s="128"/>
      <c r="C526" s="128"/>
      <c r="D526" s="128"/>
      <c r="E526" s="128"/>
      <c r="F526" s="128"/>
      <c r="G526" s="128"/>
      <c r="H526" s="128"/>
      <c r="I526" s="128"/>
      <c r="J526" s="128"/>
      <c r="K526" s="129"/>
    </row>
    <row r="527" spans="1:11" s="119" customFormat="1" x14ac:dyDescent="0.25">
      <c r="A527" s="128"/>
      <c r="B527" s="128"/>
      <c r="C527" s="128"/>
      <c r="D527" s="128"/>
      <c r="E527" s="128"/>
      <c r="F527" s="128"/>
      <c r="G527" s="128"/>
      <c r="H527" s="128"/>
      <c r="I527" s="128"/>
      <c r="J527" s="128"/>
      <c r="K527" s="129"/>
    </row>
    <row r="528" spans="1:11" s="119" customFormat="1" x14ac:dyDescent="0.25">
      <c r="A528" s="128"/>
      <c r="B528" s="128"/>
      <c r="C528" s="128"/>
      <c r="D528" s="128"/>
      <c r="E528" s="128"/>
      <c r="F528" s="128"/>
      <c r="G528" s="128"/>
      <c r="H528" s="128"/>
      <c r="I528" s="128"/>
      <c r="J528" s="128"/>
      <c r="K528" s="129"/>
    </row>
    <row r="529" spans="1:11" s="119" customFormat="1" x14ac:dyDescent="0.25">
      <c r="A529" s="128"/>
      <c r="B529" s="128"/>
      <c r="C529" s="128"/>
      <c r="D529" s="128"/>
      <c r="E529" s="128"/>
      <c r="F529" s="128"/>
      <c r="G529" s="128"/>
      <c r="H529" s="128"/>
      <c r="I529" s="128"/>
      <c r="J529" s="128"/>
      <c r="K529" s="129"/>
    </row>
    <row r="530" spans="1:11" s="119" customFormat="1" x14ac:dyDescent="0.25">
      <c r="A530" s="128"/>
      <c r="B530" s="128"/>
      <c r="C530" s="128"/>
      <c r="D530" s="128"/>
      <c r="E530" s="128"/>
      <c r="F530" s="128"/>
      <c r="G530" s="128"/>
      <c r="H530" s="128"/>
      <c r="I530" s="128"/>
      <c r="J530" s="128"/>
      <c r="K530" s="129"/>
    </row>
    <row r="531" spans="1:11" s="119" customFormat="1" x14ac:dyDescent="0.25">
      <c r="A531" s="128"/>
      <c r="B531" s="128"/>
      <c r="C531" s="128"/>
      <c r="D531" s="128"/>
      <c r="E531" s="128"/>
      <c r="F531" s="128"/>
      <c r="G531" s="128"/>
      <c r="H531" s="128"/>
      <c r="I531" s="128"/>
      <c r="J531" s="128"/>
      <c r="K531" s="129"/>
    </row>
    <row r="532" spans="1:11" s="119" customFormat="1" x14ac:dyDescent="0.25">
      <c r="A532" s="128"/>
      <c r="B532" s="128"/>
      <c r="C532" s="128"/>
      <c r="D532" s="128"/>
      <c r="E532" s="128"/>
      <c r="F532" s="128"/>
      <c r="G532" s="128"/>
      <c r="H532" s="128"/>
      <c r="I532" s="128"/>
      <c r="J532" s="128"/>
      <c r="K532" s="129"/>
    </row>
    <row r="533" spans="1:11" s="119" customFormat="1" x14ac:dyDescent="0.25">
      <c r="A533" s="128"/>
      <c r="B533" s="128"/>
      <c r="C533" s="128"/>
      <c r="D533" s="128"/>
      <c r="E533" s="128"/>
      <c r="F533" s="128"/>
      <c r="G533" s="128"/>
      <c r="H533" s="128"/>
      <c r="I533" s="128"/>
      <c r="J533" s="128"/>
      <c r="K533" s="129"/>
    </row>
    <row r="534" spans="1:11" s="119" customFormat="1" x14ac:dyDescent="0.25">
      <c r="A534" s="128"/>
      <c r="B534" s="128"/>
      <c r="C534" s="128"/>
      <c r="D534" s="128"/>
      <c r="E534" s="128"/>
      <c r="F534" s="128"/>
      <c r="G534" s="128"/>
      <c r="H534" s="128"/>
      <c r="I534" s="128"/>
      <c r="J534" s="128"/>
      <c r="K534" s="129"/>
    </row>
    <row r="535" spans="1:11" s="119" customFormat="1" x14ac:dyDescent="0.25">
      <c r="A535" s="128"/>
      <c r="B535" s="128"/>
      <c r="C535" s="128"/>
      <c r="D535" s="128"/>
      <c r="E535" s="128"/>
      <c r="F535" s="128"/>
      <c r="G535" s="128"/>
      <c r="H535" s="128"/>
      <c r="I535" s="128"/>
      <c r="J535" s="128"/>
      <c r="K535" s="129"/>
    </row>
    <row r="536" spans="1:11" s="119" customFormat="1" x14ac:dyDescent="0.25">
      <c r="A536" s="128"/>
      <c r="B536" s="128"/>
      <c r="C536" s="128"/>
      <c r="D536" s="128"/>
      <c r="E536" s="128"/>
      <c r="F536" s="128"/>
      <c r="G536" s="128"/>
      <c r="H536" s="128"/>
      <c r="I536" s="128"/>
      <c r="J536" s="128"/>
      <c r="K536" s="129"/>
    </row>
    <row r="537" spans="1:11" s="119" customFormat="1" x14ac:dyDescent="0.25">
      <c r="A537" s="128"/>
      <c r="B537" s="128"/>
      <c r="C537" s="128"/>
      <c r="D537" s="128"/>
      <c r="E537" s="128"/>
      <c r="F537" s="128"/>
      <c r="G537" s="128"/>
      <c r="H537" s="128"/>
      <c r="I537" s="128"/>
      <c r="J537" s="128"/>
      <c r="K537" s="129"/>
    </row>
    <row r="538" spans="1:11" s="119" customFormat="1" x14ac:dyDescent="0.25">
      <c r="A538" s="128"/>
      <c r="B538" s="128"/>
      <c r="C538" s="128"/>
      <c r="D538" s="128"/>
      <c r="E538" s="128"/>
      <c r="F538" s="128"/>
      <c r="G538" s="128"/>
      <c r="H538" s="128"/>
      <c r="I538" s="128"/>
      <c r="J538" s="128"/>
      <c r="K538" s="129"/>
    </row>
    <row r="539" spans="1:11" s="119" customFormat="1" x14ac:dyDescent="0.25">
      <c r="A539" s="128"/>
      <c r="B539" s="128"/>
      <c r="C539" s="128"/>
      <c r="D539" s="128"/>
      <c r="E539" s="128"/>
      <c r="F539" s="128"/>
      <c r="G539" s="128"/>
      <c r="H539" s="128"/>
      <c r="I539" s="128"/>
      <c r="J539" s="128"/>
      <c r="K539" s="129"/>
    </row>
    <row r="540" spans="1:11" s="119" customFormat="1" x14ac:dyDescent="0.25">
      <c r="A540" s="128"/>
      <c r="B540" s="128"/>
      <c r="C540" s="128"/>
      <c r="D540" s="128"/>
      <c r="E540" s="128"/>
      <c r="F540" s="128"/>
      <c r="G540" s="128"/>
      <c r="H540" s="128"/>
      <c r="I540" s="128"/>
      <c r="J540" s="128"/>
      <c r="K540" s="129"/>
    </row>
    <row r="541" spans="1:11" s="119" customFormat="1" x14ac:dyDescent="0.25">
      <c r="A541" s="128"/>
      <c r="B541" s="128"/>
      <c r="C541" s="128"/>
      <c r="D541" s="128"/>
      <c r="E541" s="128"/>
      <c r="F541" s="128"/>
      <c r="G541" s="128"/>
      <c r="H541" s="128"/>
      <c r="I541" s="128"/>
      <c r="J541" s="128"/>
      <c r="K541" s="129"/>
    </row>
    <row r="542" spans="1:11" s="119" customFormat="1" x14ac:dyDescent="0.25">
      <c r="A542" s="128"/>
      <c r="B542" s="128"/>
      <c r="C542" s="128"/>
      <c r="D542" s="128"/>
      <c r="E542" s="128"/>
      <c r="F542" s="128"/>
      <c r="G542" s="128"/>
      <c r="H542" s="128"/>
      <c r="I542" s="128"/>
      <c r="J542" s="128"/>
      <c r="K542" s="129"/>
    </row>
    <row r="543" spans="1:11" s="119" customFormat="1" x14ac:dyDescent="0.25">
      <c r="A543" s="128"/>
      <c r="B543" s="128"/>
      <c r="C543" s="128"/>
      <c r="D543" s="128"/>
      <c r="E543" s="128"/>
      <c r="F543" s="128"/>
      <c r="G543" s="128"/>
      <c r="H543" s="128"/>
      <c r="I543" s="128"/>
      <c r="J543" s="128"/>
      <c r="K543" s="129"/>
    </row>
    <row r="544" spans="1:11" s="119" customFormat="1" x14ac:dyDescent="0.25">
      <c r="A544" s="128"/>
      <c r="B544" s="128"/>
      <c r="C544" s="128"/>
      <c r="D544" s="128"/>
      <c r="E544" s="128"/>
      <c r="F544" s="128"/>
      <c r="G544" s="128"/>
      <c r="H544" s="128"/>
      <c r="I544" s="128"/>
      <c r="J544" s="128"/>
      <c r="K544" s="129"/>
    </row>
    <row r="545" spans="1:11" s="119" customFormat="1" x14ac:dyDescent="0.25">
      <c r="A545" s="128"/>
      <c r="B545" s="128"/>
      <c r="C545" s="128"/>
      <c r="D545" s="128"/>
      <c r="E545" s="128"/>
      <c r="F545" s="128"/>
      <c r="G545" s="128"/>
      <c r="H545" s="128"/>
      <c r="I545" s="128"/>
      <c r="J545" s="128"/>
      <c r="K545" s="129"/>
    </row>
    <row r="546" spans="1:11" s="119" customFormat="1" x14ac:dyDescent="0.25">
      <c r="A546" s="128"/>
      <c r="B546" s="128"/>
      <c r="C546" s="128"/>
      <c r="D546" s="128"/>
      <c r="E546" s="128"/>
      <c r="F546" s="128"/>
      <c r="G546" s="128"/>
      <c r="H546" s="128"/>
      <c r="I546" s="128"/>
      <c r="J546" s="128"/>
      <c r="K546" s="129"/>
    </row>
    <row r="547" spans="1:11" s="119" customFormat="1" x14ac:dyDescent="0.25">
      <c r="A547" s="128"/>
      <c r="B547" s="128"/>
      <c r="C547" s="128"/>
      <c r="D547" s="128"/>
      <c r="E547" s="128"/>
      <c r="F547" s="128"/>
      <c r="G547" s="128"/>
      <c r="H547" s="128"/>
      <c r="I547" s="128"/>
      <c r="J547" s="128"/>
      <c r="K547" s="129"/>
    </row>
    <row r="548" spans="1:11" s="119" customFormat="1" x14ac:dyDescent="0.25">
      <c r="A548" s="128"/>
      <c r="B548" s="128"/>
      <c r="C548" s="128"/>
      <c r="D548" s="128"/>
      <c r="E548" s="128"/>
      <c r="F548" s="128"/>
      <c r="G548" s="128"/>
      <c r="H548" s="128"/>
      <c r="I548" s="128"/>
      <c r="J548" s="128"/>
      <c r="K548" s="129"/>
    </row>
    <row r="549" spans="1:11" s="119" customFormat="1" x14ac:dyDescent="0.25">
      <c r="A549" s="128"/>
      <c r="B549" s="128"/>
      <c r="C549" s="128"/>
      <c r="D549" s="128"/>
      <c r="E549" s="128"/>
      <c r="F549" s="128"/>
      <c r="G549" s="128"/>
      <c r="H549" s="128"/>
      <c r="I549" s="128"/>
      <c r="J549" s="128"/>
      <c r="K549" s="129"/>
    </row>
    <row r="550" spans="1:11" s="119" customFormat="1" x14ac:dyDescent="0.25">
      <c r="A550" s="128"/>
      <c r="B550" s="128"/>
      <c r="C550" s="128"/>
      <c r="D550" s="128"/>
      <c r="E550" s="128"/>
      <c r="F550" s="128"/>
      <c r="G550" s="128"/>
      <c r="H550" s="128"/>
      <c r="I550" s="128"/>
      <c r="J550" s="128"/>
      <c r="K550" s="129"/>
    </row>
    <row r="551" spans="1:11" s="119" customFormat="1" x14ac:dyDescent="0.25">
      <c r="A551" s="128"/>
      <c r="B551" s="128"/>
      <c r="C551" s="128"/>
      <c r="D551" s="128"/>
      <c r="E551" s="128"/>
      <c r="F551" s="128"/>
      <c r="G551" s="128"/>
      <c r="H551" s="128"/>
      <c r="I551" s="128"/>
      <c r="J551" s="128"/>
      <c r="K551" s="129"/>
    </row>
    <row r="552" spans="1:11" s="119" customFormat="1" x14ac:dyDescent="0.25">
      <c r="A552" s="128"/>
      <c r="B552" s="128"/>
      <c r="C552" s="128"/>
      <c r="D552" s="128"/>
      <c r="E552" s="128"/>
      <c r="F552" s="128"/>
      <c r="G552" s="128"/>
      <c r="H552" s="128"/>
      <c r="I552" s="128"/>
      <c r="J552" s="128"/>
      <c r="K552" s="129"/>
    </row>
    <row r="553" spans="1:11" s="119" customFormat="1" x14ac:dyDescent="0.25">
      <c r="A553" s="128"/>
      <c r="B553" s="128"/>
      <c r="C553" s="128"/>
      <c r="D553" s="128"/>
      <c r="E553" s="128"/>
      <c r="F553" s="128"/>
      <c r="G553" s="128"/>
      <c r="H553" s="128"/>
      <c r="I553" s="128"/>
      <c r="J553" s="128"/>
      <c r="K553" s="129"/>
    </row>
    <row r="554" spans="1:11" s="119" customFormat="1" x14ac:dyDescent="0.25">
      <c r="A554" s="128"/>
      <c r="B554" s="128"/>
      <c r="C554" s="128"/>
      <c r="D554" s="128"/>
      <c r="E554" s="128"/>
      <c r="F554" s="128"/>
      <c r="G554" s="128"/>
      <c r="H554" s="128"/>
      <c r="I554" s="128"/>
      <c r="J554" s="128"/>
      <c r="K554" s="129"/>
    </row>
    <row r="555" spans="1:11" s="119" customFormat="1" x14ac:dyDescent="0.25">
      <c r="A555" s="128"/>
      <c r="B555" s="128"/>
      <c r="C555" s="128"/>
      <c r="D555" s="128"/>
      <c r="E555" s="128"/>
      <c r="F555" s="128"/>
      <c r="G555" s="128"/>
      <c r="H555" s="128"/>
      <c r="I555" s="128"/>
      <c r="J555" s="128"/>
      <c r="K555" s="129"/>
    </row>
    <row r="556" spans="1:11" s="119" customFormat="1" x14ac:dyDescent="0.25">
      <c r="A556" s="128"/>
      <c r="B556" s="128"/>
      <c r="C556" s="128"/>
      <c r="D556" s="128"/>
      <c r="E556" s="128"/>
      <c r="F556" s="128"/>
      <c r="G556" s="128"/>
      <c r="H556" s="128"/>
      <c r="I556" s="128"/>
      <c r="J556" s="128"/>
      <c r="K556" s="129"/>
    </row>
    <row r="557" spans="1:11" s="119" customFormat="1" x14ac:dyDescent="0.25">
      <c r="A557" s="128"/>
      <c r="B557" s="128"/>
      <c r="C557" s="128"/>
      <c r="D557" s="128"/>
      <c r="E557" s="128"/>
      <c r="F557" s="128"/>
      <c r="G557" s="128"/>
      <c r="H557" s="128"/>
      <c r="I557" s="128"/>
      <c r="J557" s="128"/>
      <c r="K557" s="129"/>
    </row>
    <row r="558" spans="1:11" s="119" customFormat="1" x14ac:dyDescent="0.25">
      <c r="A558" s="128"/>
      <c r="B558" s="128"/>
      <c r="C558" s="128"/>
      <c r="D558" s="128"/>
      <c r="E558" s="128"/>
      <c r="F558" s="128"/>
      <c r="G558" s="128"/>
      <c r="H558" s="128"/>
      <c r="I558" s="128"/>
      <c r="J558" s="128"/>
      <c r="K558" s="129"/>
    </row>
    <row r="559" spans="1:11" s="119" customFormat="1" x14ac:dyDescent="0.25">
      <c r="A559" s="128"/>
      <c r="B559" s="128"/>
      <c r="C559" s="128"/>
      <c r="D559" s="128"/>
      <c r="E559" s="128"/>
      <c r="F559" s="128"/>
      <c r="G559" s="128"/>
      <c r="H559" s="128"/>
      <c r="I559" s="128"/>
      <c r="J559" s="128"/>
      <c r="K559" s="129"/>
    </row>
    <row r="560" spans="1:11" s="119" customFormat="1" x14ac:dyDescent="0.25">
      <c r="A560" s="128"/>
      <c r="B560" s="128"/>
      <c r="C560" s="128"/>
      <c r="D560" s="128"/>
      <c r="E560" s="128"/>
      <c r="F560" s="128"/>
      <c r="G560" s="128"/>
      <c r="H560" s="128"/>
      <c r="I560" s="128"/>
      <c r="J560" s="128"/>
      <c r="K560" s="129"/>
    </row>
    <row r="561" spans="1:11" s="119" customFormat="1" x14ac:dyDescent="0.25">
      <c r="A561" s="128"/>
      <c r="B561" s="128"/>
      <c r="C561" s="128"/>
      <c r="D561" s="128"/>
      <c r="E561" s="128"/>
      <c r="F561" s="128"/>
      <c r="G561" s="128"/>
      <c r="H561" s="128"/>
      <c r="I561" s="128"/>
      <c r="J561" s="128"/>
      <c r="K561" s="129"/>
    </row>
    <row r="562" spans="1:11" s="119" customFormat="1" x14ac:dyDescent="0.25">
      <c r="A562" s="128"/>
      <c r="B562" s="128"/>
      <c r="C562" s="128"/>
      <c r="D562" s="128"/>
      <c r="E562" s="128"/>
      <c r="F562" s="128"/>
      <c r="G562" s="128"/>
      <c r="H562" s="128"/>
      <c r="I562" s="128"/>
      <c r="J562" s="128"/>
      <c r="K562" s="129"/>
    </row>
    <row r="563" spans="1:11" s="119" customFormat="1" x14ac:dyDescent="0.25">
      <c r="A563" s="128"/>
      <c r="B563" s="128"/>
      <c r="C563" s="128"/>
      <c r="D563" s="128"/>
      <c r="E563" s="128"/>
      <c r="F563" s="128"/>
      <c r="G563" s="128"/>
      <c r="H563" s="128"/>
      <c r="I563" s="128"/>
      <c r="J563" s="128"/>
      <c r="K563" s="129"/>
    </row>
    <row r="564" spans="1:11" s="119" customFormat="1" x14ac:dyDescent="0.25">
      <c r="A564" s="128"/>
      <c r="B564" s="128"/>
      <c r="C564" s="128"/>
      <c r="D564" s="128"/>
      <c r="E564" s="128"/>
      <c r="F564" s="128"/>
      <c r="G564" s="128"/>
      <c r="H564" s="128"/>
      <c r="I564" s="128"/>
      <c r="J564" s="128"/>
      <c r="K564" s="129"/>
    </row>
    <row r="565" spans="1:11" s="119" customFormat="1" x14ac:dyDescent="0.25">
      <c r="A565" s="128"/>
      <c r="B565" s="128"/>
      <c r="C565" s="128"/>
      <c r="D565" s="128"/>
      <c r="E565" s="128"/>
      <c r="F565" s="128"/>
      <c r="G565" s="128"/>
      <c r="H565" s="128"/>
      <c r="I565" s="128"/>
      <c r="J565" s="128"/>
      <c r="K565" s="129"/>
    </row>
    <row r="566" spans="1:11" s="119" customFormat="1" x14ac:dyDescent="0.25">
      <c r="A566" s="128"/>
      <c r="B566" s="128"/>
      <c r="C566" s="128"/>
      <c r="D566" s="128"/>
      <c r="E566" s="128"/>
      <c r="F566" s="128"/>
      <c r="G566" s="128"/>
      <c r="H566" s="128"/>
      <c r="I566" s="128"/>
      <c r="J566" s="128"/>
      <c r="K566" s="129"/>
    </row>
    <row r="567" spans="1:11" s="119" customFormat="1" x14ac:dyDescent="0.25">
      <c r="A567" s="128"/>
      <c r="B567" s="128"/>
      <c r="C567" s="128"/>
      <c r="D567" s="128"/>
      <c r="E567" s="128"/>
      <c r="F567" s="128"/>
      <c r="G567" s="128"/>
      <c r="H567" s="128"/>
      <c r="I567" s="128"/>
      <c r="J567" s="128"/>
      <c r="K567" s="129"/>
    </row>
    <row r="568" spans="1:11" s="119" customFormat="1" x14ac:dyDescent="0.25">
      <c r="A568" s="128"/>
      <c r="B568" s="128"/>
      <c r="C568" s="128"/>
      <c r="D568" s="128"/>
      <c r="E568" s="128"/>
      <c r="F568" s="128"/>
      <c r="G568" s="128"/>
      <c r="H568" s="128"/>
      <c r="I568" s="128"/>
      <c r="J568" s="128"/>
      <c r="K568" s="129"/>
    </row>
    <row r="569" spans="1:11" s="119" customFormat="1" x14ac:dyDescent="0.25">
      <c r="A569" s="128"/>
      <c r="B569" s="128"/>
      <c r="C569" s="128"/>
      <c r="D569" s="128"/>
      <c r="E569" s="128"/>
      <c r="F569" s="128"/>
      <c r="G569" s="128"/>
      <c r="H569" s="128"/>
      <c r="I569" s="128"/>
      <c r="J569" s="128"/>
      <c r="K569" s="129"/>
    </row>
    <row r="570" spans="1:11" s="119" customFormat="1" x14ac:dyDescent="0.25">
      <c r="A570" s="128"/>
      <c r="B570" s="128"/>
      <c r="C570" s="128"/>
      <c r="D570" s="128"/>
      <c r="E570" s="128"/>
      <c r="F570" s="128"/>
      <c r="G570" s="128"/>
      <c r="H570" s="128"/>
      <c r="I570" s="128"/>
      <c r="J570" s="128"/>
      <c r="K570" s="129"/>
    </row>
    <row r="571" spans="1:11" s="119" customFormat="1" x14ac:dyDescent="0.25">
      <c r="A571" s="128"/>
      <c r="B571" s="128"/>
      <c r="C571" s="128"/>
      <c r="D571" s="128"/>
      <c r="E571" s="128"/>
      <c r="F571" s="128"/>
      <c r="G571" s="128"/>
      <c r="H571" s="128"/>
      <c r="I571" s="128"/>
      <c r="J571" s="128"/>
      <c r="K571" s="129"/>
    </row>
    <row r="572" spans="1:11" s="119" customFormat="1" x14ac:dyDescent="0.25">
      <c r="A572" s="128"/>
      <c r="B572" s="128"/>
      <c r="C572" s="128"/>
      <c r="D572" s="128"/>
      <c r="E572" s="128"/>
      <c r="F572" s="128"/>
      <c r="G572" s="128"/>
      <c r="H572" s="128"/>
      <c r="I572" s="128"/>
      <c r="J572" s="128"/>
      <c r="K572" s="129"/>
    </row>
    <row r="573" spans="1:11" s="119" customFormat="1" x14ac:dyDescent="0.25">
      <c r="A573" s="128"/>
      <c r="B573" s="128"/>
      <c r="C573" s="128"/>
      <c r="D573" s="128"/>
      <c r="E573" s="128"/>
      <c r="F573" s="128"/>
      <c r="G573" s="128"/>
      <c r="H573" s="128"/>
      <c r="I573" s="128"/>
      <c r="J573" s="128"/>
      <c r="K573" s="129"/>
    </row>
    <row r="574" spans="1:11" s="119" customFormat="1" x14ac:dyDescent="0.25">
      <c r="A574" s="128"/>
      <c r="B574" s="128"/>
      <c r="C574" s="128"/>
      <c r="D574" s="128"/>
      <c r="E574" s="128"/>
      <c r="F574" s="128"/>
      <c r="G574" s="128"/>
      <c r="H574" s="128"/>
      <c r="I574" s="128"/>
      <c r="J574" s="128"/>
      <c r="K574" s="129"/>
    </row>
    <row r="575" spans="1:11" s="119" customFormat="1" x14ac:dyDescent="0.25">
      <c r="A575" s="128"/>
      <c r="B575" s="128"/>
      <c r="C575" s="128"/>
      <c r="D575" s="128"/>
      <c r="E575" s="128"/>
      <c r="F575" s="128"/>
      <c r="G575" s="128"/>
      <c r="H575" s="128"/>
      <c r="I575" s="128"/>
      <c r="J575" s="128"/>
      <c r="K575" s="129"/>
    </row>
    <row r="576" spans="1:11" s="119" customFormat="1" x14ac:dyDescent="0.25">
      <c r="A576" s="128"/>
      <c r="B576" s="128"/>
      <c r="C576" s="128"/>
      <c r="D576" s="128"/>
      <c r="E576" s="128"/>
      <c r="F576" s="128"/>
      <c r="G576" s="128"/>
      <c r="H576" s="128"/>
      <c r="I576" s="128"/>
      <c r="J576" s="128"/>
      <c r="K576" s="129"/>
    </row>
    <row r="577" spans="1:11" s="119" customFormat="1" x14ac:dyDescent="0.25">
      <c r="A577" s="128"/>
      <c r="B577" s="128"/>
      <c r="C577" s="128"/>
      <c r="D577" s="128"/>
      <c r="E577" s="128"/>
      <c r="F577" s="128"/>
      <c r="G577" s="128"/>
      <c r="H577" s="128"/>
      <c r="I577" s="128"/>
      <c r="J577" s="128"/>
      <c r="K577" s="129"/>
    </row>
    <row r="578" spans="1:11" s="119" customFormat="1" x14ac:dyDescent="0.25">
      <c r="A578" s="128"/>
      <c r="B578" s="128"/>
      <c r="C578" s="128"/>
      <c r="D578" s="128"/>
      <c r="E578" s="128"/>
      <c r="F578" s="128"/>
      <c r="G578" s="128"/>
      <c r="H578" s="128"/>
      <c r="I578" s="128"/>
      <c r="J578" s="128"/>
      <c r="K578" s="129"/>
    </row>
    <row r="579" spans="1:11" s="119" customFormat="1" x14ac:dyDescent="0.25">
      <c r="A579" s="128"/>
      <c r="B579" s="128"/>
      <c r="C579" s="128"/>
      <c r="D579" s="128"/>
      <c r="E579" s="128"/>
      <c r="F579" s="128"/>
      <c r="G579" s="128"/>
      <c r="H579" s="128"/>
      <c r="I579" s="128"/>
      <c r="J579" s="128"/>
      <c r="K579" s="129"/>
    </row>
    <row r="580" spans="1:11" s="119" customFormat="1" x14ac:dyDescent="0.25">
      <c r="A580" s="128"/>
      <c r="B580" s="128"/>
      <c r="C580" s="128"/>
      <c r="D580" s="128"/>
      <c r="E580" s="128"/>
      <c r="F580" s="128"/>
      <c r="G580" s="128"/>
      <c r="H580" s="128"/>
      <c r="I580" s="128"/>
      <c r="J580" s="128"/>
      <c r="K580" s="129"/>
    </row>
    <row r="581" spans="1:11" s="119" customFormat="1" x14ac:dyDescent="0.25">
      <c r="A581" s="128"/>
      <c r="B581" s="128"/>
      <c r="C581" s="128"/>
      <c r="D581" s="128"/>
      <c r="E581" s="128"/>
      <c r="F581" s="128"/>
      <c r="G581" s="128"/>
      <c r="H581" s="128"/>
      <c r="I581" s="128"/>
      <c r="J581" s="128"/>
      <c r="K581" s="129"/>
    </row>
    <row r="582" spans="1:11" s="119" customFormat="1" x14ac:dyDescent="0.25">
      <c r="A582" s="128"/>
      <c r="B582" s="128"/>
      <c r="C582" s="128"/>
      <c r="D582" s="128"/>
      <c r="E582" s="128"/>
      <c r="F582" s="128"/>
      <c r="G582" s="128"/>
      <c r="H582" s="128"/>
      <c r="I582" s="128"/>
      <c r="J582" s="128"/>
      <c r="K582" s="129"/>
    </row>
    <row r="583" spans="1:11" s="119" customFormat="1" x14ac:dyDescent="0.25">
      <c r="A583" s="128"/>
      <c r="B583" s="128"/>
      <c r="C583" s="128"/>
      <c r="D583" s="128"/>
      <c r="E583" s="128"/>
      <c r="F583" s="128"/>
      <c r="G583" s="128"/>
      <c r="H583" s="128"/>
      <c r="I583" s="128"/>
      <c r="J583" s="128"/>
      <c r="K583" s="129"/>
    </row>
    <row r="584" spans="1:11" s="119" customFormat="1" x14ac:dyDescent="0.25">
      <c r="A584" s="128"/>
      <c r="B584" s="128"/>
      <c r="C584" s="128"/>
      <c r="D584" s="128"/>
      <c r="E584" s="128"/>
      <c r="F584" s="128"/>
      <c r="G584" s="128"/>
      <c r="H584" s="128"/>
      <c r="I584" s="128"/>
      <c r="J584" s="128"/>
      <c r="K584" s="129"/>
    </row>
    <row r="585" spans="1:11" s="119" customFormat="1" x14ac:dyDescent="0.25">
      <c r="A585" s="128"/>
      <c r="B585" s="128"/>
      <c r="C585" s="128"/>
      <c r="D585" s="128"/>
      <c r="E585" s="128"/>
      <c r="F585" s="128"/>
      <c r="G585" s="128"/>
      <c r="H585" s="128"/>
      <c r="I585" s="128"/>
      <c r="J585" s="128"/>
      <c r="K585" s="129"/>
    </row>
    <row r="586" spans="1:11" s="119" customFormat="1" x14ac:dyDescent="0.25">
      <c r="A586" s="128"/>
      <c r="B586" s="128"/>
      <c r="C586" s="128"/>
      <c r="D586" s="128"/>
      <c r="E586" s="128"/>
      <c r="F586" s="128"/>
      <c r="G586" s="128"/>
      <c r="H586" s="128"/>
      <c r="I586" s="128"/>
      <c r="J586" s="128"/>
      <c r="K586" s="129"/>
    </row>
    <row r="587" spans="1:11" s="119" customFormat="1" x14ac:dyDescent="0.25">
      <c r="A587" s="128"/>
      <c r="B587" s="128"/>
      <c r="C587" s="128"/>
      <c r="D587" s="128"/>
      <c r="E587" s="128"/>
      <c r="F587" s="128"/>
      <c r="G587" s="128"/>
      <c r="H587" s="128"/>
      <c r="I587" s="128"/>
      <c r="J587" s="128"/>
      <c r="K587" s="129"/>
    </row>
    <row r="588" spans="1:11" s="119" customFormat="1" x14ac:dyDescent="0.25">
      <c r="A588" s="128"/>
      <c r="B588" s="128"/>
      <c r="C588" s="128"/>
      <c r="D588" s="128"/>
      <c r="E588" s="128"/>
      <c r="F588" s="128"/>
      <c r="G588" s="128"/>
      <c r="H588" s="128"/>
      <c r="I588" s="128"/>
      <c r="J588" s="128"/>
      <c r="K588" s="129"/>
    </row>
    <row r="589" spans="1:11" s="119" customFormat="1" x14ac:dyDescent="0.25">
      <c r="A589" s="128"/>
      <c r="B589" s="128"/>
      <c r="C589" s="128"/>
      <c r="D589" s="128"/>
      <c r="E589" s="128"/>
      <c r="F589" s="128"/>
      <c r="G589" s="128"/>
      <c r="H589" s="128"/>
      <c r="I589" s="128"/>
      <c r="J589" s="128"/>
      <c r="K589" s="129"/>
    </row>
    <row r="590" spans="1:11" s="119" customFormat="1" x14ac:dyDescent="0.25">
      <c r="A590" s="128"/>
      <c r="B590" s="128"/>
      <c r="C590" s="128"/>
      <c r="D590" s="128"/>
      <c r="E590" s="128"/>
      <c r="F590" s="128"/>
      <c r="G590" s="128"/>
      <c r="H590" s="128"/>
      <c r="I590" s="128"/>
      <c r="J590" s="128"/>
      <c r="K590" s="129"/>
    </row>
    <row r="591" spans="1:11" s="119" customFormat="1" x14ac:dyDescent="0.25">
      <c r="A591" s="128"/>
      <c r="B591" s="128"/>
      <c r="C591" s="128"/>
      <c r="D591" s="128"/>
      <c r="E591" s="128"/>
      <c r="F591" s="128"/>
      <c r="G591" s="128"/>
      <c r="H591" s="128"/>
      <c r="I591" s="128"/>
      <c r="J591" s="128"/>
      <c r="K591" s="129"/>
    </row>
    <row r="592" spans="1:11" s="119" customFormat="1" x14ac:dyDescent="0.25">
      <c r="A592" s="128"/>
      <c r="B592" s="128"/>
      <c r="C592" s="128"/>
      <c r="D592" s="128"/>
      <c r="E592" s="128"/>
      <c r="F592" s="128"/>
      <c r="G592" s="128"/>
      <c r="H592" s="128"/>
      <c r="I592" s="128"/>
      <c r="J592" s="128"/>
      <c r="K592" s="129"/>
    </row>
    <row r="593" spans="1:11" s="119" customFormat="1" x14ac:dyDescent="0.25">
      <c r="A593" s="128"/>
      <c r="B593" s="128"/>
      <c r="C593" s="128"/>
      <c r="D593" s="128"/>
      <c r="E593" s="128"/>
      <c r="F593" s="128"/>
      <c r="G593" s="128"/>
      <c r="H593" s="128"/>
      <c r="I593" s="128"/>
      <c r="J593" s="128"/>
      <c r="K593" s="129"/>
    </row>
    <row r="594" spans="1:11" s="119" customFormat="1" x14ac:dyDescent="0.25">
      <c r="A594" s="128"/>
      <c r="B594" s="128"/>
      <c r="C594" s="128"/>
      <c r="D594" s="128"/>
      <c r="E594" s="128"/>
      <c r="F594" s="128"/>
      <c r="G594" s="128"/>
      <c r="H594" s="128"/>
      <c r="I594" s="128"/>
      <c r="J594" s="128"/>
      <c r="K594" s="129"/>
    </row>
    <row r="595" spans="1:11" s="119" customFormat="1" x14ac:dyDescent="0.25">
      <c r="A595" s="128"/>
      <c r="B595" s="128"/>
      <c r="C595" s="128"/>
      <c r="D595" s="128"/>
      <c r="E595" s="128"/>
      <c r="F595" s="128"/>
      <c r="G595" s="128"/>
      <c r="H595" s="128"/>
      <c r="I595" s="128"/>
      <c r="J595" s="128"/>
      <c r="K595" s="129"/>
    </row>
    <row r="596" spans="1:11" s="119" customFormat="1" x14ac:dyDescent="0.25">
      <c r="A596" s="128"/>
      <c r="B596" s="128"/>
      <c r="C596" s="128"/>
      <c r="D596" s="128"/>
      <c r="E596" s="128"/>
      <c r="F596" s="128"/>
      <c r="G596" s="128"/>
      <c r="H596" s="128"/>
      <c r="I596" s="128"/>
      <c r="J596" s="128"/>
      <c r="K596" s="129"/>
    </row>
    <row r="597" spans="1:11" s="119" customFormat="1" x14ac:dyDescent="0.25">
      <c r="A597" s="128"/>
      <c r="B597" s="128"/>
      <c r="C597" s="128"/>
      <c r="D597" s="128"/>
      <c r="E597" s="128"/>
      <c r="F597" s="128"/>
      <c r="G597" s="128"/>
      <c r="H597" s="128"/>
      <c r="I597" s="128"/>
      <c r="J597" s="128"/>
      <c r="K597" s="129"/>
    </row>
    <row r="598" spans="1:11" s="119" customFormat="1" x14ac:dyDescent="0.25">
      <c r="A598" s="128"/>
      <c r="B598" s="128"/>
      <c r="C598" s="128"/>
      <c r="D598" s="128"/>
      <c r="E598" s="128"/>
      <c r="F598" s="128"/>
      <c r="G598" s="128"/>
      <c r="H598" s="128"/>
      <c r="I598" s="128"/>
      <c r="J598" s="128"/>
      <c r="K598" s="129"/>
    </row>
    <row r="599" spans="1:11" s="119" customFormat="1" x14ac:dyDescent="0.25">
      <c r="A599" s="128"/>
      <c r="B599" s="128"/>
      <c r="C599" s="128"/>
      <c r="D599" s="128"/>
      <c r="E599" s="128"/>
      <c r="F599" s="128"/>
      <c r="G599" s="128"/>
      <c r="H599" s="128"/>
      <c r="I599" s="128"/>
      <c r="J599" s="128"/>
      <c r="K599" s="129"/>
    </row>
    <row r="600" spans="1:11" s="119" customFormat="1" x14ac:dyDescent="0.25">
      <c r="A600" s="128"/>
      <c r="B600" s="128"/>
      <c r="C600" s="128"/>
      <c r="D600" s="128"/>
      <c r="E600" s="128"/>
      <c r="F600" s="128"/>
      <c r="G600" s="128"/>
      <c r="H600" s="128"/>
      <c r="I600" s="128"/>
      <c r="J600" s="128"/>
      <c r="K600" s="129"/>
    </row>
    <row r="601" spans="1:11" s="119" customFormat="1" x14ac:dyDescent="0.25">
      <c r="A601" s="128"/>
      <c r="B601" s="128"/>
      <c r="C601" s="128"/>
      <c r="D601" s="128"/>
      <c r="E601" s="128"/>
      <c r="F601" s="128"/>
      <c r="G601" s="128"/>
      <c r="H601" s="128"/>
      <c r="I601" s="128"/>
      <c r="J601" s="128"/>
      <c r="K601" s="129"/>
    </row>
    <row r="602" spans="1:11" s="119" customFormat="1" x14ac:dyDescent="0.25">
      <c r="A602" s="128"/>
      <c r="B602" s="128"/>
      <c r="C602" s="128"/>
      <c r="D602" s="128"/>
      <c r="E602" s="128"/>
      <c r="F602" s="128"/>
      <c r="G602" s="128"/>
      <c r="H602" s="128"/>
      <c r="I602" s="128"/>
      <c r="J602" s="128"/>
      <c r="K602" s="129"/>
    </row>
    <row r="603" spans="1:11" s="119" customFormat="1" x14ac:dyDescent="0.25">
      <c r="A603" s="128"/>
      <c r="B603" s="128"/>
      <c r="C603" s="128"/>
      <c r="D603" s="128"/>
      <c r="E603" s="128"/>
      <c r="F603" s="128"/>
      <c r="G603" s="128"/>
      <c r="H603" s="128"/>
      <c r="I603" s="128"/>
      <c r="J603" s="128"/>
      <c r="K603" s="129"/>
    </row>
    <row r="604" spans="1:11" s="119" customFormat="1" x14ac:dyDescent="0.25">
      <c r="A604" s="128"/>
      <c r="B604" s="128"/>
      <c r="C604" s="128"/>
      <c r="D604" s="128"/>
      <c r="E604" s="128"/>
      <c r="F604" s="128"/>
      <c r="G604" s="128"/>
      <c r="H604" s="128"/>
      <c r="I604" s="128"/>
      <c r="J604" s="128"/>
      <c r="K604" s="129"/>
    </row>
    <row r="605" spans="1:11" s="119" customFormat="1" x14ac:dyDescent="0.25">
      <c r="A605" s="128"/>
      <c r="B605" s="128"/>
      <c r="C605" s="128"/>
      <c r="D605" s="128"/>
      <c r="E605" s="128"/>
      <c r="F605" s="128"/>
      <c r="G605" s="128"/>
      <c r="H605" s="128"/>
      <c r="I605" s="128"/>
      <c r="J605" s="128"/>
      <c r="K605" s="129"/>
    </row>
    <row r="606" spans="1:11" s="119" customFormat="1" x14ac:dyDescent="0.25">
      <c r="A606" s="128"/>
      <c r="B606" s="128"/>
      <c r="C606" s="128"/>
      <c r="D606" s="128"/>
      <c r="E606" s="128"/>
      <c r="F606" s="128"/>
      <c r="G606" s="128"/>
      <c r="H606" s="128"/>
      <c r="I606" s="128"/>
      <c r="J606" s="128"/>
      <c r="K606" s="129"/>
    </row>
    <row r="607" spans="1:11" s="119" customFormat="1" x14ac:dyDescent="0.25">
      <c r="A607" s="128"/>
      <c r="B607" s="128"/>
      <c r="C607" s="128"/>
      <c r="D607" s="128"/>
      <c r="E607" s="128"/>
      <c r="F607" s="128"/>
      <c r="G607" s="128"/>
      <c r="H607" s="128"/>
      <c r="I607" s="128"/>
      <c r="J607" s="128"/>
      <c r="K607" s="129"/>
    </row>
    <row r="608" spans="1:11" s="119" customFormat="1" x14ac:dyDescent="0.25">
      <c r="A608" s="128"/>
      <c r="B608" s="128"/>
      <c r="C608" s="128"/>
      <c r="D608" s="128"/>
      <c r="E608" s="128"/>
      <c r="F608" s="128"/>
      <c r="G608" s="128"/>
      <c r="H608" s="128"/>
      <c r="I608" s="128"/>
      <c r="J608" s="128"/>
      <c r="K608" s="129"/>
    </row>
    <row r="609" spans="1:11" s="119" customFormat="1" x14ac:dyDescent="0.25">
      <c r="A609" s="128"/>
      <c r="B609" s="128"/>
      <c r="C609" s="128"/>
      <c r="D609" s="128"/>
      <c r="E609" s="128"/>
      <c r="F609" s="128"/>
      <c r="G609" s="128"/>
      <c r="H609" s="128"/>
      <c r="I609" s="128"/>
      <c r="J609" s="128"/>
      <c r="K609" s="129"/>
    </row>
    <row r="610" spans="1:11" s="119" customFormat="1" x14ac:dyDescent="0.25">
      <c r="A610" s="128"/>
      <c r="B610" s="128"/>
      <c r="C610" s="128"/>
      <c r="D610" s="128"/>
      <c r="E610" s="128"/>
      <c r="F610" s="128"/>
      <c r="G610" s="128"/>
      <c r="H610" s="128"/>
      <c r="I610" s="128"/>
      <c r="J610" s="128"/>
      <c r="K610" s="129"/>
    </row>
    <row r="611" spans="1:11" s="119" customFormat="1" x14ac:dyDescent="0.25">
      <c r="A611" s="128"/>
      <c r="B611" s="128"/>
      <c r="C611" s="128"/>
      <c r="D611" s="128"/>
      <c r="E611" s="128"/>
      <c r="F611" s="128"/>
      <c r="G611" s="128"/>
      <c r="H611" s="128"/>
      <c r="I611" s="128"/>
      <c r="J611" s="128"/>
      <c r="K611" s="129"/>
    </row>
    <row r="612" spans="1:11" s="119" customFormat="1" x14ac:dyDescent="0.25">
      <c r="A612" s="128"/>
      <c r="B612" s="128"/>
      <c r="C612" s="128"/>
      <c r="D612" s="128"/>
      <c r="E612" s="128"/>
      <c r="F612" s="128"/>
      <c r="G612" s="128"/>
      <c r="H612" s="128"/>
      <c r="I612" s="128"/>
      <c r="J612" s="128"/>
      <c r="K612" s="129"/>
    </row>
    <row r="613" spans="1:11" s="119" customFormat="1" x14ac:dyDescent="0.25">
      <c r="A613" s="128"/>
      <c r="B613" s="128"/>
      <c r="C613" s="128"/>
      <c r="D613" s="128"/>
      <c r="E613" s="128"/>
      <c r="F613" s="128"/>
      <c r="G613" s="128"/>
      <c r="H613" s="128"/>
      <c r="I613" s="128"/>
      <c r="J613" s="128"/>
      <c r="K613" s="129"/>
    </row>
    <row r="614" spans="1:11" s="119" customFormat="1" x14ac:dyDescent="0.25">
      <c r="A614" s="128"/>
      <c r="B614" s="128"/>
      <c r="C614" s="128"/>
      <c r="D614" s="128"/>
      <c r="E614" s="128"/>
      <c r="F614" s="128"/>
      <c r="G614" s="128"/>
      <c r="H614" s="128"/>
      <c r="I614" s="128"/>
      <c r="J614" s="128"/>
      <c r="K614" s="129"/>
    </row>
    <row r="615" spans="1:11" s="119" customFormat="1" x14ac:dyDescent="0.25">
      <c r="A615" s="128"/>
      <c r="B615" s="128"/>
      <c r="C615" s="128"/>
      <c r="D615" s="128"/>
      <c r="E615" s="128"/>
      <c r="F615" s="128"/>
      <c r="G615" s="128"/>
      <c r="H615" s="128"/>
      <c r="I615" s="128"/>
      <c r="J615" s="128"/>
      <c r="K615" s="129"/>
    </row>
    <row r="616" spans="1:11" s="119" customFormat="1" x14ac:dyDescent="0.25">
      <c r="A616" s="128"/>
      <c r="B616" s="128"/>
      <c r="C616" s="128"/>
      <c r="D616" s="128"/>
      <c r="E616" s="128"/>
      <c r="F616" s="128"/>
      <c r="G616" s="128"/>
      <c r="H616" s="128"/>
      <c r="I616" s="128"/>
      <c r="J616" s="128"/>
      <c r="K616" s="129"/>
    </row>
    <row r="617" spans="1:11" s="119" customFormat="1" x14ac:dyDescent="0.25">
      <c r="A617" s="128"/>
      <c r="B617" s="128"/>
      <c r="C617" s="128"/>
      <c r="D617" s="128"/>
      <c r="E617" s="128"/>
      <c r="F617" s="128"/>
      <c r="G617" s="128"/>
      <c r="H617" s="128"/>
      <c r="I617" s="128"/>
      <c r="J617" s="128"/>
      <c r="K617" s="129"/>
    </row>
    <row r="618" spans="1:11" s="119" customFormat="1" x14ac:dyDescent="0.25">
      <c r="A618" s="128"/>
      <c r="B618" s="128"/>
      <c r="C618" s="128"/>
      <c r="D618" s="128"/>
      <c r="E618" s="128"/>
      <c r="F618" s="128"/>
      <c r="G618" s="128"/>
      <c r="H618" s="128"/>
      <c r="I618" s="128"/>
      <c r="J618" s="128"/>
      <c r="K618" s="129"/>
    </row>
    <row r="619" spans="1:11" s="119" customFormat="1" x14ac:dyDescent="0.25">
      <c r="A619" s="128"/>
      <c r="B619" s="128"/>
      <c r="C619" s="128"/>
      <c r="D619" s="128"/>
      <c r="E619" s="128"/>
      <c r="F619" s="128"/>
      <c r="G619" s="128"/>
      <c r="H619" s="128"/>
      <c r="I619" s="128"/>
      <c r="J619" s="128"/>
      <c r="K619" s="129"/>
    </row>
    <row r="620" spans="1:11" s="119" customFormat="1" x14ac:dyDescent="0.25">
      <c r="A620" s="128"/>
      <c r="B620" s="128"/>
      <c r="C620" s="128"/>
      <c r="D620" s="128"/>
      <c r="E620" s="128"/>
      <c r="F620" s="128"/>
      <c r="G620" s="128"/>
      <c r="H620" s="128"/>
      <c r="I620" s="128"/>
      <c r="J620" s="128"/>
      <c r="K620" s="129"/>
    </row>
    <row r="621" spans="1:11" s="119" customFormat="1" x14ac:dyDescent="0.25">
      <c r="A621" s="128"/>
      <c r="B621" s="128"/>
      <c r="C621" s="128"/>
      <c r="D621" s="128"/>
      <c r="E621" s="128"/>
      <c r="F621" s="128"/>
      <c r="G621" s="128"/>
      <c r="H621" s="128"/>
      <c r="I621" s="128"/>
      <c r="J621" s="128"/>
      <c r="K621" s="129"/>
    </row>
    <row r="622" spans="1:11" s="119" customFormat="1" x14ac:dyDescent="0.25">
      <c r="A622" s="128"/>
      <c r="B622" s="128"/>
      <c r="C622" s="128"/>
      <c r="D622" s="128"/>
      <c r="E622" s="128"/>
      <c r="F622" s="128"/>
      <c r="G622" s="128"/>
      <c r="H622" s="128"/>
      <c r="I622" s="128"/>
      <c r="J622" s="128"/>
      <c r="K622" s="129"/>
    </row>
    <row r="623" spans="1:11" s="119" customFormat="1" x14ac:dyDescent="0.25">
      <c r="A623" s="128"/>
      <c r="B623" s="128"/>
      <c r="C623" s="128"/>
      <c r="D623" s="128"/>
      <c r="E623" s="128"/>
      <c r="F623" s="128"/>
      <c r="G623" s="128"/>
      <c r="H623" s="128"/>
      <c r="I623" s="128"/>
      <c r="J623" s="128"/>
      <c r="K623" s="129"/>
    </row>
    <row r="624" spans="1:11" s="119" customFormat="1" x14ac:dyDescent="0.25">
      <c r="A624" s="128"/>
      <c r="B624" s="128"/>
      <c r="C624" s="128"/>
      <c r="D624" s="128"/>
      <c r="E624" s="128"/>
      <c r="F624" s="128"/>
      <c r="G624" s="128"/>
      <c r="H624" s="128"/>
      <c r="I624" s="128"/>
      <c r="J624" s="128"/>
      <c r="K624" s="129"/>
    </row>
    <row r="625" spans="1:11" s="119" customFormat="1" x14ac:dyDescent="0.25">
      <c r="A625" s="128"/>
      <c r="B625" s="128"/>
      <c r="C625" s="128"/>
      <c r="D625" s="128"/>
      <c r="E625" s="128"/>
      <c r="F625" s="128"/>
      <c r="G625" s="128"/>
      <c r="H625" s="128"/>
      <c r="I625" s="128"/>
      <c r="J625" s="128"/>
      <c r="K625" s="129"/>
    </row>
    <row r="626" spans="1:11" s="119" customFormat="1" x14ac:dyDescent="0.25">
      <c r="A626" s="128"/>
      <c r="B626" s="128"/>
      <c r="C626" s="128"/>
      <c r="D626" s="128"/>
      <c r="E626" s="128"/>
      <c r="F626" s="128"/>
      <c r="G626" s="128"/>
      <c r="H626" s="128"/>
      <c r="I626" s="128"/>
      <c r="J626" s="128"/>
      <c r="K626" s="129"/>
    </row>
    <row r="627" spans="1:11" s="119" customFormat="1" x14ac:dyDescent="0.25">
      <c r="A627" s="128"/>
      <c r="B627" s="128"/>
      <c r="C627" s="128"/>
      <c r="D627" s="128"/>
      <c r="E627" s="128"/>
      <c r="F627" s="128"/>
      <c r="G627" s="128"/>
      <c r="H627" s="128"/>
      <c r="I627" s="128"/>
      <c r="J627" s="128"/>
      <c r="K627" s="129"/>
    </row>
    <row r="628" spans="1:11" s="119" customFormat="1" x14ac:dyDescent="0.25">
      <c r="A628" s="128"/>
      <c r="B628" s="128"/>
      <c r="C628" s="128"/>
      <c r="D628" s="128"/>
      <c r="E628" s="128"/>
      <c r="F628" s="128"/>
      <c r="G628" s="128"/>
      <c r="H628" s="128"/>
      <c r="I628" s="128"/>
      <c r="J628" s="128"/>
      <c r="K628" s="129"/>
    </row>
    <row r="629" spans="1:11" s="119" customFormat="1" x14ac:dyDescent="0.25">
      <c r="A629" s="128"/>
      <c r="B629" s="128"/>
      <c r="C629" s="128"/>
      <c r="D629" s="128"/>
      <c r="E629" s="128"/>
      <c r="F629" s="128"/>
      <c r="G629" s="128"/>
      <c r="H629" s="128"/>
      <c r="I629" s="128"/>
      <c r="J629" s="128"/>
      <c r="K629" s="129"/>
    </row>
    <row r="630" spans="1:11" s="119" customFormat="1" x14ac:dyDescent="0.25">
      <c r="A630" s="128"/>
      <c r="B630" s="128"/>
      <c r="C630" s="128"/>
      <c r="D630" s="128"/>
      <c r="E630" s="128"/>
      <c r="F630" s="128"/>
      <c r="G630" s="128"/>
      <c r="H630" s="128"/>
      <c r="I630" s="128"/>
      <c r="J630" s="128"/>
      <c r="K630" s="129"/>
    </row>
    <row r="631" spans="1:11" s="119" customFormat="1" x14ac:dyDescent="0.25">
      <c r="A631" s="128"/>
      <c r="B631" s="128"/>
      <c r="C631" s="128"/>
      <c r="D631" s="128"/>
      <c r="E631" s="128"/>
      <c r="F631" s="128"/>
      <c r="G631" s="128"/>
      <c r="H631" s="128"/>
      <c r="I631" s="128"/>
      <c r="J631" s="128"/>
      <c r="K631" s="129"/>
    </row>
    <row r="632" spans="1:11" s="119" customFormat="1" x14ac:dyDescent="0.25">
      <c r="A632" s="128"/>
      <c r="B632" s="128"/>
      <c r="C632" s="128"/>
      <c r="D632" s="128"/>
      <c r="E632" s="128"/>
      <c r="F632" s="128"/>
      <c r="G632" s="128"/>
      <c r="H632" s="128"/>
      <c r="I632" s="128"/>
      <c r="J632" s="128"/>
      <c r="K632" s="129"/>
    </row>
    <row r="633" spans="1:11" s="119" customFormat="1" x14ac:dyDescent="0.25">
      <c r="A633" s="128"/>
      <c r="B633" s="128"/>
      <c r="C633" s="128"/>
      <c r="D633" s="128"/>
      <c r="E633" s="128"/>
      <c r="F633" s="128"/>
      <c r="G633" s="128"/>
      <c r="H633" s="128"/>
      <c r="I633" s="128"/>
      <c r="J633" s="128"/>
      <c r="K633" s="129"/>
    </row>
    <row r="634" spans="1:11" s="119" customFormat="1" x14ac:dyDescent="0.25">
      <c r="A634" s="128"/>
      <c r="B634" s="128"/>
      <c r="C634" s="128"/>
      <c r="D634" s="128"/>
      <c r="E634" s="128"/>
      <c r="F634" s="128"/>
      <c r="G634" s="128"/>
      <c r="H634" s="128"/>
      <c r="I634" s="128"/>
      <c r="J634" s="128"/>
      <c r="K634" s="129"/>
    </row>
    <row r="635" spans="1:11" s="119" customFormat="1" x14ac:dyDescent="0.25">
      <c r="A635" s="128"/>
      <c r="B635" s="128"/>
      <c r="C635" s="128"/>
      <c r="D635" s="128"/>
      <c r="E635" s="128"/>
      <c r="F635" s="128"/>
      <c r="G635" s="128"/>
      <c r="H635" s="128"/>
      <c r="I635" s="128"/>
      <c r="J635" s="128"/>
      <c r="K635" s="129"/>
    </row>
    <row r="636" spans="1:11" s="119" customFormat="1" x14ac:dyDescent="0.25">
      <c r="A636" s="128"/>
      <c r="B636" s="128"/>
      <c r="C636" s="128"/>
      <c r="D636" s="128"/>
      <c r="E636" s="128"/>
      <c r="F636" s="128"/>
      <c r="G636" s="128"/>
      <c r="H636" s="128"/>
      <c r="I636" s="128"/>
      <c r="J636" s="128"/>
      <c r="K636" s="129"/>
    </row>
    <row r="637" spans="1:11" s="119" customFormat="1" x14ac:dyDescent="0.25">
      <c r="A637" s="128"/>
      <c r="B637" s="128"/>
      <c r="C637" s="128"/>
      <c r="D637" s="128"/>
      <c r="E637" s="128"/>
      <c r="F637" s="128"/>
      <c r="G637" s="128"/>
      <c r="H637" s="128"/>
      <c r="I637" s="128"/>
      <c r="J637" s="128"/>
      <c r="K637" s="129"/>
    </row>
    <row r="638" spans="1:11" s="119" customFormat="1" x14ac:dyDescent="0.25">
      <c r="A638" s="128"/>
      <c r="B638" s="128"/>
      <c r="C638" s="128"/>
      <c r="D638" s="128"/>
      <c r="E638" s="128"/>
      <c r="F638" s="128"/>
      <c r="G638" s="128"/>
      <c r="H638" s="128"/>
      <c r="I638" s="128"/>
      <c r="J638" s="128"/>
      <c r="K638" s="129"/>
    </row>
    <row r="639" spans="1:11" s="119" customFormat="1" x14ac:dyDescent="0.25">
      <c r="A639" s="128"/>
      <c r="B639" s="128"/>
      <c r="C639" s="128"/>
      <c r="D639" s="128"/>
      <c r="E639" s="128"/>
      <c r="F639" s="128"/>
      <c r="G639" s="128"/>
      <c r="H639" s="128"/>
      <c r="I639" s="128"/>
      <c r="J639" s="128"/>
      <c r="K639" s="129"/>
    </row>
    <row r="640" spans="1:11" s="119" customFormat="1" x14ac:dyDescent="0.25">
      <c r="A640" s="128"/>
      <c r="B640" s="128"/>
      <c r="C640" s="128"/>
      <c r="D640" s="128"/>
      <c r="E640" s="128"/>
      <c r="F640" s="128"/>
      <c r="G640" s="128"/>
      <c r="H640" s="128"/>
      <c r="I640" s="128"/>
      <c r="J640" s="128"/>
      <c r="K640" s="129"/>
    </row>
    <row r="641" spans="1:11" s="119" customFormat="1" x14ac:dyDescent="0.25">
      <c r="A641" s="128"/>
      <c r="B641" s="128"/>
      <c r="C641" s="128"/>
      <c r="D641" s="128"/>
      <c r="E641" s="128"/>
      <c r="F641" s="128"/>
      <c r="G641" s="128"/>
      <c r="H641" s="128"/>
      <c r="I641" s="128"/>
      <c r="J641" s="128"/>
      <c r="K641" s="129"/>
    </row>
    <row r="642" spans="1:11" s="119" customFormat="1" x14ac:dyDescent="0.25">
      <c r="A642" s="128"/>
      <c r="B642" s="128"/>
      <c r="C642" s="128"/>
      <c r="D642" s="128"/>
      <c r="E642" s="128"/>
      <c r="F642" s="128"/>
      <c r="G642" s="128"/>
      <c r="H642" s="128"/>
      <c r="I642" s="128"/>
      <c r="J642" s="128"/>
      <c r="K642" s="129"/>
    </row>
    <row r="643" spans="1:11" s="119" customFormat="1" x14ac:dyDescent="0.25">
      <c r="A643" s="128"/>
      <c r="B643" s="128"/>
      <c r="C643" s="128"/>
      <c r="D643" s="128"/>
      <c r="E643" s="128"/>
      <c r="F643" s="128"/>
      <c r="G643" s="128"/>
      <c r="H643" s="128"/>
      <c r="I643" s="128"/>
      <c r="J643" s="128"/>
      <c r="K643" s="129"/>
    </row>
    <row r="644" spans="1:11" s="119" customFormat="1" x14ac:dyDescent="0.25">
      <c r="A644" s="128"/>
      <c r="B644" s="128"/>
      <c r="C644" s="128"/>
      <c r="D644" s="128"/>
      <c r="E644" s="128"/>
      <c r="F644" s="128"/>
      <c r="G644" s="128"/>
      <c r="H644" s="128"/>
      <c r="I644" s="128"/>
      <c r="J644" s="128"/>
      <c r="K644" s="129"/>
    </row>
    <row r="645" spans="1:11" s="119" customFormat="1" x14ac:dyDescent="0.25">
      <c r="A645" s="128"/>
      <c r="B645" s="128"/>
      <c r="C645" s="128"/>
      <c r="D645" s="128"/>
      <c r="E645" s="128"/>
      <c r="F645" s="128"/>
      <c r="G645" s="128"/>
      <c r="H645" s="128"/>
      <c r="I645" s="128"/>
      <c r="J645" s="128"/>
      <c r="K645" s="129"/>
    </row>
    <row r="646" spans="1:11" s="119" customFormat="1" x14ac:dyDescent="0.25">
      <c r="A646" s="128"/>
      <c r="B646" s="128"/>
      <c r="C646" s="128"/>
      <c r="D646" s="128"/>
      <c r="E646" s="128"/>
      <c r="F646" s="128"/>
      <c r="G646" s="128"/>
      <c r="H646" s="128"/>
      <c r="I646" s="128"/>
      <c r="J646" s="128"/>
      <c r="K646" s="129"/>
    </row>
    <row r="647" spans="1:11" s="119" customFormat="1" x14ac:dyDescent="0.25">
      <c r="A647" s="128"/>
      <c r="B647" s="128"/>
      <c r="C647" s="128"/>
      <c r="D647" s="128"/>
      <c r="E647" s="128"/>
      <c r="F647" s="128"/>
      <c r="G647" s="128"/>
      <c r="H647" s="128"/>
      <c r="I647" s="128"/>
      <c r="J647" s="128"/>
      <c r="K647" s="129"/>
    </row>
    <row r="648" spans="1:11" s="119" customFormat="1" x14ac:dyDescent="0.25">
      <c r="A648" s="128"/>
      <c r="B648" s="128"/>
      <c r="C648" s="128"/>
      <c r="D648" s="128"/>
      <c r="E648" s="128"/>
      <c r="F648" s="128"/>
      <c r="G648" s="128"/>
      <c r="H648" s="128"/>
      <c r="I648" s="128"/>
      <c r="J648" s="128"/>
      <c r="K648" s="129"/>
    </row>
    <row r="649" spans="1:11" s="119" customFormat="1" x14ac:dyDescent="0.25">
      <c r="A649" s="128"/>
      <c r="B649" s="128"/>
      <c r="C649" s="128"/>
      <c r="D649" s="128"/>
      <c r="E649" s="128"/>
      <c r="F649" s="128"/>
      <c r="G649" s="128"/>
      <c r="H649" s="128"/>
      <c r="I649" s="128"/>
      <c r="J649" s="128"/>
      <c r="K649" s="129"/>
    </row>
    <row r="650" spans="1:11" s="119" customFormat="1" x14ac:dyDescent="0.25">
      <c r="A650" s="128"/>
      <c r="B650" s="128"/>
      <c r="C650" s="128"/>
      <c r="D650" s="128"/>
      <c r="E650" s="128"/>
      <c r="F650" s="128"/>
      <c r="G650" s="128"/>
      <c r="H650" s="128"/>
      <c r="I650" s="128"/>
      <c r="J650" s="128"/>
      <c r="K650" s="129"/>
    </row>
    <row r="651" spans="1:11" s="119" customFormat="1" x14ac:dyDescent="0.25">
      <c r="A651" s="128"/>
      <c r="B651" s="128"/>
      <c r="C651" s="128"/>
      <c r="D651" s="128"/>
      <c r="E651" s="128"/>
      <c r="F651" s="128"/>
      <c r="G651" s="128"/>
      <c r="H651" s="128"/>
      <c r="I651" s="128"/>
      <c r="J651" s="128"/>
      <c r="K651" s="129"/>
    </row>
    <row r="652" spans="1:11" s="119" customFormat="1" x14ac:dyDescent="0.25">
      <c r="A652" s="128"/>
      <c r="B652" s="128"/>
      <c r="C652" s="128"/>
      <c r="D652" s="128"/>
      <c r="E652" s="128"/>
      <c r="F652" s="128"/>
      <c r="G652" s="128"/>
      <c r="H652" s="128"/>
      <c r="I652" s="128"/>
      <c r="J652" s="128"/>
      <c r="K652" s="129"/>
    </row>
    <row r="653" spans="1:11" s="119" customFormat="1" x14ac:dyDescent="0.25">
      <c r="A653" s="128"/>
      <c r="B653" s="128"/>
      <c r="C653" s="128"/>
      <c r="D653" s="128"/>
      <c r="E653" s="128"/>
      <c r="F653" s="128"/>
      <c r="G653" s="128"/>
      <c r="H653" s="128"/>
      <c r="I653" s="128"/>
      <c r="J653" s="128"/>
      <c r="K653" s="129"/>
    </row>
    <row r="654" spans="1:11" s="119" customFormat="1" x14ac:dyDescent="0.25">
      <c r="A654" s="128"/>
      <c r="B654" s="128"/>
      <c r="C654" s="128"/>
      <c r="D654" s="128"/>
      <c r="E654" s="128"/>
      <c r="F654" s="128"/>
      <c r="G654" s="128"/>
      <c r="H654" s="128"/>
      <c r="I654" s="128"/>
      <c r="J654" s="128"/>
      <c r="K654" s="129"/>
    </row>
    <row r="655" spans="1:11" s="119" customFormat="1" x14ac:dyDescent="0.25">
      <c r="A655" s="128"/>
      <c r="B655" s="128"/>
      <c r="C655" s="128"/>
      <c r="D655" s="128"/>
      <c r="E655" s="128"/>
      <c r="F655" s="128"/>
      <c r="G655" s="128"/>
      <c r="H655" s="128"/>
      <c r="I655" s="128"/>
      <c r="J655" s="128"/>
      <c r="K655" s="129"/>
    </row>
    <row r="656" spans="1:11" s="119" customFormat="1" x14ac:dyDescent="0.25">
      <c r="A656" s="128"/>
      <c r="B656" s="128"/>
      <c r="C656" s="128"/>
      <c r="D656" s="128"/>
      <c r="E656" s="128"/>
      <c r="F656" s="128"/>
      <c r="G656" s="128"/>
      <c r="H656" s="128"/>
      <c r="I656" s="128"/>
      <c r="J656" s="128"/>
      <c r="K656" s="129"/>
    </row>
    <row r="657" spans="1:11" s="119" customFormat="1" x14ac:dyDescent="0.25">
      <c r="A657" s="128"/>
      <c r="B657" s="128"/>
      <c r="C657" s="128"/>
      <c r="D657" s="128"/>
      <c r="E657" s="128"/>
      <c r="F657" s="128"/>
      <c r="G657" s="128"/>
      <c r="H657" s="128"/>
      <c r="I657" s="128"/>
      <c r="J657" s="128"/>
      <c r="K657" s="129"/>
    </row>
    <row r="658" spans="1:11" s="119" customFormat="1" x14ac:dyDescent="0.25">
      <c r="A658" s="128"/>
      <c r="B658" s="128"/>
      <c r="C658" s="128"/>
      <c r="D658" s="128"/>
      <c r="E658" s="128"/>
      <c r="F658" s="128"/>
      <c r="G658" s="128"/>
      <c r="H658" s="128"/>
      <c r="I658" s="128"/>
      <c r="J658" s="128"/>
      <c r="K658" s="129"/>
    </row>
    <row r="659" spans="1:11" s="119" customFormat="1" x14ac:dyDescent="0.25">
      <c r="A659" s="128"/>
      <c r="B659" s="128"/>
      <c r="C659" s="128"/>
      <c r="D659" s="128"/>
      <c r="E659" s="128"/>
      <c r="F659" s="128"/>
      <c r="G659" s="128"/>
      <c r="H659" s="128"/>
      <c r="I659" s="128"/>
      <c r="J659" s="128"/>
      <c r="K659" s="129"/>
    </row>
    <row r="660" spans="1:11" s="119" customFormat="1" x14ac:dyDescent="0.25">
      <c r="A660" s="128"/>
      <c r="B660" s="128"/>
      <c r="C660" s="128"/>
      <c r="D660" s="128"/>
      <c r="E660" s="128"/>
      <c r="F660" s="128"/>
      <c r="G660" s="128"/>
      <c r="H660" s="128"/>
      <c r="I660" s="128"/>
      <c r="J660" s="128"/>
      <c r="K660" s="129"/>
    </row>
    <row r="661" spans="1:11" s="119" customFormat="1" x14ac:dyDescent="0.25">
      <c r="A661" s="128"/>
      <c r="B661" s="128"/>
      <c r="C661" s="128"/>
      <c r="D661" s="128"/>
      <c r="E661" s="128"/>
      <c r="F661" s="128"/>
      <c r="G661" s="128"/>
      <c r="H661" s="128"/>
      <c r="I661" s="128"/>
      <c r="J661" s="128"/>
      <c r="K661" s="129"/>
    </row>
    <row r="662" spans="1:11" s="119" customFormat="1" x14ac:dyDescent="0.25">
      <c r="A662" s="128"/>
      <c r="B662" s="128"/>
      <c r="C662" s="128"/>
      <c r="D662" s="128"/>
      <c r="E662" s="128"/>
      <c r="F662" s="128"/>
      <c r="G662" s="128"/>
      <c r="H662" s="128"/>
      <c r="I662" s="128"/>
      <c r="J662" s="128"/>
      <c r="K662" s="129"/>
    </row>
    <row r="663" spans="1:11" s="119" customFormat="1" x14ac:dyDescent="0.25">
      <c r="A663" s="128"/>
      <c r="B663" s="128"/>
      <c r="C663" s="128"/>
      <c r="D663" s="128"/>
      <c r="E663" s="128"/>
      <c r="F663" s="128"/>
      <c r="G663" s="128"/>
      <c r="H663" s="128"/>
      <c r="I663" s="128"/>
      <c r="J663" s="128"/>
      <c r="K663" s="129"/>
    </row>
    <row r="664" spans="1:11" s="119" customFormat="1" x14ac:dyDescent="0.25">
      <c r="A664" s="128"/>
      <c r="B664" s="128"/>
      <c r="C664" s="128"/>
      <c r="D664" s="128"/>
      <c r="E664" s="128"/>
      <c r="F664" s="128"/>
      <c r="G664" s="128"/>
      <c r="H664" s="128"/>
      <c r="I664" s="128"/>
      <c r="J664" s="128"/>
      <c r="K664" s="129"/>
    </row>
    <row r="665" spans="1:11" s="119" customFormat="1" x14ac:dyDescent="0.25">
      <c r="A665" s="128"/>
      <c r="B665" s="128"/>
      <c r="C665" s="128"/>
      <c r="D665" s="128"/>
      <c r="E665" s="128"/>
      <c r="F665" s="128"/>
      <c r="G665" s="128"/>
      <c r="H665" s="128"/>
      <c r="I665" s="128"/>
      <c r="J665" s="128"/>
      <c r="K665" s="129"/>
    </row>
    <row r="666" spans="1:11" s="119" customFormat="1" x14ac:dyDescent="0.25">
      <c r="A666" s="128"/>
      <c r="B666" s="128"/>
      <c r="C666" s="128"/>
      <c r="D666" s="128"/>
      <c r="E666" s="128"/>
      <c r="F666" s="128"/>
      <c r="G666" s="128"/>
      <c r="H666" s="128"/>
      <c r="I666" s="128"/>
      <c r="J666" s="128"/>
      <c r="K666" s="129"/>
    </row>
    <row r="667" spans="1:11" s="119" customFormat="1" x14ac:dyDescent="0.25">
      <c r="A667" s="128"/>
      <c r="B667" s="128"/>
      <c r="C667" s="128"/>
      <c r="D667" s="128"/>
      <c r="E667" s="128"/>
      <c r="F667" s="128"/>
      <c r="G667" s="128"/>
      <c r="H667" s="128"/>
      <c r="I667" s="128"/>
      <c r="J667" s="128"/>
      <c r="K667" s="129"/>
    </row>
    <row r="668" spans="1:11" s="119" customFormat="1" x14ac:dyDescent="0.25">
      <c r="A668" s="128"/>
      <c r="B668" s="128"/>
      <c r="C668" s="128"/>
      <c r="D668" s="128"/>
      <c r="E668" s="128"/>
      <c r="F668" s="128"/>
      <c r="G668" s="128"/>
      <c r="H668" s="128"/>
      <c r="I668" s="128"/>
      <c r="J668" s="128"/>
      <c r="K668" s="129"/>
    </row>
    <row r="669" spans="1:11" s="119" customFormat="1" x14ac:dyDescent="0.25">
      <c r="A669" s="128"/>
      <c r="B669" s="128"/>
      <c r="C669" s="128"/>
      <c r="D669" s="128"/>
      <c r="E669" s="128"/>
      <c r="F669" s="128"/>
      <c r="G669" s="128"/>
      <c r="H669" s="128"/>
      <c r="I669" s="128"/>
      <c r="J669" s="128"/>
      <c r="K669" s="129"/>
    </row>
    <row r="670" spans="1:11" s="119" customFormat="1" x14ac:dyDescent="0.25">
      <c r="A670" s="128"/>
      <c r="B670" s="128"/>
      <c r="C670" s="128"/>
      <c r="D670" s="128"/>
      <c r="E670" s="128"/>
      <c r="F670" s="128"/>
      <c r="G670" s="128"/>
      <c r="H670" s="128"/>
      <c r="I670" s="128"/>
      <c r="J670" s="128"/>
      <c r="K670" s="129"/>
    </row>
    <row r="671" spans="1:11" s="119" customFormat="1" x14ac:dyDescent="0.25">
      <c r="A671" s="128"/>
      <c r="B671" s="128"/>
      <c r="C671" s="128"/>
      <c r="D671" s="128"/>
      <c r="E671" s="128"/>
      <c r="F671" s="128"/>
      <c r="G671" s="128"/>
      <c r="H671" s="128"/>
      <c r="I671" s="128"/>
      <c r="J671" s="128"/>
      <c r="K671" s="129"/>
    </row>
    <row r="672" spans="1:11" s="119" customFormat="1" x14ac:dyDescent="0.25">
      <c r="A672" s="128"/>
      <c r="B672" s="128"/>
      <c r="C672" s="128"/>
      <c r="D672" s="128"/>
      <c r="E672" s="128"/>
      <c r="F672" s="128"/>
      <c r="G672" s="128"/>
      <c r="H672" s="128"/>
      <c r="I672" s="128"/>
      <c r="J672" s="128"/>
      <c r="K672" s="129"/>
    </row>
    <row r="673" spans="1:11" s="119" customFormat="1" x14ac:dyDescent="0.25">
      <c r="A673" s="128"/>
      <c r="B673" s="128"/>
      <c r="C673" s="128"/>
      <c r="D673" s="128"/>
      <c r="E673" s="128"/>
      <c r="F673" s="128"/>
      <c r="G673" s="128"/>
      <c r="H673" s="128"/>
      <c r="I673" s="128"/>
      <c r="J673" s="128"/>
      <c r="K673" s="129"/>
    </row>
    <row r="674" spans="1:11" s="119" customFormat="1" x14ac:dyDescent="0.25">
      <c r="A674" s="128"/>
      <c r="B674" s="128"/>
      <c r="C674" s="128"/>
      <c r="D674" s="128"/>
      <c r="E674" s="128"/>
      <c r="F674" s="128"/>
      <c r="G674" s="128"/>
      <c r="H674" s="128"/>
      <c r="I674" s="128"/>
      <c r="J674" s="128"/>
      <c r="K674" s="129"/>
    </row>
    <row r="675" spans="1:11" s="119" customFormat="1" x14ac:dyDescent="0.25">
      <c r="A675" s="128"/>
      <c r="B675" s="128"/>
      <c r="C675" s="128"/>
      <c r="D675" s="128"/>
      <c r="E675" s="128"/>
      <c r="F675" s="128"/>
      <c r="G675" s="128"/>
      <c r="H675" s="128"/>
      <c r="I675" s="128"/>
      <c r="J675" s="128"/>
      <c r="K675" s="129"/>
    </row>
    <row r="676" spans="1:11" s="119" customFormat="1" x14ac:dyDescent="0.25">
      <c r="A676" s="128"/>
      <c r="B676" s="128"/>
      <c r="C676" s="128"/>
      <c r="D676" s="128"/>
      <c r="E676" s="128"/>
      <c r="F676" s="128"/>
      <c r="G676" s="128"/>
      <c r="H676" s="128"/>
      <c r="I676" s="128"/>
      <c r="J676" s="128"/>
      <c r="K676" s="129"/>
    </row>
    <row r="677" spans="1:11" s="119" customFormat="1" x14ac:dyDescent="0.25">
      <c r="A677" s="128"/>
      <c r="B677" s="128"/>
      <c r="C677" s="128"/>
      <c r="D677" s="128"/>
      <c r="E677" s="128"/>
      <c r="F677" s="128"/>
      <c r="G677" s="128"/>
      <c r="H677" s="128"/>
      <c r="I677" s="128"/>
      <c r="J677" s="128"/>
      <c r="K677" s="129"/>
    </row>
    <row r="678" spans="1:11" s="119" customFormat="1" x14ac:dyDescent="0.25">
      <c r="A678" s="128"/>
      <c r="B678" s="128"/>
      <c r="C678" s="128"/>
      <c r="D678" s="128"/>
      <c r="E678" s="128"/>
      <c r="F678" s="128"/>
      <c r="G678" s="128"/>
      <c r="H678" s="128"/>
      <c r="I678" s="128"/>
      <c r="J678" s="128"/>
      <c r="K678" s="129"/>
    </row>
    <row r="679" spans="1:11" s="119" customFormat="1" x14ac:dyDescent="0.25">
      <c r="A679" s="128"/>
      <c r="B679" s="128"/>
      <c r="C679" s="128"/>
      <c r="D679" s="128"/>
      <c r="E679" s="128"/>
      <c r="F679" s="128"/>
      <c r="G679" s="128"/>
      <c r="H679" s="128"/>
      <c r="I679" s="128"/>
      <c r="J679" s="128"/>
      <c r="K679" s="129"/>
    </row>
    <row r="680" spans="1:11" s="119" customFormat="1" x14ac:dyDescent="0.25">
      <c r="A680" s="128"/>
      <c r="B680" s="128"/>
      <c r="C680" s="128"/>
      <c r="D680" s="128"/>
      <c r="E680" s="128"/>
      <c r="F680" s="128"/>
      <c r="G680" s="128"/>
      <c r="H680" s="128"/>
      <c r="I680" s="128"/>
      <c r="J680" s="128"/>
      <c r="K680" s="129"/>
    </row>
    <row r="681" spans="1:11" s="119" customFormat="1" x14ac:dyDescent="0.25">
      <c r="A681" s="128"/>
      <c r="B681" s="128"/>
      <c r="C681" s="128"/>
      <c r="D681" s="128"/>
      <c r="E681" s="128"/>
      <c r="F681" s="128"/>
      <c r="G681" s="128"/>
      <c r="H681" s="128"/>
      <c r="I681" s="128"/>
      <c r="J681" s="128"/>
      <c r="K681" s="129"/>
    </row>
    <row r="682" spans="1:11" s="119" customFormat="1" x14ac:dyDescent="0.25">
      <c r="A682" s="128"/>
      <c r="B682" s="128"/>
      <c r="C682" s="128"/>
      <c r="D682" s="128"/>
      <c r="E682" s="128"/>
      <c r="F682" s="128"/>
      <c r="G682" s="128"/>
      <c r="H682" s="128"/>
      <c r="I682" s="128"/>
      <c r="J682" s="128"/>
      <c r="K682" s="129"/>
    </row>
    <row r="683" spans="1:11" s="119" customFormat="1" x14ac:dyDescent="0.25">
      <c r="A683" s="128"/>
      <c r="B683" s="128"/>
      <c r="C683" s="128"/>
      <c r="D683" s="128"/>
      <c r="E683" s="128"/>
      <c r="F683" s="128"/>
      <c r="G683" s="128"/>
      <c r="H683" s="128"/>
      <c r="I683" s="128"/>
      <c r="J683" s="128"/>
      <c r="K683" s="129"/>
    </row>
    <row r="684" spans="1:11" s="119" customFormat="1" x14ac:dyDescent="0.25">
      <c r="A684" s="128"/>
      <c r="B684" s="128"/>
      <c r="C684" s="128"/>
      <c r="D684" s="128"/>
      <c r="E684" s="128"/>
      <c r="F684" s="128"/>
      <c r="G684" s="128"/>
      <c r="H684" s="128"/>
      <c r="I684" s="128"/>
      <c r="J684" s="128"/>
      <c r="K684" s="129"/>
    </row>
    <row r="685" spans="1:11" s="119" customFormat="1" x14ac:dyDescent="0.25">
      <c r="A685" s="128"/>
      <c r="B685" s="128"/>
      <c r="C685" s="128"/>
      <c r="D685" s="128"/>
      <c r="E685" s="128"/>
      <c r="F685" s="128"/>
      <c r="G685" s="128"/>
      <c r="H685" s="128"/>
      <c r="I685" s="128"/>
      <c r="J685" s="128"/>
      <c r="K685" s="129"/>
    </row>
    <row r="686" spans="1:11" s="119" customFormat="1" x14ac:dyDescent="0.25">
      <c r="A686" s="128"/>
      <c r="B686" s="128"/>
      <c r="C686" s="128"/>
      <c r="D686" s="128"/>
      <c r="E686" s="128"/>
      <c r="F686" s="128"/>
      <c r="G686" s="128"/>
      <c r="H686" s="128"/>
      <c r="I686" s="128"/>
      <c r="J686" s="128"/>
      <c r="K686" s="129"/>
    </row>
    <row r="687" spans="1:11" s="119" customFormat="1" x14ac:dyDescent="0.25">
      <c r="A687" s="128"/>
      <c r="B687" s="128"/>
      <c r="C687" s="128"/>
      <c r="D687" s="128"/>
      <c r="E687" s="128"/>
      <c r="F687" s="128"/>
      <c r="G687" s="128"/>
      <c r="H687" s="128"/>
      <c r="I687" s="128"/>
      <c r="J687" s="128"/>
      <c r="K687" s="129"/>
    </row>
    <row r="688" spans="1:11" s="119" customFormat="1" x14ac:dyDescent="0.25">
      <c r="A688" s="128"/>
      <c r="B688" s="128"/>
      <c r="C688" s="128"/>
      <c r="D688" s="128"/>
      <c r="E688" s="128"/>
      <c r="F688" s="128"/>
      <c r="G688" s="128"/>
      <c r="H688" s="128"/>
      <c r="I688" s="128"/>
      <c r="J688" s="128"/>
      <c r="K688" s="129"/>
    </row>
    <row r="689" spans="1:11" s="119" customFormat="1" x14ac:dyDescent="0.25">
      <c r="A689" s="128"/>
      <c r="B689" s="128"/>
      <c r="C689" s="128"/>
      <c r="D689" s="128"/>
      <c r="E689" s="128"/>
      <c r="F689" s="128"/>
      <c r="G689" s="128"/>
      <c r="H689" s="128"/>
      <c r="I689" s="128"/>
      <c r="J689" s="128"/>
      <c r="K689" s="129"/>
    </row>
    <row r="690" spans="1:11" s="119" customFormat="1" x14ac:dyDescent="0.25">
      <c r="A690" s="128"/>
      <c r="B690" s="128"/>
      <c r="C690" s="128"/>
      <c r="D690" s="128"/>
      <c r="E690" s="128"/>
      <c r="F690" s="128"/>
      <c r="G690" s="128"/>
      <c r="H690" s="128"/>
      <c r="I690" s="128"/>
      <c r="J690" s="128"/>
      <c r="K690" s="129"/>
    </row>
    <row r="691" spans="1:11" s="119" customFormat="1" x14ac:dyDescent="0.25">
      <c r="A691" s="128"/>
      <c r="B691" s="128"/>
      <c r="C691" s="128"/>
      <c r="D691" s="128"/>
      <c r="E691" s="128"/>
      <c r="F691" s="128"/>
      <c r="G691" s="128"/>
      <c r="H691" s="128"/>
      <c r="I691" s="128"/>
      <c r="J691" s="128"/>
      <c r="K691" s="129"/>
    </row>
    <row r="692" spans="1:11" s="119" customFormat="1" x14ac:dyDescent="0.25">
      <c r="A692" s="128"/>
      <c r="B692" s="128"/>
      <c r="C692" s="128"/>
      <c r="D692" s="128"/>
      <c r="E692" s="128"/>
      <c r="F692" s="128"/>
      <c r="G692" s="128"/>
      <c r="H692" s="128"/>
      <c r="I692" s="128"/>
      <c r="J692" s="128"/>
      <c r="K692" s="129"/>
    </row>
    <row r="693" spans="1:11" s="119" customFormat="1" x14ac:dyDescent="0.25">
      <c r="A693" s="128"/>
      <c r="B693" s="128"/>
      <c r="C693" s="128"/>
      <c r="D693" s="128"/>
      <c r="E693" s="128"/>
      <c r="F693" s="128"/>
      <c r="G693" s="128"/>
      <c r="H693" s="128"/>
      <c r="I693" s="128"/>
      <c r="J693" s="128"/>
      <c r="K693" s="129"/>
    </row>
    <row r="694" spans="1:11" s="119" customFormat="1" x14ac:dyDescent="0.25">
      <c r="A694" s="128"/>
      <c r="B694" s="128"/>
      <c r="C694" s="128"/>
      <c r="D694" s="128"/>
      <c r="E694" s="128"/>
      <c r="F694" s="128"/>
      <c r="G694" s="128"/>
      <c r="H694" s="128"/>
      <c r="I694" s="128"/>
      <c r="J694" s="128"/>
      <c r="K694" s="129"/>
    </row>
    <row r="695" spans="1:11" s="119" customFormat="1" x14ac:dyDescent="0.25">
      <c r="A695" s="128"/>
      <c r="B695" s="128"/>
      <c r="C695" s="128"/>
      <c r="D695" s="128"/>
      <c r="E695" s="128"/>
      <c r="F695" s="128"/>
      <c r="G695" s="128"/>
      <c r="H695" s="128"/>
      <c r="I695" s="128"/>
      <c r="J695" s="128"/>
      <c r="K695" s="129"/>
    </row>
    <row r="696" spans="1:11" s="119" customFormat="1" x14ac:dyDescent="0.25">
      <c r="A696" s="128"/>
      <c r="B696" s="128"/>
      <c r="C696" s="128"/>
      <c r="D696" s="128"/>
      <c r="E696" s="128"/>
      <c r="F696" s="128"/>
      <c r="G696" s="128"/>
      <c r="H696" s="128"/>
      <c r="I696" s="128"/>
      <c r="J696" s="128"/>
      <c r="K696" s="129"/>
    </row>
    <row r="697" spans="1:11" s="119" customFormat="1" x14ac:dyDescent="0.25">
      <c r="A697" s="128"/>
      <c r="B697" s="128"/>
      <c r="C697" s="128"/>
      <c r="D697" s="128"/>
      <c r="E697" s="128"/>
      <c r="F697" s="128"/>
      <c r="G697" s="128"/>
      <c r="H697" s="128"/>
      <c r="I697" s="128"/>
      <c r="J697" s="128"/>
      <c r="K697" s="129"/>
    </row>
    <row r="698" spans="1:11" s="119" customFormat="1" x14ac:dyDescent="0.25">
      <c r="A698" s="128"/>
      <c r="B698" s="128"/>
      <c r="C698" s="128"/>
      <c r="D698" s="128"/>
      <c r="E698" s="128"/>
      <c r="F698" s="128"/>
      <c r="G698" s="128"/>
      <c r="H698" s="128"/>
      <c r="I698" s="128"/>
      <c r="J698" s="128"/>
      <c r="K698" s="129"/>
    </row>
    <row r="699" spans="1:11" s="119" customFormat="1" x14ac:dyDescent="0.25">
      <c r="A699" s="128"/>
      <c r="B699" s="128"/>
      <c r="C699" s="128"/>
      <c r="D699" s="128"/>
      <c r="E699" s="128"/>
      <c r="F699" s="128"/>
      <c r="G699" s="128"/>
      <c r="H699" s="128"/>
      <c r="I699" s="128"/>
      <c r="J699" s="128"/>
      <c r="K699" s="129"/>
    </row>
    <row r="700" spans="1:11" s="119" customFormat="1" x14ac:dyDescent="0.25">
      <c r="A700" s="128"/>
      <c r="B700" s="128"/>
      <c r="C700" s="128"/>
      <c r="D700" s="128"/>
      <c r="E700" s="128"/>
      <c r="F700" s="128"/>
      <c r="G700" s="128"/>
      <c r="H700" s="128"/>
      <c r="I700" s="128"/>
      <c r="J700" s="128"/>
      <c r="K700" s="129"/>
    </row>
    <row r="701" spans="1:11" s="119" customFormat="1" x14ac:dyDescent="0.25">
      <c r="A701" s="128"/>
      <c r="B701" s="128"/>
      <c r="C701" s="128"/>
      <c r="D701" s="128"/>
      <c r="E701" s="128"/>
      <c r="F701" s="128"/>
      <c r="G701" s="128"/>
      <c r="H701" s="128"/>
      <c r="I701" s="128"/>
      <c r="J701" s="128"/>
      <c r="K701" s="129"/>
    </row>
    <row r="702" spans="1:11" s="119" customFormat="1" x14ac:dyDescent="0.25">
      <c r="A702" s="128"/>
      <c r="B702" s="128"/>
      <c r="C702" s="128"/>
      <c r="D702" s="128"/>
      <c r="E702" s="128"/>
      <c r="F702" s="128"/>
      <c r="G702" s="128"/>
      <c r="H702" s="128"/>
      <c r="I702" s="128"/>
      <c r="J702" s="128"/>
      <c r="K702" s="129"/>
    </row>
    <row r="703" spans="1:11" s="119" customFormat="1" x14ac:dyDescent="0.25">
      <c r="A703" s="128"/>
      <c r="B703" s="128"/>
      <c r="C703" s="128"/>
      <c r="D703" s="128"/>
      <c r="E703" s="128"/>
      <c r="F703" s="128"/>
      <c r="G703" s="128"/>
      <c r="H703" s="128"/>
      <c r="I703" s="128"/>
      <c r="J703" s="128"/>
      <c r="K703" s="129"/>
    </row>
    <row r="704" spans="1:11" s="119" customFormat="1" x14ac:dyDescent="0.25">
      <c r="A704" s="128"/>
      <c r="B704" s="128"/>
      <c r="C704" s="128"/>
      <c r="D704" s="128"/>
      <c r="E704" s="128"/>
      <c r="F704" s="128"/>
      <c r="G704" s="128"/>
      <c r="H704" s="128"/>
      <c r="I704" s="128"/>
      <c r="J704" s="128"/>
      <c r="K704" s="129"/>
    </row>
    <row r="705" spans="1:11" s="119" customFormat="1" x14ac:dyDescent="0.25">
      <c r="A705" s="128"/>
      <c r="B705" s="128"/>
      <c r="C705" s="128"/>
      <c r="D705" s="128"/>
      <c r="E705" s="128"/>
      <c r="F705" s="128"/>
      <c r="G705" s="128"/>
      <c r="H705" s="128"/>
      <c r="I705" s="128"/>
      <c r="J705" s="128"/>
      <c r="K705" s="129"/>
    </row>
    <row r="706" spans="1:11" s="119" customFormat="1" x14ac:dyDescent="0.25">
      <c r="A706" s="128"/>
      <c r="B706" s="128"/>
      <c r="C706" s="128"/>
      <c r="D706" s="128"/>
      <c r="E706" s="128"/>
      <c r="F706" s="128"/>
      <c r="G706" s="128"/>
      <c r="H706" s="128"/>
      <c r="I706" s="128"/>
      <c r="J706" s="128"/>
      <c r="K706" s="129"/>
    </row>
    <row r="707" spans="1:11" s="119" customFormat="1" x14ac:dyDescent="0.25">
      <c r="A707" s="128"/>
      <c r="B707" s="128"/>
      <c r="C707" s="128"/>
      <c r="D707" s="128"/>
      <c r="E707" s="128"/>
      <c r="F707" s="128"/>
      <c r="G707" s="128"/>
      <c r="H707" s="128"/>
      <c r="I707" s="128"/>
      <c r="J707" s="128"/>
      <c r="K707" s="129"/>
    </row>
    <row r="708" spans="1:11" s="119" customFormat="1" x14ac:dyDescent="0.25">
      <c r="A708" s="128"/>
      <c r="B708" s="128"/>
      <c r="C708" s="128"/>
      <c r="D708" s="128"/>
      <c r="E708" s="128"/>
      <c r="F708" s="128"/>
      <c r="G708" s="128"/>
      <c r="H708" s="128"/>
      <c r="I708" s="128"/>
      <c r="J708" s="128"/>
      <c r="K708" s="129"/>
    </row>
    <row r="709" spans="1:11" s="119" customFormat="1" x14ac:dyDescent="0.25">
      <c r="A709" s="128"/>
      <c r="B709" s="128"/>
      <c r="C709" s="128"/>
      <c r="D709" s="128"/>
      <c r="E709" s="128"/>
      <c r="F709" s="128"/>
      <c r="G709" s="128"/>
      <c r="H709" s="128"/>
      <c r="I709" s="128"/>
      <c r="J709" s="128"/>
      <c r="K709" s="129"/>
    </row>
    <row r="710" spans="1:11" s="119" customFormat="1" x14ac:dyDescent="0.25">
      <c r="A710" s="128"/>
      <c r="B710" s="128"/>
      <c r="C710" s="128"/>
      <c r="D710" s="128"/>
      <c r="E710" s="128"/>
      <c r="F710" s="128"/>
      <c r="G710" s="128"/>
      <c r="H710" s="128"/>
      <c r="I710" s="128"/>
      <c r="J710" s="128"/>
      <c r="K710" s="129"/>
    </row>
    <row r="711" spans="1:11" s="119" customFormat="1" x14ac:dyDescent="0.25">
      <c r="A711" s="128"/>
      <c r="B711" s="128"/>
      <c r="C711" s="128"/>
      <c r="D711" s="128"/>
      <c r="E711" s="128"/>
      <c r="F711" s="128"/>
      <c r="G711" s="128"/>
      <c r="H711" s="128"/>
      <c r="I711" s="128"/>
      <c r="J711" s="128"/>
      <c r="K711" s="129"/>
    </row>
    <row r="712" spans="1:11" s="119" customFormat="1" x14ac:dyDescent="0.25">
      <c r="A712" s="128"/>
      <c r="B712" s="128"/>
      <c r="C712" s="128"/>
      <c r="D712" s="128"/>
      <c r="E712" s="128"/>
      <c r="F712" s="128"/>
      <c r="G712" s="128"/>
      <c r="H712" s="128"/>
      <c r="I712" s="128"/>
      <c r="J712" s="128"/>
      <c r="K712" s="129"/>
    </row>
    <row r="713" spans="1:11" s="119" customFormat="1" x14ac:dyDescent="0.25">
      <c r="A713" s="128"/>
      <c r="B713" s="128"/>
      <c r="C713" s="128"/>
      <c r="D713" s="128"/>
      <c r="E713" s="128"/>
      <c r="F713" s="128"/>
      <c r="G713" s="128"/>
      <c r="H713" s="128"/>
      <c r="I713" s="128"/>
      <c r="J713" s="128"/>
      <c r="K713" s="129"/>
    </row>
    <row r="714" spans="1:11" s="119" customFormat="1" x14ac:dyDescent="0.25">
      <c r="A714" s="128"/>
      <c r="B714" s="128"/>
      <c r="C714" s="128"/>
      <c r="D714" s="128"/>
      <c r="E714" s="128"/>
      <c r="F714" s="128"/>
      <c r="G714" s="128"/>
      <c r="H714" s="128"/>
      <c r="I714" s="128"/>
      <c r="J714" s="128"/>
      <c r="K714" s="129"/>
    </row>
    <row r="715" spans="1:11" s="119" customFormat="1" x14ac:dyDescent="0.25">
      <c r="A715" s="128"/>
      <c r="B715" s="128"/>
      <c r="C715" s="128"/>
      <c r="D715" s="128"/>
      <c r="E715" s="128"/>
      <c r="F715" s="128"/>
      <c r="G715" s="128"/>
      <c r="H715" s="128"/>
      <c r="I715" s="128"/>
      <c r="J715" s="128"/>
      <c r="K715" s="129"/>
    </row>
    <row r="716" spans="1:11" s="119" customFormat="1" x14ac:dyDescent="0.25">
      <c r="A716" s="128"/>
      <c r="B716" s="128"/>
      <c r="C716" s="128"/>
      <c r="D716" s="128"/>
      <c r="E716" s="128"/>
      <c r="F716" s="128"/>
      <c r="G716" s="128"/>
      <c r="H716" s="128"/>
      <c r="I716" s="128"/>
      <c r="J716" s="128"/>
      <c r="K716" s="129"/>
    </row>
    <row r="717" spans="1:11" s="119" customFormat="1" x14ac:dyDescent="0.25">
      <c r="A717" s="128"/>
      <c r="B717" s="128"/>
      <c r="C717" s="128"/>
      <c r="D717" s="128"/>
      <c r="E717" s="128"/>
      <c r="F717" s="128"/>
      <c r="G717" s="128"/>
      <c r="H717" s="128"/>
      <c r="I717" s="128"/>
      <c r="J717" s="128"/>
      <c r="K717" s="129"/>
    </row>
    <row r="718" spans="1:11" s="119" customFormat="1" x14ac:dyDescent="0.25">
      <c r="A718" s="128"/>
      <c r="B718" s="128"/>
      <c r="C718" s="128"/>
      <c r="D718" s="128"/>
      <c r="E718" s="128"/>
      <c r="F718" s="128"/>
      <c r="G718" s="128"/>
      <c r="H718" s="128"/>
      <c r="I718" s="128"/>
      <c r="J718" s="128"/>
      <c r="K718" s="129"/>
    </row>
    <row r="719" spans="1:11" s="119" customFormat="1" x14ac:dyDescent="0.25">
      <c r="A719" s="128"/>
      <c r="B719" s="128"/>
      <c r="C719" s="128"/>
      <c r="D719" s="128"/>
      <c r="E719" s="128"/>
      <c r="F719" s="128"/>
      <c r="G719" s="128"/>
      <c r="H719" s="128"/>
      <c r="I719" s="128"/>
      <c r="J719" s="128"/>
      <c r="K719" s="129"/>
    </row>
    <row r="720" spans="1:11" s="119" customFormat="1" x14ac:dyDescent="0.25">
      <c r="A720" s="128"/>
      <c r="B720" s="128"/>
      <c r="C720" s="128"/>
      <c r="D720" s="128"/>
      <c r="E720" s="128"/>
      <c r="F720" s="128"/>
      <c r="G720" s="128"/>
      <c r="H720" s="128"/>
      <c r="I720" s="128"/>
      <c r="J720" s="128"/>
      <c r="K720" s="129"/>
    </row>
    <row r="721" spans="1:11" s="119" customFormat="1" x14ac:dyDescent="0.25">
      <c r="A721" s="128"/>
      <c r="B721" s="128"/>
      <c r="C721" s="128"/>
      <c r="D721" s="128"/>
      <c r="E721" s="128"/>
      <c r="F721" s="128"/>
      <c r="G721" s="128"/>
      <c r="H721" s="128"/>
      <c r="I721" s="128"/>
      <c r="J721" s="128"/>
      <c r="K721" s="129"/>
    </row>
    <row r="722" spans="1:11" s="119" customFormat="1" x14ac:dyDescent="0.25">
      <c r="A722" s="128"/>
      <c r="B722" s="128"/>
      <c r="C722" s="128"/>
      <c r="D722" s="128"/>
      <c r="E722" s="128"/>
      <c r="F722" s="128"/>
      <c r="G722" s="128"/>
      <c r="H722" s="128"/>
      <c r="I722" s="128"/>
      <c r="J722" s="128"/>
      <c r="K722" s="129"/>
    </row>
    <row r="723" spans="1:11" s="119" customFormat="1" x14ac:dyDescent="0.25">
      <c r="A723" s="128"/>
      <c r="B723" s="128"/>
      <c r="C723" s="128"/>
      <c r="D723" s="128"/>
      <c r="E723" s="128"/>
      <c r="F723" s="128"/>
      <c r="G723" s="128"/>
      <c r="H723" s="128"/>
      <c r="I723" s="128"/>
      <c r="J723" s="128"/>
      <c r="K723" s="129"/>
    </row>
    <row r="724" spans="1:11" s="119" customFormat="1" x14ac:dyDescent="0.25">
      <c r="A724" s="128"/>
      <c r="B724" s="128"/>
      <c r="C724" s="128"/>
      <c r="D724" s="128"/>
      <c r="E724" s="128"/>
      <c r="F724" s="128"/>
      <c r="G724" s="128"/>
      <c r="H724" s="128"/>
      <c r="I724" s="128"/>
      <c r="J724" s="128"/>
      <c r="K724" s="129"/>
    </row>
    <row r="725" spans="1:11" s="119" customFormat="1" x14ac:dyDescent="0.25">
      <c r="A725" s="128"/>
      <c r="B725" s="128"/>
      <c r="C725" s="128"/>
      <c r="D725" s="128"/>
      <c r="E725" s="128"/>
      <c r="F725" s="128"/>
      <c r="G725" s="128"/>
      <c r="H725" s="128"/>
      <c r="I725" s="128"/>
      <c r="J725" s="128"/>
      <c r="K725" s="129"/>
    </row>
    <row r="726" spans="1:11" s="119" customFormat="1" x14ac:dyDescent="0.25">
      <c r="A726" s="128"/>
      <c r="B726" s="128"/>
      <c r="C726" s="128"/>
      <c r="D726" s="128"/>
      <c r="E726" s="128"/>
      <c r="F726" s="128"/>
      <c r="G726" s="128"/>
      <c r="H726" s="128"/>
      <c r="I726" s="128"/>
      <c r="J726" s="128"/>
      <c r="K726" s="129"/>
    </row>
    <row r="727" spans="1:11" s="119" customFormat="1" x14ac:dyDescent="0.25">
      <c r="A727" s="128"/>
      <c r="B727" s="128"/>
      <c r="C727" s="128"/>
      <c r="D727" s="128"/>
      <c r="E727" s="128"/>
      <c r="F727" s="128"/>
      <c r="G727" s="128"/>
      <c r="H727" s="128"/>
      <c r="I727" s="128"/>
      <c r="J727" s="128"/>
      <c r="K727" s="129"/>
    </row>
    <row r="728" spans="1:11" s="119" customFormat="1" x14ac:dyDescent="0.25">
      <c r="A728" s="128"/>
      <c r="B728" s="128"/>
      <c r="C728" s="128"/>
      <c r="D728" s="128"/>
      <c r="E728" s="128"/>
      <c r="F728" s="128"/>
      <c r="G728" s="128"/>
      <c r="H728" s="128"/>
      <c r="I728" s="128"/>
      <c r="J728" s="128"/>
      <c r="K728" s="129"/>
    </row>
    <row r="729" spans="1:11" s="119" customFormat="1" x14ac:dyDescent="0.25">
      <c r="A729" s="128"/>
      <c r="B729" s="128"/>
      <c r="C729" s="128"/>
      <c r="D729" s="128"/>
      <c r="E729" s="128"/>
      <c r="F729" s="128"/>
      <c r="G729" s="128"/>
      <c r="H729" s="128"/>
      <c r="I729" s="128"/>
      <c r="J729" s="128"/>
      <c r="K729" s="129"/>
    </row>
    <row r="730" spans="1:11" s="119" customFormat="1" x14ac:dyDescent="0.25">
      <c r="A730" s="128"/>
      <c r="B730" s="128"/>
      <c r="C730" s="128"/>
      <c r="D730" s="128"/>
      <c r="E730" s="128"/>
      <c r="F730" s="128"/>
      <c r="G730" s="128"/>
      <c r="H730" s="128"/>
      <c r="I730" s="128"/>
      <c r="J730" s="128"/>
      <c r="K730" s="129"/>
    </row>
    <row r="731" spans="1:11" s="119" customFormat="1" x14ac:dyDescent="0.25">
      <c r="A731" s="128"/>
      <c r="B731" s="128"/>
      <c r="C731" s="128"/>
      <c r="D731" s="128"/>
      <c r="E731" s="128"/>
      <c r="F731" s="128"/>
      <c r="G731" s="128"/>
      <c r="H731" s="128"/>
      <c r="I731" s="128"/>
      <c r="J731" s="128"/>
      <c r="K731" s="129"/>
    </row>
    <row r="732" spans="1:11" s="119" customFormat="1" x14ac:dyDescent="0.25">
      <c r="A732" s="128"/>
      <c r="B732" s="128"/>
      <c r="C732" s="128"/>
      <c r="D732" s="128"/>
      <c r="E732" s="128"/>
      <c r="F732" s="128"/>
      <c r="G732" s="128"/>
      <c r="H732" s="128"/>
      <c r="I732" s="128"/>
      <c r="J732" s="128"/>
      <c r="K732" s="129"/>
    </row>
    <row r="733" spans="1:11" s="119" customFormat="1" x14ac:dyDescent="0.25">
      <c r="A733" s="128"/>
      <c r="B733" s="128"/>
      <c r="C733" s="128"/>
      <c r="D733" s="128"/>
      <c r="E733" s="128"/>
      <c r="F733" s="128"/>
      <c r="G733" s="128"/>
      <c r="H733" s="128"/>
      <c r="I733" s="128"/>
      <c r="J733" s="128"/>
      <c r="K733" s="129"/>
    </row>
    <row r="734" spans="1:11" s="119" customFormat="1" x14ac:dyDescent="0.25">
      <c r="A734" s="128"/>
      <c r="B734" s="128"/>
      <c r="C734" s="128"/>
      <c r="D734" s="128"/>
      <c r="E734" s="128"/>
      <c r="F734" s="128"/>
      <c r="G734" s="128"/>
      <c r="H734" s="128"/>
      <c r="I734" s="128"/>
      <c r="J734" s="128"/>
      <c r="K734" s="129"/>
    </row>
    <row r="735" spans="1:11" s="119" customFormat="1" x14ac:dyDescent="0.25">
      <c r="A735" s="128"/>
      <c r="B735" s="128"/>
      <c r="C735" s="128"/>
      <c r="D735" s="128"/>
      <c r="E735" s="128"/>
      <c r="F735" s="128"/>
      <c r="G735" s="128"/>
      <c r="H735" s="128"/>
      <c r="I735" s="128"/>
      <c r="J735" s="128"/>
      <c r="K735" s="129"/>
    </row>
    <row r="736" spans="1:11" s="119" customFormat="1" x14ac:dyDescent="0.25">
      <c r="A736" s="128"/>
      <c r="B736" s="128"/>
      <c r="C736" s="128"/>
      <c r="D736" s="128"/>
      <c r="E736" s="128"/>
      <c r="F736" s="128"/>
      <c r="G736" s="128"/>
      <c r="H736" s="128"/>
      <c r="I736" s="128"/>
      <c r="J736" s="128"/>
      <c r="K736" s="129"/>
    </row>
    <row r="737" spans="1:11" s="119" customFormat="1" x14ac:dyDescent="0.25">
      <c r="A737" s="128"/>
      <c r="B737" s="128"/>
      <c r="C737" s="128"/>
      <c r="D737" s="128"/>
      <c r="E737" s="128"/>
      <c r="F737" s="128"/>
      <c r="G737" s="128"/>
      <c r="H737" s="128"/>
      <c r="I737" s="128"/>
      <c r="J737" s="128"/>
      <c r="K737" s="129"/>
    </row>
    <row r="738" spans="1:11" s="119" customFormat="1" x14ac:dyDescent="0.25">
      <c r="A738" s="128"/>
      <c r="B738" s="128"/>
      <c r="C738" s="128"/>
      <c r="D738" s="128"/>
      <c r="E738" s="128"/>
      <c r="F738" s="128"/>
      <c r="G738" s="128"/>
      <c r="H738" s="128"/>
      <c r="I738" s="128"/>
      <c r="J738" s="128"/>
      <c r="K738" s="129"/>
    </row>
    <row r="739" spans="1:11" s="119" customFormat="1" x14ac:dyDescent="0.25">
      <c r="A739" s="128"/>
      <c r="B739" s="128"/>
      <c r="C739" s="128"/>
      <c r="D739" s="128"/>
      <c r="E739" s="128"/>
      <c r="F739" s="128"/>
      <c r="G739" s="128"/>
      <c r="H739" s="128"/>
      <c r="I739" s="128"/>
      <c r="J739" s="128"/>
      <c r="K739" s="129"/>
    </row>
    <row r="740" spans="1:11" s="119" customFormat="1" x14ac:dyDescent="0.25">
      <c r="A740" s="128"/>
      <c r="B740" s="128"/>
      <c r="C740" s="128"/>
      <c r="D740" s="128"/>
      <c r="E740" s="128"/>
      <c r="F740" s="128"/>
      <c r="G740" s="128"/>
      <c r="H740" s="128"/>
      <c r="I740" s="128"/>
      <c r="J740" s="128"/>
      <c r="K740" s="129"/>
    </row>
    <row r="741" spans="1:11" s="119" customFormat="1" x14ac:dyDescent="0.25">
      <c r="A741" s="128"/>
      <c r="B741" s="128"/>
      <c r="C741" s="128"/>
      <c r="D741" s="128"/>
      <c r="E741" s="128"/>
      <c r="F741" s="128"/>
      <c r="G741" s="128"/>
      <c r="H741" s="128"/>
      <c r="I741" s="128"/>
      <c r="J741" s="128"/>
      <c r="K741" s="129"/>
    </row>
    <row r="742" spans="1:11" s="119" customFormat="1" x14ac:dyDescent="0.25">
      <c r="A742" s="128"/>
      <c r="B742" s="128"/>
      <c r="C742" s="128"/>
      <c r="D742" s="128"/>
      <c r="E742" s="128"/>
      <c r="F742" s="128"/>
      <c r="G742" s="128"/>
      <c r="H742" s="128"/>
      <c r="I742" s="128"/>
      <c r="J742" s="128"/>
      <c r="K742" s="129"/>
    </row>
    <row r="743" spans="1:11" s="119" customFormat="1" x14ac:dyDescent="0.25">
      <c r="A743" s="128"/>
      <c r="B743" s="128"/>
      <c r="C743" s="128"/>
      <c r="D743" s="128"/>
      <c r="E743" s="128"/>
      <c r="F743" s="128"/>
      <c r="G743" s="128"/>
      <c r="H743" s="128"/>
      <c r="I743" s="128"/>
      <c r="J743" s="128"/>
      <c r="K743" s="129"/>
    </row>
    <row r="744" spans="1:11" s="119" customFormat="1" x14ac:dyDescent="0.25">
      <c r="A744" s="128"/>
      <c r="B744" s="128"/>
      <c r="C744" s="128"/>
      <c r="D744" s="128"/>
      <c r="E744" s="128"/>
      <c r="F744" s="128"/>
      <c r="G744" s="128"/>
      <c r="H744" s="128"/>
      <c r="I744" s="128"/>
      <c r="J744" s="128"/>
      <c r="K744" s="129"/>
    </row>
    <row r="745" spans="1:11" s="119" customFormat="1" x14ac:dyDescent="0.25">
      <c r="A745" s="128"/>
      <c r="B745" s="128"/>
      <c r="C745" s="128"/>
      <c r="D745" s="128"/>
      <c r="E745" s="128"/>
      <c r="F745" s="128"/>
      <c r="G745" s="128"/>
      <c r="H745" s="128"/>
      <c r="I745" s="128"/>
      <c r="J745" s="128"/>
      <c r="K745" s="129"/>
    </row>
    <row r="746" spans="1:11" s="119" customFormat="1" x14ac:dyDescent="0.25">
      <c r="A746" s="128"/>
      <c r="B746" s="128"/>
      <c r="C746" s="128"/>
      <c r="D746" s="128"/>
      <c r="E746" s="128"/>
      <c r="F746" s="128"/>
      <c r="G746" s="128"/>
      <c r="H746" s="128"/>
      <c r="I746" s="128"/>
      <c r="J746" s="128"/>
      <c r="K746" s="129"/>
    </row>
    <row r="747" spans="1:11" s="119" customFormat="1" x14ac:dyDescent="0.25">
      <c r="A747" s="128"/>
      <c r="B747" s="128"/>
      <c r="C747" s="128"/>
      <c r="D747" s="128"/>
      <c r="E747" s="128"/>
      <c r="F747" s="128"/>
      <c r="G747" s="128"/>
      <c r="H747" s="128"/>
      <c r="I747" s="128"/>
      <c r="J747" s="128"/>
      <c r="K747" s="129"/>
    </row>
    <row r="748" spans="1:11" s="119" customFormat="1" x14ac:dyDescent="0.25">
      <c r="A748" s="128"/>
      <c r="B748" s="128"/>
      <c r="C748" s="128"/>
      <c r="D748" s="128"/>
      <c r="E748" s="128"/>
      <c r="F748" s="128"/>
      <c r="G748" s="128"/>
      <c r="H748" s="128"/>
      <c r="I748" s="128"/>
      <c r="J748" s="128"/>
      <c r="K748" s="129"/>
    </row>
    <row r="749" spans="1:11" s="119" customFormat="1" x14ac:dyDescent="0.25">
      <c r="A749" s="128"/>
      <c r="B749" s="128"/>
      <c r="C749" s="128"/>
      <c r="D749" s="128"/>
      <c r="E749" s="128"/>
      <c r="F749" s="128"/>
      <c r="G749" s="128"/>
      <c r="H749" s="128"/>
      <c r="I749" s="128"/>
      <c r="J749" s="128"/>
      <c r="K749" s="129"/>
    </row>
    <row r="750" spans="1:11" s="119" customFormat="1" x14ac:dyDescent="0.25">
      <c r="A750" s="128"/>
      <c r="B750" s="128"/>
      <c r="C750" s="128"/>
      <c r="D750" s="128"/>
      <c r="E750" s="128"/>
      <c r="F750" s="128"/>
      <c r="G750" s="128"/>
      <c r="H750" s="128"/>
      <c r="I750" s="128"/>
      <c r="J750" s="128"/>
      <c r="K750" s="129"/>
    </row>
    <row r="751" spans="1:11" s="119" customFormat="1" x14ac:dyDescent="0.25">
      <c r="A751" s="128"/>
      <c r="B751" s="128"/>
      <c r="C751" s="128"/>
      <c r="D751" s="128"/>
      <c r="E751" s="128"/>
      <c r="F751" s="128"/>
      <c r="G751" s="128"/>
      <c r="H751" s="128"/>
      <c r="I751" s="128"/>
      <c r="J751" s="128"/>
      <c r="K751" s="129"/>
    </row>
    <row r="752" spans="1:11" s="119" customFormat="1" x14ac:dyDescent="0.25">
      <c r="A752" s="128"/>
      <c r="B752" s="128"/>
      <c r="C752" s="128"/>
      <c r="D752" s="128"/>
      <c r="E752" s="128"/>
      <c r="F752" s="128"/>
      <c r="G752" s="128"/>
      <c r="H752" s="128"/>
      <c r="I752" s="128"/>
      <c r="J752" s="128"/>
      <c r="K752" s="129"/>
    </row>
    <row r="753" spans="1:11" s="119" customFormat="1" x14ac:dyDescent="0.25">
      <c r="A753" s="128"/>
      <c r="B753" s="128"/>
      <c r="C753" s="128"/>
      <c r="D753" s="128"/>
      <c r="E753" s="128"/>
      <c r="F753" s="128"/>
      <c r="G753" s="128"/>
      <c r="H753" s="128"/>
      <c r="I753" s="128"/>
      <c r="J753" s="128"/>
      <c r="K753" s="129"/>
    </row>
    <row r="754" spans="1:11" s="119" customFormat="1" x14ac:dyDescent="0.25">
      <c r="A754" s="128"/>
      <c r="B754" s="128"/>
      <c r="C754" s="128"/>
      <c r="D754" s="128"/>
      <c r="E754" s="128"/>
      <c r="F754" s="128"/>
      <c r="G754" s="128"/>
      <c r="H754" s="128"/>
      <c r="I754" s="128"/>
      <c r="J754" s="128"/>
      <c r="K754" s="129"/>
    </row>
    <row r="755" spans="1:11" s="119" customFormat="1" x14ac:dyDescent="0.25">
      <c r="A755" s="128"/>
      <c r="B755" s="128"/>
      <c r="C755" s="128"/>
      <c r="D755" s="128"/>
      <c r="E755" s="128"/>
      <c r="F755" s="128"/>
      <c r="G755" s="128"/>
      <c r="H755" s="128"/>
      <c r="I755" s="128"/>
      <c r="J755" s="128"/>
      <c r="K755" s="129"/>
    </row>
    <row r="756" spans="1:11" s="119" customFormat="1" x14ac:dyDescent="0.25">
      <c r="A756" s="128"/>
      <c r="B756" s="128"/>
      <c r="C756" s="128"/>
      <c r="D756" s="128"/>
      <c r="E756" s="128"/>
      <c r="F756" s="128"/>
      <c r="G756" s="128"/>
      <c r="H756" s="128"/>
      <c r="I756" s="128"/>
      <c r="J756" s="128"/>
      <c r="K756" s="129"/>
    </row>
    <row r="757" spans="1:11" s="119" customFormat="1" x14ac:dyDescent="0.25">
      <c r="A757" s="128"/>
      <c r="B757" s="128"/>
      <c r="C757" s="128"/>
      <c r="D757" s="128"/>
      <c r="E757" s="128"/>
      <c r="F757" s="128"/>
      <c r="G757" s="128"/>
      <c r="H757" s="128"/>
      <c r="I757" s="128"/>
      <c r="J757" s="128"/>
      <c r="K757" s="129"/>
    </row>
    <row r="758" spans="1:11" s="119" customFormat="1" x14ac:dyDescent="0.25">
      <c r="A758" s="128"/>
      <c r="B758" s="128"/>
      <c r="C758" s="128"/>
      <c r="D758" s="128"/>
      <c r="E758" s="128"/>
      <c r="F758" s="128"/>
      <c r="G758" s="128"/>
      <c r="H758" s="128"/>
      <c r="I758" s="128"/>
      <c r="J758" s="128"/>
      <c r="K758" s="129"/>
    </row>
    <row r="759" spans="1:11" s="119" customFormat="1" x14ac:dyDescent="0.25">
      <c r="A759" s="128"/>
      <c r="B759" s="128"/>
      <c r="C759" s="128"/>
      <c r="D759" s="128"/>
      <c r="E759" s="128"/>
      <c r="F759" s="128"/>
      <c r="G759" s="128"/>
      <c r="H759" s="128"/>
      <c r="I759" s="128"/>
      <c r="J759" s="128"/>
      <c r="K759" s="129"/>
    </row>
    <row r="760" spans="1:11" s="119" customFormat="1" x14ac:dyDescent="0.25">
      <c r="A760" s="128"/>
      <c r="B760" s="128"/>
      <c r="C760" s="128"/>
      <c r="D760" s="128"/>
      <c r="E760" s="128"/>
      <c r="F760" s="128"/>
      <c r="G760" s="128"/>
      <c r="H760" s="128"/>
      <c r="I760" s="128"/>
      <c r="J760" s="128"/>
      <c r="K760" s="129"/>
    </row>
    <row r="761" spans="1:11" s="119" customFormat="1" x14ac:dyDescent="0.25">
      <c r="A761" s="128"/>
      <c r="B761" s="128"/>
      <c r="C761" s="128"/>
      <c r="D761" s="128"/>
      <c r="E761" s="128"/>
      <c r="F761" s="128"/>
      <c r="G761" s="128"/>
      <c r="H761" s="128"/>
      <c r="I761" s="128"/>
      <c r="J761" s="128"/>
      <c r="K761" s="129"/>
    </row>
    <row r="762" spans="1:11" s="119" customFormat="1" x14ac:dyDescent="0.25">
      <c r="A762" s="128"/>
      <c r="B762" s="128"/>
      <c r="C762" s="128"/>
      <c r="D762" s="128"/>
      <c r="E762" s="128"/>
      <c r="F762" s="128"/>
      <c r="G762" s="128"/>
      <c r="H762" s="128"/>
      <c r="I762" s="128"/>
      <c r="J762" s="128"/>
      <c r="K762" s="129"/>
    </row>
    <row r="763" spans="1:11" s="119" customFormat="1" x14ac:dyDescent="0.25">
      <c r="A763" s="128"/>
      <c r="B763" s="128"/>
      <c r="C763" s="128"/>
      <c r="D763" s="128"/>
      <c r="E763" s="128"/>
      <c r="F763" s="128"/>
      <c r="G763" s="128"/>
      <c r="H763" s="128"/>
      <c r="I763" s="128"/>
      <c r="J763" s="128"/>
      <c r="K763" s="129"/>
    </row>
    <row r="764" spans="1:11" s="119" customFormat="1" x14ac:dyDescent="0.25">
      <c r="A764" s="128"/>
      <c r="B764" s="128"/>
      <c r="C764" s="128"/>
      <c r="D764" s="128"/>
      <c r="E764" s="128"/>
      <c r="F764" s="128"/>
      <c r="G764" s="128"/>
      <c r="H764" s="128"/>
      <c r="I764" s="128"/>
      <c r="J764" s="128"/>
      <c r="K764" s="129"/>
    </row>
    <row r="765" spans="1:11" s="119" customFormat="1" x14ac:dyDescent="0.25">
      <c r="A765" s="128"/>
      <c r="B765" s="128"/>
      <c r="C765" s="128"/>
      <c r="D765" s="128"/>
      <c r="E765" s="128"/>
      <c r="F765" s="128"/>
      <c r="G765" s="128"/>
      <c r="H765" s="128"/>
      <c r="I765" s="128"/>
      <c r="J765" s="128"/>
      <c r="K765" s="129"/>
    </row>
    <row r="766" spans="1:11" s="119" customFormat="1" x14ac:dyDescent="0.25">
      <c r="A766" s="128"/>
      <c r="B766" s="128"/>
      <c r="C766" s="128"/>
      <c r="D766" s="128"/>
      <c r="E766" s="128"/>
      <c r="F766" s="128"/>
      <c r="G766" s="128"/>
      <c r="H766" s="128"/>
      <c r="I766" s="128"/>
      <c r="J766" s="128"/>
      <c r="K766" s="129"/>
    </row>
    <row r="767" spans="1:11" s="119" customFormat="1" x14ac:dyDescent="0.25">
      <c r="A767" s="128"/>
      <c r="B767" s="128"/>
      <c r="C767" s="128"/>
      <c r="D767" s="128"/>
      <c r="E767" s="128"/>
      <c r="F767" s="128"/>
      <c r="G767" s="128"/>
      <c r="H767" s="128"/>
      <c r="I767" s="128"/>
      <c r="J767" s="128"/>
      <c r="K767" s="129"/>
    </row>
    <row r="768" spans="1:11" s="119" customFormat="1" x14ac:dyDescent="0.25">
      <c r="A768" s="128"/>
      <c r="B768" s="128"/>
      <c r="C768" s="128"/>
      <c r="D768" s="128"/>
      <c r="E768" s="128"/>
      <c r="F768" s="128"/>
      <c r="G768" s="128"/>
      <c r="H768" s="128"/>
      <c r="I768" s="128"/>
      <c r="J768" s="128"/>
      <c r="K768" s="129"/>
    </row>
    <row r="769" spans="1:11" s="119" customFormat="1" x14ac:dyDescent="0.25">
      <c r="A769" s="128"/>
      <c r="B769" s="128"/>
      <c r="C769" s="128"/>
      <c r="D769" s="128"/>
      <c r="E769" s="128"/>
      <c r="F769" s="128"/>
      <c r="G769" s="128"/>
      <c r="H769" s="128"/>
      <c r="I769" s="128"/>
      <c r="J769" s="128"/>
      <c r="K769" s="129"/>
    </row>
    <row r="770" spans="1:11" s="119" customFormat="1" x14ac:dyDescent="0.25">
      <c r="A770" s="128"/>
      <c r="B770" s="128"/>
      <c r="C770" s="128"/>
      <c r="D770" s="128"/>
      <c r="E770" s="128"/>
      <c r="F770" s="128"/>
      <c r="G770" s="128"/>
      <c r="H770" s="128"/>
      <c r="I770" s="128"/>
      <c r="J770" s="128"/>
      <c r="K770" s="129"/>
    </row>
    <row r="771" spans="1:11" s="119" customFormat="1" x14ac:dyDescent="0.25">
      <c r="A771" s="128"/>
      <c r="B771" s="128"/>
      <c r="C771" s="128"/>
      <c r="D771" s="128"/>
      <c r="E771" s="128"/>
      <c r="F771" s="128"/>
      <c r="G771" s="128"/>
      <c r="H771" s="128"/>
      <c r="I771" s="128"/>
      <c r="J771" s="128"/>
      <c r="K771" s="129"/>
    </row>
    <row r="772" spans="1:11" s="119" customFormat="1" x14ac:dyDescent="0.25">
      <c r="A772" s="128"/>
      <c r="B772" s="128"/>
      <c r="C772" s="128"/>
      <c r="D772" s="128"/>
      <c r="E772" s="128"/>
      <c r="F772" s="128"/>
      <c r="G772" s="128"/>
      <c r="H772" s="128"/>
      <c r="I772" s="128"/>
      <c r="J772" s="128"/>
      <c r="K772" s="129"/>
    </row>
    <row r="773" spans="1:11" s="119" customFormat="1" x14ac:dyDescent="0.25">
      <c r="A773" s="128"/>
      <c r="B773" s="128"/>
      <c r="C773" s="128"/>
      <c r="D773" s="128"/>
      <c r="E773" s="128"/>
      <c r="F773" s="128"/>
      <c r="G773" s="128"/>
      <c r="H773" s="128"/>
      <c r="I773" s="128"/>
      <c r="J773" s="128"/>
      <c r="K773" s="129"/>
    </row>
    <row r="774" spans="1:11" s="119" customFormat="1" x14ac:dyDescent="0.25">
      <c r="A774" s="128"/>
      <c r="B774" s="128"/>
      <c r="C774" s="128"/>
      <c r="D774" s="128"/>
      <c r="E774" s="128"/>
      <c r="F774" s="128"/>
      <c r="G774" s="128"/>
      <c r="H774" s="128"/>
      <c r="I774" s="128"/>
      <c r="J774" s="128"/>
      <c r="K774" s="129"/>
    </row>
    <row r="775" spans="1:11" s="119" customFormat="1" x14ac:dyDescent="0.25">
      <c r="A775" s="128"/>
      <c r="B775" s="128"/>
      <c r="C775" s="128"/>
      <c r="D775" s="128"/>
      <c r="E775" s="128"/>
      <c r="F775" s="128"/>
      <c r="G775" s="128"/>
      <c r="H775" s="128"/>
      <c r="I775" s="128"/>
      <c r="J775" s="128"/>
      <c r="K775" s="129"/>
    </row>
    <row r="776" spans="1:11" s="119" customFormat="1" x14ac:dyDescent="0.25">
      <c r="A776" s="128"/>
      <c r="B776" s="128"/>
      <c r="C776" s="128"/>
      <c r="D776" s="128"/>
      <c r="E776" s="128"/>
      <c r="F776" s="128"/>
      <c r="G776" s="128"/>
      <c r="H776" s="128"/>
      <c r="I776" s="128"/>
      <c r="J776" s="128"/>
      <c r="K776" s="129"/>
    </row>
    <row r="777" spans="1:11" s="119" customFormat="1" x14ac:dyDescent="0.25">
      <c r="A777" s="128"/>
      <c r="B777" s="128"/>
      <c r="C777" s="128"/>
      <c r="D777" s="128"/>
      <c r="E777" s="128"/>
      <c r="F777" s="128"/>
      <c r="G777" s="128"/>
      <c r="H777" s="128"/>
      <c r="I777" s="128"/>
      <c r="J777" s="128"/>
      <c r="K777" s="129"/>
    </row>
    <row r="778" spans="1:11" s="119" customFormat="1" x14ac:dyDescent="0.25">
      <c r="A778" s="128"/>
      <c r="B778" s="128"/>
      <c r="C778" s="128"/>
      <c r="D778" s="128"/>
      <c r="E778" s="128"/>
      <c r="F778" s="128"/>
      <c r="G778" s="128"/>
      <c r="H778" s="128"/>
      <c r="I778" s="128"/>
      <c r="J778" s="128"/>
      <c r="K778" s="129"/>
    </row>
    <row r="779" spans="1:11" s="119" customFormat="1" x14ac:dyDescent="0.25">
      <c r="A779" s="128"/>
      <c r="B779" s="128"/>
      <c r="C779" s="128"/>
      <c r="D779" s="128"/>
      <c r="E779" s="128"/>
      <c r="F779" s="128"/>
      <c r="G779" s="128"/>
      <c r="H779" s="128"/>
      <c r="I779" s="128"/>
      <c r="J779" s="128"/>
      <c r="K779" s="129"/>
    </row>
    <row r="780" spans="1:11" s="119" customFormat="1" x14ac:dyDescent="0.25">
      <c r="A780" s="128"/>
      <c r="B780" s="128"/>
      <c r="C780" s="128"/>
      <c r="D780" s="128"/>
      <c r="E780" s="128"/>
      <c r="F780" s="128"/>
      <c r="G780" s="128"/>
      <c r="H780" s="128"/>
      <c r="I780" s="128"/>
      <c r="J780" s="128"/>
      <c r="K780" s="129"/>
    </row>
    <row r="781" spans="1:11" s="119" customFormat="1" x14ac:dyDescent="0.25">
      <c r="A781" s="128"/>
      <c r="B781" s="128"/>
      <c r="C781" s="128"/>
      <c r="D781" s="128"/>
      <c r="E781" s="128"/>
      <c r="F781" s="128"/>
      <c r="G781" s="128"/>
      <c r="H781" s="128"/>
      <c r="I781" s="128"/>
      <c r="J781" s="128"/>
      <c r="K781" s="129"/>
    </row>
    <row r="782" spans="1:11" s="119" customFormat="1" x14ac:dyDescent="0.25">
      <c r="A782" s="128"/>
      <c r="B782" s="128"/>
      <c r="C782" s="128"/>
      <c r="D782" s="128"/>
      <c r="E782" s="128"/>
      <c r="F782" s="128"/>
      <c r="G782" s="128"/>
      <c r="H782" s="128"/>
      <c r="I782" s="128"/>
      <c r="J782" s="128"/>
      <c r="K782" s="129"/>
    </row>
    <row r="783" spans="1:11" s="119" customFormat="1" x14ac:dyDescent="0.25">
      <c r="A783" s="128"/>
      <c r="B783" s="128"/>
      <c r="C783" s="128"/>
      <c r="D783" s="128"/>
      <c r="E783" s="128"/>
      <c r="F783" s="128"/>
      <c r="G783" s="128"/>
      <c r="H783" s="128"/>
      <c r="I783" s="128"/>
      <c r="J783" s="128"/>
      <c r="K783" s="129"/>
    </row>
    <row r="784" spans="1:11" s="119" customFormat="1" x14ac:dyDescent="0.25">
      <c r="A784" s="128"/>
      <c r="B784" s="128"/>
      <c r="C784" s="128"/>
      <c r="D784" s="128"/>
      <c r="E784" s="128"/>
      <c r="F784" s="128"/>
      <c r="G784" s="128"/>
      <c r="H784" s="128"/>
      <c r="I784" s="128"/>
      <c r="J784" s="128"/>
      <c r="K784" s="129"/>
    </row>
    <row r="785" spans="1:11" s="119" customFormat="1" x14ac:dyDescent="0.25">
      <c r="A785" s="128"/>
      <c r="B785" s="128"/>
      <c r="C785" s="128"/>
      <c r="D785" s="128"/>
      <c r="E785" s="128"/>
      <c r="F785" s="128"/>
      <c r="G785" s="128"/>
      <c r="H785" s="128"/>
      <c r="I785" s="128"/>
      <c r="J785" s="128"/>
      <c r="K785" s="129"/>
    </row>
    <row r="786" spans="1:11" s="119" customFormat="1" x14ac:dyDescent="0.25">
      <c r="A786" s="128"/>
      <c r="B786" s="128"/>
      <c r="C786" s="128"/>
      <c r="D786" s="128"/>
      <c r="E786" s="128"/>
      <c r="F786" s="128"/>
      <c r="G786" s="128"/>
      <c r="H786" s="128"/>
      <c r="I786" s="128"/>
      <c r="J786" s="128"/>
      <c r="K786" s="129"/>
    </row>
    <row r="787" spans="1:11" s="119" customFormat="1" x14ac:dyDescent="0.25">
      <c r="A787" s="128"/>
      <c r="B787" s="128"/>
      <c r="C787" s="128"/>
      <c r="D787" s="128"/>
      <c r="E787" s="128"/>
      <c r="F787" s="128"/>
      <c r="G787" s="128"/>
      <c r="H787" s="128"/>
      <c r="I787" s="128"/>
      <c r="J787" s="128"/>
      <c r="K787" s="129"/>
    </row>
    <row r="788" spans="1:11" s="119" customFormat="1" x14ac:dyDescent="0.25">
      <c r="A788" s="128"/>
      <c r="B788" s="128"/>
      <c r="C788" s="128"/>
      <c r="D788" s="128"/>
      <c r="E788" s="128"/>
      <c r="F788" s="128"/>
      <c r="G788" s="128"/>
      <c r="H788" s="128"/>
      <c r="I788" s="128"/>
      <c r="J788" s="128"/>
      <c r="K788" s="129"/>
    </row>
    <row r="789" spans="1:11" s="119" customFormat="1" x14ac:dyDescent="0.25">
      <c r="A789" s="128"/>
      <c r="B789" s="128"/>
      <c r="C789" s="128"/>
      <c r="D789" s="128"/>
      <c r="E789" s="128"/>
      <c r="F789" s="128"/>
      <c r="G789" s="128"/>
      <c r="H789" s="128"/>
      <c r="I789" s="128"/>
      <c r="J789" s="128"/>
      <c r="K789" s="129"/>
    </row>
    <row r="790" spans="1:11" s="119" customFormat="1" x14ac:dyDescent="0.25">
      <c r="A790" s="128"/>
      <c r="B790" s="128"/>
      <c r="C790" s="128"/>
      <c r="D790" s="128"/>
      <c r="E790" s="128"/>
      <c r="F790" s="128"/>
      <c r="G790" s="128"/>
      <c r="H790" s="128"/>
      <c r="I790" s="128"/>
      <c r="J790" s="128"/>
      <c r="K790" s="129"/>
    </row>
    <row r="791" spans="1:11" s="119" customFormat="1" x14ac:dyDescent="0.25">
      <c r="A791" s="128"/>
      <c r="B791" s="128"/>
      <c r="C791" s="128"/>
      <c r="D791" s="128"/>
      <c r="E791" s="128"/>
      <c r="F791" s="128"/>
      <c r="G791" s="128"/>
      <c r="H791" s="128"/>
      <c r="I791" s="128"/>
      <c r="J791" s="128"/>
      <c r="K791" s="129"/>
    </row>
    <row r="792" spans="1:11" s="119" customFormat="1" x14ac:dyDescent="0.25">
      <c r="A792" s="128"/>
      <c r="B792" s="128"/>
      <c r="C792" s="128"/>
      <c r="D792" s="128"/>
      <c r="E792" s="128"/>
      <c r="F792" s="128"/>
      <c r="G792" s="128"/>
      <c r="H792" s="128"/>
      <c r="I792" s="128"/>
      <c r="J792" s="128"/>
      <c r="K792" s="129"/>
    </row>
    <row r="793" spans="1:11" s="119" customFormat="1" x14ac:dyDescent="0.25">
      <c r="A793" s="128"/>
      <c r="B793" s="128"/>
      <c r="C793" s="128"/>
      <c r="D793" s="128"/>
      <c r="E793" s="128"/>
      <c r="F793" s="128"/>
      <c r="G793" s="128"/>
      <c r="H793" s="128"/>
      <c r="I793" s="128"/>
      <c r="J793" s="128"/>
      <c r="K793" s="129"/>
    </row>
    <row r="794" spans="1:11" s="119" customFormat="1" x14ac:dyDescent="0.25">
      <c r="A794" s="128"/>
      <c r="B794" s="128"/>
      <c r="C794" s="128"/>
      <c r="D794" s="128"/>
      <c r="E794" s="128"/>
      <c r="F794" s="128"/>
      <c r="G794" s="128"/>
      <c r="H794" s="128"/>
      <c r="I794" s="128"/>
      <c r="J794" s="128"/>
      <c r="K794" s="129"/>
    </row>
    <row r="795" spans="1:11" s="119" customFormat="1" x14ac:dyDescent="0.25">
      <c r="A795" s="128"/>
      <c r="B795" s="128"/>
      <c r="C795" s="128"/>
      <c r="D795" s="128"/>
      <c r="E795" s="128"/>
      <c r="F795" s="128"/>
      <c r="G795" s="128"/>
      <c r="H795" s="128"/>
      <c r="I795" s="128"/>
      <c r="J795" s="128"/>
      <c r="K795" s="129"/>
    </row>
    <row r="796" spans="1:11" s="119" customFormat="1" x14ac:dyDescent="0.25">
      <c r="A796" s="128"/>
      <c r="B796" s="128"/>
      <c r="C796" s="128"/>
      <c r="D796" s="128"/>
      <c r="E796" s="128"/>
      <c r="F796" s="128"/>
      <c r="G796" s="128"/>
      <c r="H796" s="128"/>
      <c r="I796" s="128"/>
      <c r="J796" s="128"/>
      <c r="K796" s="129"/>
    </row>
    <row r="797" spans="1:11" s="119" customFormat="1" x14ac:dyDescent="0.25">
      <c r="A797" s="128"/>
      <c r="B797" s="128"/>
      <c r="C797" s="128"/>
      <c r="D797" s="128"/>
      <c r="E797" s="128"/>
      <c r="F797" s="128"/>
      <c r="G797" s="128"/>
      <c r="H797" s="128"/>
      <c r="I797" s="128"/>
      <c r="J797" s="128"/>
      <c r="K797" s="129"/>
    </row>
    <row r="798" spans="1:11" s="119" customFormat="1" x14ac:dyDescent="0.25">
      <c r="A798" s="128"/>
      <c r="B798" s="128"/>
      <c r="C798" s="128"/>
      <c r="D798" s="128"/>
      <c r="E798" s="128"/>
      <c r="F798" s="128"/>
      <c r="G798" s="128"/>
      <c r="H798" s="128"/>
      <c r="I798" s="128"/>
      <c r="J798" s="128"/>
      <c r="K798" s="129"/>
    </row>
    <row r="799" spans="1:11" s="119" customFormat="1" x14ac:dyDescent="0.25">
      <c r="A799" s="128"/>
      <c r="B799" s="128"/>
      <c r="C799" s="128"/>
      <c r="D799" s="128"/>
      <c r="E799" s="128"/>
      <c r="F799" s="128"/>
      <c r="G799" s="128"/>
      <c r="H799" s="128"/>
      <c r="I799" s="128"/>
      <c r="J799" s="128"/>
      <c r="K799" s="129"/>
    </row>
    <row r="800" spans="1:11" s="119" customFormat="1" x14ac:dyDescent="0.25">
      <c r="A800" s="128"/>
      <c r="B800" s="128"/>
      <c r="C800" s="128"/>
      <c r="D800" s="128"/>
      <c r="E800" s="128"/>
      <c r="F800" s="128"/>
      <c r="G800" s="128"/>
      <c r="H800" s="128"/>
      <c r="I800" s="128"/>
      <c r="J800" s="128"/>
      <c r="K800" s="129"/>
    </row>
    <row r="801" spans="1:11" s="119" customFormat="1" x14ac:dyDescent="0.25">
      <c r="A801" s="128"/>
      <c r="B801" s="128"/>
      <c r="C801" s="128"/>
      <c r="D801" s="128"/>
      <c r="E801" s="128"/>
      <c r="F801" s="128"/>
      <c r="G801" s="128"/>
      <c r="H801" s="128"/>
      <c r="I801" s="128"/>
      <c r="J801" s="128"/>
      <c r="K801" s="129"/>
    </row>
    <row r="802" spans="1:11" s="119" customFormat="1" x14ac:dyDescent="0.25">
      <c r="A802" s="128"/>
      <c r="B802" s="128"/>
      <c r="C802" s="128"/>
      <c r="D802" s="128"/>
      <c r="E802" s="128"/>
      <c r="F802" s="128"/>
      <c r="G802" s="128"/>
      <c r="H802" s="128"/>
      <c r="I802" s="128"/>
      <c r="J802" s="128"/>
      <c r="K802" s="129"/>
    </row>
    <row r="803" spans="1:11" s="119" customFormat="1" x14ac:dyDescent="0.25">
      <c r="A803" s="128"/>
      <c r="B803" s="128"/>
      <c r="C803" s="128"/>
      <c r="D803" s="128"/>
      <c r="E803" s="128"/>
      <c r="F803" s="128"/>
      <c r="G803" s="128"/>
      <c r="H803" s="128"/>
      <c r="I803" s="128"/>
      <c r="J803" s="128"/>
      <c r="K803" s="129"/>
    </row>
    <row r="804" spans="1:11" s="119" customFormat="1" x14ac:dyDescent="0.25">
      <c r="A804" s="128"/>
      <c r="B804" s="128"/>
      <c r="C804" s="128"/>
      <c r="D804" s="128"/>
      <c r="E804" s="128"/>
      <c r="F804" s="128"/>
      <c r="G804" s="128"/>
      <c r="H804" s="128"/>
      <c r="I804" s="128"/>
      <c r="J804" s="128"/>
      <c r="K804" s="129"/>
    </row>
    <row r="805" spans="1:11" s="119" customFormat="1" x14ac:dyDescent="0.25">
      <c r="A805" s="128"/>
      <c r="B805" s="128"/>
      <c r="C805" s="128"/>
      <c r="D805" s="128"/>
      <c r="E805" s="128"/>
      <c r="F805" s="128"/>
      <c r="G805" s="128"/>
      <c r="H805" s="128"/>
      <c r="I805" s="128"/>
      <c r="J805" s="128"/>
      <c r="K805" s="129"/>
    </row>
    <row r="806" spans="1:11" s="119" customFormat="1" x14ac:dyDescent="0.25">
      <c r="A806" s="128"/>
      <c r="B806" s="128"/>
      <c r="C806" s="128"/>
      <c r="D806" s="128"/>
      <c r="E806" s="128"/>
      <c r="F806" s="128"/>
      <c r="G806" s="128"/>
      <c r="H806" s="128"/>
      <c r="I806" s="128"/>
      <c r="J806" s="128"/>
      <c r="K806" s="129"/>
    </row>
    <row r="807" spans="1:11" s="119" customFormat="1" x14ac:dyDescent="0.25">
      <c r="A807" s="128"/>
      <c r="B807" s="128"/>
      <c r="C807" s="128"/>
      <c r="D807" s="128"/>
      <c r="E807" s="128"/>
      <c r="F807" s="128"/>
      <c r="G807" s="128"/>
      <c r="H807" s="128"/>
      <c r="I807" s="128"/>
      <c r="J807" s="128"/>
      <c r="K807" s="129"/>
    </row>
    <row r="808" spans="1:11" s="119" customFormat="1" x14ac:dyDescent="0.25">
      <c r="A808" s="128"/>
      <c r="B808" s="128"/>
      <c r="C808" s="128"/>
      <c r="D808" s="128"/>
      <c r="E808" s="128"/>
      <c r="F808" s="128"/>
      <c r="G808" s="128"/>
      <c r="H808" s="128"/>
      <c r="I808" s="128"/>
      <c r="J808" s="128"/>
      <c r="K808" s="129"/>
    </row>
    <row r="809" spans="1:11" s="119" customFormat="1" x14ac:dyDescent="0.25">
      <c r="A809" s="128"/>
      <c r="B809" s="128"/>
      <c r="C809" s="128"/>
      <c r="D809" s="128"/>
      <c r="E809" s="128"/>
      <c r="F809" s="128"/>
      <c r="G809" s="128"/>
      <c r="H809" s="128"/>
      <c r="I809" s="128"/>
      <c r="J809" s="128"/>
      <c r="K809" s="129"/>
    </row>
    <row r="810" spans="1:11" s="119" customFormat="1" x14ac:dyDescent="0.25">
      <c r="A810" s="128"/>
      <c r="B810" s="128"/>
      <c r="C810" s="128"/>
      <c r="D810" s="128"/>
      <c r="E810" s="128"/>
      <c r="F810" s="128"/>
      <c r="G810" s="128"/>
      <c r="H810" s="128"/>
      <c r="I810" s="128"/>
      <c r="J810" s="128"/>
      <c r="K810" s="129"/>
    </row>
    <row r="811" spans="1:11" s="119" customFormat="1" x14ac:dyDescent="0.25">
      <c r="A811" s="128"/>
      <c r="B811" s="128"/>
      <c r="C811" s="128"/>
      <c r="D811" s="128"/>
      <c r="E811" s="128"/>
      <c r="F811" s="128"/>
      <c r="G811" s="128"/>
      <c r="H811" s="128"/>
      <c r="I811" s="128"/>
      <c r="J811" s="128"/>
      <c r="K811" s="129"/>
    </row>
    <row r="812" spans="1:11" s="119" customFormat="1" x14ac:dyDescent="0.25">
      <c r="A812" s="128"/>
      <c r="B812" s="128"/>
      <c r="C812" s="128"/>
      <c r="D812" s="128"/>
      <c r="E812" s="128"/>
      <c r="F812" s="128"/>
      <c r="G812" s="128"/>
      <c r="H812" s="128"/>
      <c r="I812" s="128"/>
      <c r="J812" s="128"/>
      <c r="K812" s="129"/>
    </row>
    <row r="813" spans="1:11" s="119" customFormat="1" x14ac:dyDescent="0.25">
      <c r="A813" s="128"/>
      <c r="B813" s="128"/>
      <c r="C813" s="128"/>
      <c r="D813" s="128"/>
      <c r="E813" s="128"/>
      <c r="F813" s="128"/>
      <c r="G813" s="128"/>
      <c r="H813" s="128"/>
      <c r="I813" s="128"/>
      <c r="J813" s="128"/>
      <c r="K813" s="129"/>
    </row>
    <row r="814" spans="1:11" s="119" customFormat="1" x14ac:dyDescent="0.25">
      <c r="A814" s="128"/>
      <c r="B814" s="128"/>
      <c r="C814" s="128"/>
      <c r="D814" s="128"/>
      <c r="E814" s="128"/>
      <c r="F814" s="128"/>
      <c r="G814" s="128"/>
      <c r="H814" s="128"/>
      <c r="I814" s="128"/>
      <c r="J814" s="128"/>
      <c r="K814" s="129"/>
    </row>
    <row r="815" spans="1:11" s="119" customFormat="1" x14ac:dyDescent="0.25">
      <c r="A815" s="128"/>
      <c r="B815" s="128"/>
      <c r="C815" s="128"/>
      <c r="D815" s="128"/>
      <c r="E815" s="128"/>
      <c r="F815" s="128"/>
      <c r="G815" s="128"/>
      <c r="H815" s="128"/>
      <c r="I815" s="128"/>
      <c r="J815" s="128"/>
      <c r="K815" s="129"/>
    </row>
    <row r="816" spans="1:11" s="119" customFormat="1" x14ac:dyDescent="0.25">
      <c r="A816" s="128"/>
      <c r="B816" s="128"/>
      <c r="C816" s="128"/>
      <c r="D816" s="128"/>
      <c r="E816" s="128"/>
      <c r="F816" s="128"/>
      <c r="G816" s="128"/>
      <c r="H816" s="128"/>
      <c r="I816" s="128"/>
      <c r="J816" s="128"/>
      <c r="K816" s="129"/>
    </row>
    <row r="817" spans="1:11" s="119" customFormat="1" x14ac:dyDescent="0.25">
      <c r="A817" s="128"/>
      <c r="B817" s="128"/>
      <c r="C817" s="128"/>
      <c r="D817" s="128"/>
      <c r="E817" s="128"/>
      <c r="F817" s="128"/>
      <c r="G817" s="128"/>
      <c r="H817" s="128"/>
      <c r="I817" s="128"/>
      <c r="J817" s="128"/>
      <c r="K817" s="129"/>
    </row>
    <row r="818" spans="1:11" s="119" customFormat="1" x14ac:dyDescent="0.25">
      <c r="A818" s="128"/>
      <c r="B818" s="128"/>
      <c r="C818" s="128"/>
      <c r="D818" s="128"/>
      <c r="E818" s="128"/>
      <c r="F818" s="128"/>
      <c r="G818" s="128"/>
      <c r="H818" s="128"/>
      <c r="I818" s="128"/>
      <c r="J818" s="128"/>
      <c r="K818" s="129"/>
    </row>
    <row r="819" spans="1:11" s="119" customFormat="1" x14ac:dyDescent="0.25">
      <c r="A819" s="128"/>
      <c r="B819" s="128"/>
      <c r="C819" s="128"/>
      <c r="D819" s="128"/>
      <c r="E819" s="128"/>
      <c r="F819" s="128"/>
      <c r="G819" s="128"/>
      <c r="H819" s="128"/>
      <c r="I819" s="128"/>
      <c r="J819" s="128"/>
      <c r="K819" s="129"/>
    </row>
    <row r="820" spans="1:11" s="119" customFormat="1" x14ac:dyDescent="0.25">
      <c r="A820" s="128"/>
      <c r="B820" s="128"/>
      <c r="C820" s="128"/>
      <c r="D820" s="128"/>
      <c r="E820" s="128"/>
      <c r="F820" s="128"/>
      <c r="G820" s="128"/>
      <c r="H820" s="128"/>
      <c r="I820" s="128"/>
      <c r="J820" s="128"/>
      <c r="K820" s="129"/>
    </row>
    <row r="821" spans="1:11" s="119" customFormat="1" x14ac:dyDescent="0.25">
      <c r="A821" s="128"/>
      <c r="B821" s="128"/>
      <c r="C821" s="128"/>
      <c r="D821" s="128"/>
      <c r="E821" s="128"/>
      <c r="F821" s="128"/>
      <c r="G821" s="128"/>
      <c r="H821" s="128"/>
      <c r="I821" s="128"/>
      <c r="J821" s="128"/>
      <c r="K821" s="129"/>
    </row>
    <row r="822" spans="1:11" s="119" customFormat="1" x14ac:dyDescent="0.25">
      <c r="A822" s="128"/>
      <c r="B822" s="128"/>
      <c r="C822" s="128"/>
      <c r="D822" s="128"/>
      <c r="E822" s="128"/>
      <c r="F822" s="128"/>
      <c r="G822" s="128"/>
      <c r="H822" s="128"/>
      <c r="I822" s="128"/>
      <c r="J822" s="128"/>
      <c r="K822" s="129"/>
    </row>
    <row r="823" spans="1:11" s="119" customFormat="1" x14ac:dyDescent="0.25">
      <c r="A823" s="128"/>
      <c r="B823" s="128"/>
      <c r="C823" s="128"/>
      <c r="D823" s="128"/>
      <c r="E823" s="128"/>
      <c r="F823" s="128"/>
      <c r="G823" s="128"/>
      <c r="H823" s="128"/>
      <c r="I823" s="128"/>
      <c r="J823" s="128"/>
      <c r="K823" s="129"/>
    </row>
    <row r="824" spans="1:11" s="119" customFormat="1" x14ac:dyDescent="0.25">
      <c r="A824" s="128"/>
      <c r="B824" s="128"/>
      <c r="C824" s="128"/>
      <c r="D824" s="128"/>
      <c r="E824" s="128"/>
      <c r="F824" s="128"/>
      <c r="G824" s="128"/>
      <c r="H824" s="128"/>
      <c r="I824" s="128"/>
      <c r="J824" s="128"/>
      <c r="K824" s="129"/>
    </row>
    <row r="825" spans="1:11" s="119" customFormat="1" x14ac:dyDescent="0.25">
      <c r="A825" s="128"/>
      <c r="B825" s="128"/>
      <c r="C825" s="128"/>
      <c r="D825" s="128"/>
      <c r="E825" s="128"/>
      <c r="F825" s="128"/>
      <c r="G825" s="128"/>
      <c r="H825" s="128"/>
      <c r="I825" s="128"/>
      <c r="J825" s="128"/>
      <c r="K825" s="129"/>
    </row>
    <row r="826" spans="1:11" s="119" customFormat="1" x14ac:dyDescent="0.25">
      <c r="A826" s="128"/>
      <c r="B826" s="128"/>
      <c r="C826" s="128"/>
      <c r="D826" s="128"/>
      <c r="E826" s="128"/>
      <c r="F826" s="128"/>
      <c r="G826" s="128"/>
      <c r="H826" s="128"/>
      <c r="I826" s="128"/>
      <c r="J826" s="128"/>
      <c r="K826" s="129"/>
    </row>
    <row r="827" spans="1:11" s="119" customFormat="1" x14ac:dyDescent="0.25">
      <c r="A827" s="128"/>
      <c r="B827" s="128"/>
      <c r="C827" s="128"/>
      <c r="D827" s="128"/>
      <c r="E827" s="128"/>
      <c r="F827" s="128"/>
      <c r="G827" s="128"/>
      <c r="H827" s="128"/>
      <c r="I827" s="128"/>
      <c r="J827" s="128"/>
      <c r="K827" s="129"/>
    </row>
    <row r="828" spans="1:11" s="119" customFormat="1" x14ac:dyDescent="0.25">
      <c r="A828" s="128"/>
      <c r="B828" s="128"/>
      <c r="C828" s="128"/>
      <c r="D828" s="128"/>
      <c r="E828" s="128"/>
      <c r="F828" s="128"/>
      <c r="G828" s="128"/>
      <c r="H828" s="128"/>
      <c r="I828" s="128"/>
      <c r="J828" s="128"/>
      <c r="K828" s="129"/>
    </row>
    <row r="829" spans="1:11" s="119" customFormat="1" x14ac:dyDescent="0.25">
      <c r="A829" s="128"/>
      <c r="B829" s="128"/>
      <c r="C829" s="128"/>
      <c r="D829" s="128"/>
      <c r="E829" s="128"/>
      <c r="F829" s="128"/>
      <c r="G829" s="128"/>
      <c r="H829" s="128"/>
      <c r="I829" s="128"/>
      <c r="J829" s="128"/>
      <c r="K829" s="129"/>
    </row>
    <row r="830" spans="1:11" s="119" customFormat="1" x14ac:dyDescent="0.25">
      <c r="A830" s="128"/>
      <c r="B830" s="128"/>
      <c r="C830" s="128"/>
      <c r="D830" s="128"/>
      <c r="E830" s="128"/>
      <c r="F830" s="128"/>
      <c r="G830" s="128"/>
      <c r="H830" s="128"/>
      <c r="I830" s="128"/>
      <c r="J830" s="128"/>
      <c r="K830" s="129"/>
    </row>
    <row r="831" spans="1:11" s="119" customFormat="1" x14ac:dyDescent="0.25">
      <c r="A831" s="128"/>
      <c r="B831" s="128"/>
      <c r="C831" s="128"/>
      <c r="D831" s="128"/>
      <c r="E831" s="128"/>
      <c r="F831" s="128"/>
      <c r="G831" s="128"/>
      <c r="H831" s="128"/>
      <c r="I831" s="128"/>
      <c r="J831" s="128"/>
      <c r="K831" s="129"/>
    </row>
    <row r="832" spans="1:11" s="119" customFormat="1" x14ac:dyDescent="0.25">
      <c r="A832" s="128"/>
      <c r="B832" s="128"/>
      <c r="C832" s="128"/>
      <c r="D832" s="128"/>
      <c r="E832" s="128"/>
      <c r="F832" s="128"/>
      <c r="G832" s="128"/>
      <c r="H832" s="128"/>
      <c r="I832" s="128"/>
      <c r="J832" s="128"/>
      <c r="K832" s="129"/>
    </row>
    <row r="833" spans="1:11" s="119" customFormat="1" x14ac:dyDescent="0.25">
      <c r="A833" s="128"/>
      <c r="B833" s="128"/>
      <c r="C833" s="128"/>
      <c r="D833" s="128"/>
      <c r="E833" s="128"/>
      <c r="F833" s="128"/>
      <c r="G833" s="128"/>
      <c r="H833" s="128"/>
      <c r="I833" s="128"/>
      <c r="J833" s="128"/>
      <c r="K833" s="129"/>
    </row>
    <row r="834" spans="1:11" s="119" customFormat="1" x14ac:dyDescent="0.25">
      <c r="A834" s="128"/>
      <c r="B834" s="128"/>
      <c r="C834" s="128"/>
      <c r="D834" s="128"/>
      <c r="E834" s="128"/>
      <c r="F834" s="128"/>
      <c r="G834" s="128"/>
      <c r="H834" s="128"/>
      <c r="I834" s="128"/>
      <c r="J834" s="128"/>
      <c r="K834" s="129"/>
    </row>
    <row r="835" spans="1:11" s="119" customFormat="1" x14ac:dyDescent="0.25">
      <c r="A835" s="128"/>
      <c r="B835" s="128"/>
      <c r="C835" s="128"/>
      <c r="D835" s="128"/>
      <c r="E835" s="128"/>
      <c r="F835" s="128"/>
      <c r="G835" s="128"/>
      <c r="H835" s="128"/>
      <c r="I835" s="128"/>
      <c r="J835" s="128"/>
      <c r="K835" s="129"/>
    </row>
    <row r="836" spans="1:11" s="119" customFormat="1" x14ac:dyDescent="0.25">
      <c r="A836" s="128"/>
      <c r="B836" s="128"/>
      <c r="C836" s="128"/>
      <c r="D836" s="128"/>
      <c r="E836" s="128"/>
      <c r="F836" s="128"/>
      <c r="G836" s="128"/>
      <c r="H836" s="128"/>
      <c r="I836" s="128"/>
      <c r="J836" s="128"/>
      <c r="K836" s="129"/>
    </row>
    <row r="837" spans="1:11" s="119" customFormat="1" x14ac:dyDescent="0.25">
      <c r="A837" s="128"/>
      <c r="B837" s="128"/>
      <c r="C837" s="128"/>
      <c r="D837" s="128"/>
      <c r="E837" s="128"/>
      <c r="F837" s="128"/>
      <c r="G837" s="128"/>
      <c r="H837" s="128"/>
      <c r="I837" s="128"/>
      <c r="J837" s="128"/>
      <c r="K837" s="129"/>
    </row>
    <row r="838" spans="1:11" s="119" customFormat="1" x14ac:dyDescent="0.25">
      <c r="A838" s="128"/>
      <c r="B838" s="128"/>
      <c r="C838" s="128"/>
      <c r="D838" s="128"/>
      <c r="E838" s="128"/>
      <c r="F838" s="128"/>
      <c r="G838" s="128"/>
      <c r="H838" s="128"/>
      <c r="I838" s="128"/>
      <c r="J838" s="128"/>
      <c r="K838" s="129"/>
    </row>
    <row r="839" spans="1:11" s="119" customFormat="1" x14ac:dyDescent="0.25">
      <c r="A839" s="128"/>
      <c r="B839" s="128"/>
      <c r="C839" s="128"/>
      <c r="D839" s="128"/>
      <c r="E839" s="128"/>
      <c r="F839" s="128"/>
      <c r="G839" s="128"/>
      <c r="H839" s="128"/>
      <c r="I839" s="128"/>
      <c r="J839" s="128"/>
      <c r="K839" s="129"/>
    </row>
    <row r="840" spans="1:11" s="119" customFormat="1" x14ac:dyDescent="0.25">
      <c r="A840" s="128"/>
      <c r="B840" s="128"/>
      <c r="C840" s="128"/>
      <c r="D840" s="128"/>
      <c r="E840" s="128"/>
      <c r="F840" s="128"/>
      <c r="G840" s="128"/>
      <c r="H840" s="128"/>
      <c r="I840" s="128"/>
      <c r="J840" s="128"/>
      <c r="K840" s="129"/>
    </row>
    <row r="841" spans="1:11" s="119" customFormat="1" x14ac:dyDescent="0.25">
      <c r="A841" s="128"/>
      <c r="B841" s="128"/>
      <c r="C841" s="128"/>
      <c r="D841" s="128"/>
      <c r="E841" s="128"/>
      <c r="F841" s="128"/>
      <c r="G841" s="128"/>
      <c r="H841" s="128"/>
      <c r="I841" s="128"/>
      <c r="J841" s="128"/>
      <c r="K841" s="129"/>
    </row>
    <row r="842" spans="1:11" s="119" customFormat="1" x14ac:dyDescent="0.25">
      <c r="A842" s="128"/>
      <c r="B842" s="128"/>
      <c r="C842" s="128"/>
      <c r="D842" s="128"/>
      <c r="E842" s="128"/>
      <c r="F842" s="128"/>
      <c r="G842" s="128"/>
      <c r="H842" s="128"/>
      <c r="I842" s="128"/>
      <c r="J842" s="128"/>
      <c r="K842" s="129"/>
    </row>
    <row r="843" spans="1:11" s="119" customFormat="1" x14ac:dyDescent="0.25">
      <c r="A843" s="128"/>
      <c r="B843" s="128"/>
      <c r="C843" s="128"/>
      <c r="D843" s="128"/>
      <c r="E843" s="128"/>
      <c r="F843" s="128"/>
      <c r="G843" s="128"/>
      <c r="H843" s="128"/>
      <c r="I843" s="128"/>
      <c r="J843" s="128"/>
      <c r="K843" s="129"/>
    </row>
    <row r="844" spans="1:11" s="119" customFormat="1" x14ac:dyDescent="0.25">
      <c r="A844" s="128"/>
      <c r="B844" s="128"/>
      <c r="C844" s="128"/>
      <c r="D844" s="128"/>
      <c r="E844" s="128"/>
      <c r="F844" s="128"/>
      <c r="G844" s="128"/>
      <c r="H844" s="128"/>
      <c r="I844" s="128"/>
      <c r="J844" s="128"/>
      <c r="K844" s="129"/>
    </row>
    <row r="845" spans="1:11" s="119" customFormat="1" x14ac:dyDescent="0.25">
      <c r="A845" s="128"/>
      <c r="B845" s="128"/>
      <c r="C845" s="128"/>
      <c r="D845" s="128"/>
      <c r="E845" s="128"/>
      <c r="F845" s="128"/>
      <c r="G845" s="128"/>
      <c r="H845" s="128"/>
      <c r="I845" s="128"/>
      <c r="J845" s="128"/>
      <c r="K845" s="129"/>
    </row>
    <row r="846" spans="1:11" s="119" customFormat="1" x14ac:dyDescent="0.25">
      <c r="A846" s="128"/>
      <c r="B846" s="128"/>
      <c r="C846" s="128"/>
      <c r="D846" s="128"/>
      <c r="E846" s="128"/>
      <c r="F846" s="128"/>
      <c r="G846" s="128"/>
      <c r="H846" s="128"/>
      <c r="I846" s="128"/>
      <c r="J846" s="128"/>
      <c r="K846" s="129"/>
    </row>
    <row r="847" spans="1:11" s="119" customFormat="1" x14ac:dyDescent="0.25">
      <c r="A847" s="128"/>
      <c r="B847" s="128"/>
      <c r="C847" s="128"/>
      <c r="D847" s="128"/>
      <c r="E847" s="128"/>
      <c r="F847" s="128"/>
      <c r="G847" s="128"/>
      <c r="H847" s="128"/>
      <c r="I847" s="128"/>
      <c r="J847" s="128"/>
      <c r="K847" s="129"/>
    </row>
    <row r="848" spans="1:11" s="119" customFormat="1" x14ac:dyDescent="0.25">
      <c r="A848" s="128"/>
      <c r="B848" s="128"/>
      <c r="C848" s="128"/>
      <c r="D848" s="128"/>
      <c r="E848" s="128"/>
      <c r="F848" s="128"/>
      <c r="G848" s="128"/>
      <c r="H848" s="128"/>
      <c r="I848" s="128"/>
      <c r="J848" s="128"/>
      <c r="K848" s="129"/>
    </row>
    <row r="849" spans="1:11" s="119" customFormat="1" x14ac:dyDescent="0.25">
      <c r="A849" s="128"/>
      <c r="B849" s="128"/>
      <c r="C849" s="128"/>
      <c r="D849" s="128"/>
      <c r="E849" s="128"/>
      <c r="F849" s="128"/>
      <c r="G849" s="128"/>
      <c r="H849" s="128"/>
      <c r="I849" s="128"/>
      <c r="J849" s="128"/>
      <c r="K849" s="129"/>
    </row>
    <row r="850" spans="1:11" s="119" customFormat="1" x14ac:dyDescent="0.25">
      <c r="A850" s="128"/>
      <c r="B850" s="128"/>
      <c r="C850" s="128"/>
      <c r="D850" s="128"/>
      <c r="E850" s="128"/>
      <c r="F850" s="128"/>
      <c r="G850" s="128"/>
      <c r="H850" s="128"/>
      <c r="I850" s="128"/>
      <c r="J850" s="128"/>
      <c r="K850" s="129"/>
    </row>
    <row r="851" spans="1:11" s="119" customFormat="1" x14ac:dyDescent="0.25">
      <c r="A851" s="128"/>
      <c r="B851" s="128"/>
      <c r="C851" s="128"/>
      <c r="D851" s="128"/>
      <c r="E851" s="128"/>
      <c r="F851" s="128"/>
      <c r="G851" s="128"/>
      <c r="H851" s="128"/>
      <c r="I851" s="128"/>
      <c r="J851" s="128"/>
      <c r="K851" s="129"/>
    </row>
    <row r="852" spans="1:11" s="119" customFormat="1" x14ac:dyDescent="0.25">
      <c r="A852" s="128"/>
      <c r="B852" s="128"/>
      <c r="C852" s="128"/>
      <c r="D852" s="128"/>
      <c r="E852" s="128"/>
      <c r="F852" s="128"/>
      <c r="G852" s="128"/>
      <c r="H852" s="128"/>
      <c r="I852" s="128"/>
      <c r="J852" s="128"/>
      <c r="K852" s="129"/>
    </row>
    <row r="853" spans="1:11" s="119" customFormat="1" x14ac:dyDescent="0.25">
      <c r="A853" s="128"/>
      <c r="B853" s="128"/>
      <c r="C853" s="128"/>
      <c r="D853" s="128"/>
      <c r="E853" s="128"/>
      <c r="F853" s="128"/>
      <c r="G853" s="128"/>
      <c r="H853" s="128"/>
      <c r="I853" s="128"/>
      <c r="J853" s="128"/>
      <c r="K853" s="129"/>
    </row>
    <row r="854" spans="1:11" s="119" customFormat="1" x14ac:dyDescent="0.25">
      <c r="A854" s="128"/>
      <c r="B854" s="128"/>
      <c r="C854" s="128"/>
      <c r="D854" s="128"/>
      <c r="E854" s="128"/>
      <c r="F854" s="128"/>
      <c r="G854" s="128"/>
      <c r="H854" s="128"/>
      <c r="I854" s="128"/>
      <c r="J854" s="128"/>
      <c r="K854" s="129"/>
    </row>
    <row r="855" spans="1:11" s="119" customFormat="1" x14ac:dyDescent="0.25">
      <c r="A855" s="128"/>
      <c r="B855" s="128"/>
      <c r="C855" s="128"/>
      <c r="D855" s="128"/>
      <c r="E855" s="128"/>
      <c r="F855" s="128"/>
      <c r="G855" s="128"/>
      <c r="H855" s="128"/>
      <c r="I855" s="128"/>
      <c r="J855" s="128"/>
      <c r="K855" s="129"/>
    </row>
  </sheetData>
  <sheetProtection sheet="1" objects="1" scenarios="1"/>
  <mergeCells count="11">
    <mergeCell ref="F16:F17"/>
    <mergeCell ref="A16:A17"/>
    <mergeCell ref="B16:B17"/>
    <mergeCell ref="C16:C17"/>
    <mergeCell ref="D16:D17"/>
    <mergeCell ref="E16:E17"/>
    <mergeCell ref="G16:G17"/>
    <mergeCell ref="H16:H17"/>
    <mergeCell ref="I16:I17"/>
    <mergeCell ref="J16:J17"/>
    <mergeCell ref="K16:K17"/>
  </mergeCells>
  <pageMargins left="1.6535433070866143" right="0.11811023622047245" top="0.27559055118110237" bottom="0.23622047244094491" header="0" footer="0"/>
  <pageSetup paperSize="5" scale="20" fitToHeight="100" orientation="landscape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91</vt:i4>
      </vt:variant>
    </vt:vector>
  </HeadingPairs>
  <TitlesOfParts>
    <vt:vector size="105" baseType="lpstr">
      <vt:lpstr>Resumen</vt:lpstr>
      <vt:lpstr>Formulario PPGR1</vt:lpstr>
      <vt:lpstr>Obj</vt:lpstr>
      <vt:lpstr>Formulario PPGR2</vt:lpstr>
      <vt:lpstr>Formulario PPGR3</vt:lpstr>
      <vt:lpstr>Formulario PPGR4</vt:lpstr>
      <vt:lpstr>Formulario PPGR5</vt:lpstr>
      <vt:lpstr>Formulario PPGR6 </vt:lpstr>
      <vt:lpstr>Formulario PPGR7</vt:lpstr>
      <vt:lpstr>Formulario PPGR8</vt:lpstr>
      <vt:lpstr>Tablero Indicadores POA</vt:lpstr>
      <vt:lpstr>Prov</vt:lpstr>
      <vt:lpstr>LSIns</vt:lpstr>
      <vt:lpstr>Catalogo</vt:lpstr>
      <vt:lpstr>'Formulario PPGR1'!Área_de_impresión</vt:lpstr>
      <vt:lpstr>Azua</vt:lpstr>
      <vt:lpstr>Bahoruco</vt:lpstr>
      <vt:lpstr>Barahona</vt:lpstr>
      <vt:lpstr>CodigoActividad</vt:lpstr>
      <vt:lpstr>Dajabon</vt:lpstr>
      <vt:lpstr>Dajabón</vt:lpstr>
      <vt:lpstr>Distrito_Nacional</vt:lpstr>
      <vt:lpstr>Duarte</vt:lpstr>
      <vt:lpstr>El_Seibo</vt:lpstr>
      <vt:lpstr>Elias_Pina</vt:lpstr>
      <vt:lpstr>Elías_Piña</vt:lpstr>
      <vt:lpstr>Espaillat</vt:lpstr>
      <vt:lpstr>Hato_Mayor</vt:lpstr>
      <vt:lpstr>Hermanas_Mirabal</vt:lpstr>
      <vt:lpstr>Independencia</vt:lpstr>
      <vt:lpstr>La_Altagracia</vt:lpstr>
      <vt:lpstr>La_Romana</vt:lpstr>
      <vt:lpstr>La_Vega</vt:lpstr>
      <vt:lpstr>Le.1</vt:lpstr>
      <vt:lpstr>Le.2</vt:lpstr>
      <vt:lpstr>Le.3</vt:lpstr>
      <vt:lpstr>Le.4</vt:lpstr>
      <vt:lpstr>ls_ComprayAlquiler</vt:lpstr>
      <vt:lpstr>ls_Departamento</vt:lpstr>
      <vt:lpstr>Ls_DepartamentosSRS</vt:lpstr>
      <vt:lpstr>Ls_DependenciasSRS</vt:lpstr>
      <vt:lpstr>ls_Direccion</vt:lpstr>
      <vt:lpstr>Ls_DivisionesSRS</vt:lpstr>
      <vt:lpstr>Ls_Estructura</vt:lpstr>
      <vt:lpstr>Ls_GerenciasSRS</vt:lpstr>
      <vt:lpstr>Ls_LinesEstategica</vt:lpstr>
      <vt:lpstr>Ls_Medio_Verificacion</vt:lpstr>
      <vt:lpstr>Ls_ObjEstrategico</vt:lpstr>
      <vt:lpstr>Ls_Oficina</vt:lpstr>
      <vt:lpstr>Ls_OficinasSRS</vt:lpstr>
      <vt:lpstr>ls_Regiones</vt:lpstr>
      <vt:lpstr>ls_SubDireccion</vt:lpstr>
      <vt:lpstr>ls_TiposAcciones</vt:lpstr>
      <vt:lpstr>ls_UnidadesSRS</vt:lpstr>
      <vt:lpstr>lsFuentesFinanciamiento</vt:lpstr>
      <vt:lpstr>lsInsumos</vt:lpstr>
      <vt:lpstr>lsInsumosEquipos</vt:lpstr>
      <vt:lpstr>lsMantenimientoyReparacion</vt:lpstr>
      <vt:lpstr>LsTipoEESS</vt:lpstr>
      <vt:lpstr>lsTipoIntervencion</vt:lpstr>
      <vt:lpstr>Maria_Trinidad_Sanchez</vt:lpstr>
      <vt:lpstr>María_Trinidad_Sánchez</vt:lpstr>
      <vt:lpstr>Monsenor_Nouel</vt:lpstr>
      <vt:lpstr>Monseñor_Nouel</vt:lpstr>
      <vt:lpstr>Monte_Plata</vt:lpstr>
      <vt:lpstr>Montecristi</vt:lpstr>
      <vt:lpstr>Obj1.1</vt:lpstr>
      <vt:lpstr>Obj1.10</vt:lpstr>
      <vt:lpstr>Obj1.2</vt:lpstr>
      <vt:lpstr>Obj1.3</vt:lpstr>
      <vt:lpstr>Obj1.4</vt:lpstr>
      <vt:lpstr>Obj1.5</vt:lpstr>
      <vt:lpstr>Obj1.6</vt:lpstr>
      <vt:lpstr>Obj1.7</vt:lpstr>
      <vt:lpstr>Obj1.8</vt:lpstr>
      <vt:lpstr>Obj1.9</vt:lpstr>
      <vt:lpstr>Obj2.1</vt:lpstr>
      <vt:lpstr>Obj2.2</vt:lpstr>
      <vt:lpstr>Obj2.3</vt:lpstr>
      <vt:lpstr>Obj3.1</vt:lpstr>
      <vt:lpstr>Obj3.2</vt:lpstr>
      <vt:lpstr>Obj3.3</vt:lpstr>
      <vt:lpstr>Obj4.1</vt:lpstr>
      <vt:lpstr>Pedernales</vt:lpstr>
      <vt:lpstr>Peravia</vt:lpstr>
      <vt:lpstr>Periodo_POA</vt:lpstr>
      <vt:lpstr>Productos</vt:lpstr>
      <vt:lpstr>Provincias</vt:lpstr>
      <vt:lpstr>Puerto_Plata</vt:lpstr>
      <vt:lpstr>Samana</vt:lpstr>
      <vt:lpstr>Samaná</vt:lpstr>
      <vt:lpstr>San_Cristobal</vt:lpstr>
      <vt:lpstr>San_Cristóbal</vt:lpstr>
      <vt:lpstr>San_Jose_de_Ocoa</vt:lpstr>
      <vt:lpstr>San_José_de_Ocoa</vt:lpstr>
      <vt:lpstr>San_Juan</vt:lpstr>
      <vt:lpstr>San_Pedro_de_Macoris</vt:lpstr>
      <vt:lpstr>San_Pedro_de_Macorís</vt:lpstr>
      <vt:lpstr>Sanchez_Ramirez</vt:lpstr>
      <vt:lpstr>Sánchez_Ramírez</vt:lpstr>
      <vt:lpstr>Santiago</vt:lpstr>
      <vt:lpstr>Santiago_Rodriguez</vt:lpstr>
      <vt:lpstr>Santiago_Rodríguez</vt:lpstr>
      <vt:lpstr>Santo_Domingo</vt:lpstr>
      <vt:lpstr>Valverde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</dc:creator>
  <cp:lastModifiedBy>User</cp:lastModifiedBy>
  <cp:lastPrinted>2018-08-20T18:53:49Z</cp:lastPrinted>
  <dcterms:created xsi:type="dcterms:W3CDTF">2010-07-12T13:23:52Z</dcterms:created>
  <dcterms:modified xsi:type="dcterms:W3CDTF">2019-03-27T16:07:41Z</dcterms:modified>
</cp:coreProperties>
</file>