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58852F62-101F-48C7-9571-510C63FB376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alance General" sheetId="13" r:id="rId1"/>
    <sheet name="Estado de cuenta de suplidores" sheetId="2" r:id="rId2"/>
    <sheet name="Libro banco VS" sheetId="24" r:id="rId3"/>
    <sheet name="Libro Banco MC" sheetId="25" r:id="rId4"/>
    <sheet name="Libro Banco OP" sheetId="26" r:id="rId5"/>
    <sheet name="Ejecucion presupuestaria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'Ejecucion presupuestaria'!$B$7:$O$84</definedName>
    <definedName name="_xlnm.Print_Area" localSheetId="5">'Ejecucion presupuestaria'!$A$1:$O$94</definedName>
    <definedName name="_xlnm.Print_Area" localSheetId="1">'Estado de cuenta de suplidores'!$A$1:$G$55</definedName>
    <definedName name="_xlnm.Print_Area" localSheetId="3">'Libro Banco MC'!$A$1:$G$18</definedName>
    <definedName name="_xlnm.Print_Area" localSheetId="4">'Libro Banco OP'!$A$1:$G$60</definedName>
    <definedName name="_xlnm.Print_Area" localSheetId="2">'Libro banco VS'!$A$1:$H$235</definedName>
  </definedNames>
  <calcPr calcId="181029"/>
</workbook>
</file>

<file path=xl/calcChain.xml><?xml version="1.0" encoding="utf-8"?>
<calcChain xmlns="http://schemas.openxmlformats.org/spreadsheetml/2006/main">
  <c r="O25" i="12" l="1"/>
  <c r="O15" i="12"/>
  <c r="O9" i="12"/>
  <c r="E38" i="13"/>
  <c r="F54" i="26" l="1"/>
  <c r="F62" i="26" s="1"/>
  <c r="G9" i="26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A1" i="26"/>
  <c r="F12" i="25" l="1"/>
  <c r="F19" i="25" s="1"/>
  <c r="G9" i="25"/>
  <c r="G10" i="25" s="1"/>
  <c r="G11" i="25" s="1"/>
  <c r="G12" i="25" s="1"/>
  <c r="A1" i="25"/>
  <c r="F230" i="24" l="1"/>
  <c r="G229" i="24"/>
  <c r="G239" i="24" s="1"/>
  <c r="F229" i="24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s="1"/>
  <c r="H133" i="24" s="1"/>
  <c r="H134" i="24" s="1"/>
  <c r="H135" i="24" s="1"/>
  <c r="H136" i="24" s="1"/>
  <c r="H137" i="24" s="1"/>
  <c r="H138" i="24" s="1"/>
  <c r="H139" i="24" s="1"/>
  <c r="H140" i="24" s="1"/>
  <c r="H141" i="24" s="1"/>
  <c r="H142" i="24" s="1"/>
  <c r="H143" i="24" s="1"/>
  <c r="H144" i="24" s="1"/>
  <c r="H145" i="24" s="1"/>
  <c r="H146" i="24" s="1"/>
  <c r="H147" i="24" s="1"/>
  <c r="H148" i="24" s="1"/>
  <c r="H149" i="24" s="1"/>
  <c r="H150" i="24" s="1"/>
  <c r="H151" i="24" s="1"/>
  <c r="H152" i="24" s="1"/>
  <c r="H153" i="24" s="1"/>
  <c r="H154" i="24" s="1"/>
  <c r="H155" i="24" s="1"/>
  <c r="H156" i="24" s="1"/>
  <c r="H157" i="24" s="1"/>
  <c r="H158" i="24" s="1"/>
  <c r="H159" i="24" s="1"/>
  <c r="H160" i="24" s="1"/>
  <c r="H161" i="24" s="1"/>
  <c r="H162" i="24" s="1"/>
  <c r="H163" i="24" s="1"/>
  <c r="H164" i="24" s="1"/>
  <c r="H165" i="24" s="1"/>
  <c r="H166" i="24" s="1"/>
  <c r="H167" i="24" s="1"/>
  <c r="H168" i="24" s="1"/>
  <c r="H169" i="24" s="1"/>
  <c r="H170" i="24" s="1"/>
  <c r="H171" i="24" s="1"/>
  <c r="H172" i="24" s="1"/>
  <c r="H173" i="24" s="1"/>
  <c r="H174" i="24" s="1"/>
  <c r="H175" i="24" s="1"/>
  <c r="H176" i="24" s="1"/>
  <c r="H177" i="24" s="1"/>
  <c r="H178" i="24" s="1"/>
  <c r="H179" i="24" s="1"/>
  <c r="H180" i="24" s="1"/>
  <c r="H181" i="24" s="1"/>
  <c r="H182" i="24" s="1"/>
  <c r="H183" i="24" s="1"/>
  <c r="H184" i="24" s="1"/>
  <c r="H185" i="24" s="1"/>
  <c r="H186" i="24" s="1"/>
  <c r="H187" i="24" s="1"/>
  <c r="H188" i="24" s="1"/>
  <c r="H189" i="24" s="1"/>
  <c r="H190" i="24" s="1"/>
  <c r="H191" i="24" s="1"/>
  <c r="H192" i="24" s="1"/>
  <c r="H193" i="24" s="1"/>
  <c r="H194" i="24" s="1"/>
  <c r="H195" i="24" s="1"/>
  <c r="H196" i="24" s="1"/>
  <c r="H197" i="24" s="1"/>
  <c r="H198" i="24" s="1"/>
  <c r="H199" i="24" s="1"/>
  <c r="H200" i="24" s="1"/>
  <c r="H201" i="24" s="1"/>
  <c r="H202" i="24" s="1"/>
  <c r="H203" i="24" s="1"/>
  <c r="H204" i="24" s="1"/>
  <c r="H205" i="24" s="1"/>
  <c r="H206" i="24" s="1"/>
  <c r="H207" i="24" s="1"/>
  <c r="H208" i="24" s="1"/>
  <c r="H209" i="24" s="1"/>
  <c r="H210" i="24" s="1"/>
  <c r="H211" i="24" s="1"/>
  <c r="H212" i="24" s="1"/>
  <c r="H213" i="24" s="1"/>
  <c r="H214" i="24" s="1"/>
  <c r="H215" i="24" s="1"/>
  <c r="H216" i="24" s="1"/>
  <c r="H217" i="24" s="1"/>
  <c r="H218" i="24" s="1"/>
  <c r="H219" i="24" s="1"/>
  <c r="H220" i="24" s="1"/>
  <c r="H221" i="24" s="1"/>
  <c r="H222" i="24" s="1"/>
  <c r="H223" i="24" s="1"/>
  <c r="H224" i="24" s="1"/>
  <c r="H225" i="24" s="1"/>
  <c r="H226" i="24" s="1"/>
  <c r="H227" i="24" s="1"/>
  <c r="H228" i="24" s="1"/>
  <c r="H229" i="24" s="1"/>
  <c r="N15" i="12" l="1"/>
  <c r="N25" i="12"/>
  <c r="N9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F69" i="12"/>
  <c r="E69" i="12"/>
  <c r="D69" i="12"/>
  <c r="C69" i="12" s="1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9" i="12"/>
  <c r="C58" i="12"/>
  <c r="C57" i="12"/>
  <c r="C56" i="12"/>
  <c r="C55" i="12"/>
  <c r="C54" i="12"/>
  <c r="C52" i="12"/>
  <c r="O51" i="12"/>
  <c r="M51" i="12"/>
  <c r="J51" i="12"/>
  <c r="I51" i="12"/>
  <c r="H51" i="12"/>
  <c r="H73" i="12" s="1"/>
  <c r="H86" i="12" s="1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C35" i="12" s="1"/>
  <c r="D35" i="12"/>
  <c r="C34" i="12"/>
  <c r="C33" i="12"/>
  <c r="C32" i="12"/>
  <c r="C31" i="12"/>
  <c r="C30" i="12"/>
  <c r="C29" i="12"/>
  <c r="C28" i="12"/>
  <c r="C27" i="12"/>
  <c r="C26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73" i="12"/>
  <c r="M9" i="12"/>
  <c r="I9" i="12"/>
  <c r="H9" i="12"/>
  <c r="G9" i="12"/>
  <c r="F9" i="12"/>
  <c r="E9" i="12"/>
  <c r="E73" i="12" s="1"/>
  <c r="E86" i="12" s="1"/>
  <c r="D9" i="12"/>
  <c r="AB8" i="12"/>
  <c r="V8" i="12"/>
  <c r="W8" i="12" s="1"/>
  <c r="X8" i="12" s="1"/>
  <c r="Y8" i="12" s="1"/>
  <c r="Z8" i="12" s="1"/>
  <c r="U8" i="12"/>
  <c r="A1" i="12"/>
  <c r="C43" i="12" l="1"/>
  <c r="J73" i="12"/>
  <c r="J86" i="12" s="1"/>
  <c r="G73" i="12"/>
  <c r="G86" i="12" s="1"/>
  <c r="D84" i="12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73" i="12"/>
  <c r="N86" i="12" s="1"/>
</calcChain>
</file>

<file path=xl/sharedStrings.xml><?xml version="1.0" encoding="utf-8"?>
<sst xmlns="http://schemas.openxmlformats.org/spreadsheetml/2006/main" count="1099" uniqueCount="894">
  <si>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</si>
  <si>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</si>
  <si>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</si>
  <si>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</si>
  <si>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</si>
  <si>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</si>
  <si>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</si>
  <si>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</si>
  <si>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</si>
  <si>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</si>
  <si>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</si>
  <si>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</si>
  <si>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</si>
  <si>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</si>
  <si>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</si>
  <si>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</si>
  <si>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</si>
  <si>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</si>
  <si>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</si>
  <si>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</si>
  <si>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</si>
  <si>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</si>
  <si>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</si>
  <si>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</si>
  <si>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</si>
  <si>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</si>
  <si>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</si>
  <si>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</si>
  <si>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</si>
  <si>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</si>
  <si>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</si>
  <si>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</si>
  <si>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</si>
  <si>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</si>
  <si>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</si>
  <si>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</si>
  <si>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</si>
  <si>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</si>
  <si>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</si>
  <si>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</si>
  <si>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</si>
  <si>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</si>
  <si>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</si>
  <si>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</si>
  <si>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</si>
  <si>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</si>
  <si>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</si>
  <si>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</si>
  <si>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</si>
  <si>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</si>
  <si>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</si>
  <si>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</si>
  <si>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</si>
  <si>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</si>
  <si>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</si>
  <si>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</si>
  <si>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</si>
  <si>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</si>
  <si>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</si>
  <si>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</si>
  <si>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</si>
  <si>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</si>
  <si>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</si>
  <si>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</si>
  <si>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</si>
  <si>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</si>
  <si>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</si>
  <si>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</si>
  <si>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</si>
  <si>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</si>
  <si>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</si>
  <si>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</si>
  <si>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</si>
  <si>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</si>
  <si>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</si>
  <si>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</si>
  <si>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</si>
  <si>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</si>
  <si>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</si>
  <si>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</si>
  <si>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</si>
  <si>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</si>
  <si>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</si>
  <si>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</si>
  <si>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</si>
  <si>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</si>
  <si>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</si>
  <si>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</si>
  <si>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</si>
  <si>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</si>
  <si>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</si>
  <si>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</si>
  <si>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</si>
  <si>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</si>
  <si>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</si>
  <si>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</si>
  <si>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</si>
  <si>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</si>
  <si>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</si>
  <si>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</si>
  <si>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</si>
  <si>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</si>
  <si>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</si>
  <si>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</si>
  <si>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</si>
  <si>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</si>
  <si>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</si>
  <si>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</si>
  <si>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</si>
  <si>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</si>
  <si>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</si>
  <si>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</si>
  <si>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</si>
  <si>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</si>
  <si>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</si>
  <si>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</si>
  <si>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</si>
  <si>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</si>
  <si>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</si>
  <si>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</si>
  <si>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</si>
  <si>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</si>
  <si>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</si>
  <si>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</si>
  <si>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</si>
  <si>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</si>
  <si>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</si>
  <si>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</si>
  <si>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</si>
  <si>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</si>
  <si>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</si>
  <si>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</si>
  <si>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</si>
  <si>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</si>
  <si>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</si>
  <si>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</si>
  <si>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</si>
  <si>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</si>
  <si>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</si>
  <si>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</si>
  <si>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</si>
  <si>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</si>
  <si>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</si>
  <si>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</si>
  <si>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</si>
  <si>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</si>
  <si>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</si>
  <si>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</si>
  <si>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</si>
  <si>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</si>
  <si>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</si>
  <si>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</si>
  <si>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</si>
  <si>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</si>
  <si>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</si>
  <si>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</si>
  <si>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contadora, SRSCO</t>
  </si>
  <si>
    <t xml:space="preserve">DEPOSITO </t>
  </si>
  <si>
    <t>FECHA</t>
  </si>
  <si>
    <t>Dr. Ramon Rodriguez</t>
  </si>
  <si>
    <t>Pago de viaticos al Director Regional del SRSCO,R-7.</t>
  </si>
  <si>
    <t>Pago de viaticos enc. de Calidad de los Servicios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</si>
  <si>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</si>
  <si>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</si>
  <si>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</si>
  <si>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</si>
  <si>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</si>
  <si>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</si>
  <si>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</si>
  <si>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</si>
  <si>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</si>
  <si>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</si>
  <si>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</si>
  <si>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</si>
  <si>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Cristina Tavarez </t>
  </si>
  <si>
    <t>Pago de viaticos a la Enc. de planificacion y Control del SRSCO,R-7.</t>
  </si>
  <si>
    <t>Lic. Junilsa Nuñez</t>
  </si>
  <si>
    <t>Pago de viaticos al Coord. De Salud Mental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</si>
  <si>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</si>
  <si>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</si>
  <si>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</si>
  <si>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</si>
  <si>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Randy Rosario </t>
  </si>
  <si>
    <t>Pago de viaticos a chofer del SRSCO,R-7.</t>
  </si>
  <si>
    <t>Sr. Juan Carlos Valdez</t>
  </si>
  <si>
    <t xml:space="preserve">Sr. Tulio Hernadez </t>
  </si>
  <si>
    <t>Pago de viaticos al Supervisor de Almacen del SRSCO,R-7.</t>
  </si>
  <si>
    <t>Pago de viaticos a auxiliar de almacen de medicamentos del SRSCO,R-7.</t>
  </si>
  <si>
    <t>Sr. Wilson Jaquez</t>
  </si>
  <si>
    <t>Pago de viaticos a chofer de almacen de medicamentos del SRSCO,R-7.</t>
  </si>
  <si>
    <t>SRSCO</t>
  </si>
  <si>
    <t>Ban Reservas</t>
  </si>
  <si>
    <t>Cargos Bancarios</t>
  </si>
  <si>
    <t>Lic. Expedito Reyes</t>
  </si>
  <si>
    <t>Licda. Rosa Tejada</t>
  </si>
  <si>
    <t xml:space="preserve">CUENTA 2001042110 MC </t>
  </si>
  <si>
    <t xml:space="preserve">Ingresos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</si>
  <si>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</si>
  <si>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</si>
  <si>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</si>
  <si>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</si>
  <si>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</si>
  <si>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</si>
  <si>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</si>
  <si>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>SPEEDWI TELECOM SRL</t>
  </si>
  <si>
    <t xml:space="preserve">Lic. Rosa Tejada </t>
  </si>
  <si>
    <t>Año 2024</t>
  </si>
  <si>
    <t>2.2.2 - PUBLICIDAD, IMPRESIÓN Y   ENCUADERNACIÓN</t>
  </si>
  <si>
    <t>Contadora SRSCO</t>
  </si>
  <si>
    <t xml:space="preserve">AYM PLOMERIA Y ELECTRICIDAD SRL </t>
  </si>
  <si>
    <t>COMEDOR MAYRA</t>
  </si>
  <si>
    <t xml:space="preserve">Dra. Karen Colon 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</si>
  <si>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</si>
  <si>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</si>
  <si>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</si>
  <si>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</si>
  <si>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 xml:space="preserve">BRICOMP SRL </t>
  </si>
  <si>
    <t xml:space="preserve">CLARO </t>
  </si>
  <si>
    <t>FRANCELY GOURMET SRL</t>
  </si>
  <si>
    <t>IDEMESA SRL</t>
  </si>
  <si>
    <t xml:space="preserve">MULTICENTRO EL MANA SRL </t>
  </si>
  <si>
    <t>UNIQUE REPRESENTACIONES SRL</t>
  </si>
  <si>
    <t xml:space="preserve">Dra. Rosa Evelina Guzman </t>
  </si>
  <si>
    <t>Pago Viaticos a Enc.de Gestion Clinica del  SRSCO.</t>
  </si>
  <si>
    <t xml:space="preserve">Ing. Carlos Santos </t>
  </si>
  <si>
    <t xml:space="preserve">Pago viatico a enc. de Tegnologia de la informacion del SRSCO. 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</si>
  <si>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</si>
  <si>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</si>
  <si>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</si>
  <si>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</si>
  <si>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</si>
  <si>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</si>
  <si>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</si>
  <si>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</si>
  <si>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</si>
  <si>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BanReservas</t>
  </si>
  <si>
    <t>TOTAL EJECUTADO</t>
  </si>
  <si>
    <t>Disponibilidad Fondo Anterior 2020</t>
  </si>
  <si>
    <t>Al 30 de Agosto del 2020</t>
  </si>
  <si>
    <t>Contadora del SRSCO</t>
  </si>
  <si>
    <t>Enc. Administrativo del SRSCO</t>
  </si>
  <si>
    <t>LEONARDO RODRIGUEZ NUNEZ</t>
  </si>
  <si>
    <t>ALEXANDER GERONIMO CESPEDES</t>
  </si>
  <si>
    <t>JONATHAN RODRIGUEZ CABRERA</t>
  </si>
  <si>
    <t>CARMEN J BERNARD</t>
  </si>
  <si>
    <t>RUFINA MERCADO</t>
  </si>
  <si>
    <t>ADIEL EMILIO PENA</t>
  </si>
  <si>
    <t>PAGO ALQUILER DONDE FUNCIONA LA UNAP EL SAMAN CORRESP. A OCTUBRE 2024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</si>
  <si>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</si>
  <si>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</si>
  <si>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</si>
  <si>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</si>
  <si>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</si>
  <si>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</si>
  <si>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</si>
  <si>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</si>
  <si>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</si>
  <si>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</si>
  <si>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</si>
  <si>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</si>
  <si>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</si>
  <si>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</si>
  <si>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</si>
  <si>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GIORDANO A LANDRON</t>
  </si>
  <si>
    <t>HECTOR ANDUJAR CRUZ</t>
  </si>
  <si>
    <t>HENRY PENA</t>
  </si>
  <si>
    <t>JEISSON JULIO TAVAREZ P</t>
  </si>
  <si>
    <t>JOSE ANTONIO PERALTA RODRIGUEZ</t>
  </si>
  <si>
    <t>JOSE JUSTINO MOREL LIRIANO</t>
  </si>
  <si>
    <t>JUAN C. REGALADO</t>
  </si>
  <si>
    <t>LONGINA MATEO V</t>
  </si>
  <si>
    <t>MAIRA DE LOS SANTOS</t>
  </si>
  <si>
    <t>MANUEL MARIA PEÑA</t>
  </si>
  <si>
    <t>MARIA YSABEL ALEMAN</t>
  </si>
  <si>
    <t>MARIO MARTINEZ ALMONTE</t>
  </si>
  <si>
    <t>MARLENY ALMONTE PENA</t>
  </si>
  <si>
    <t>MARY MIRTA MENA MOLINA</t>
  </si>
  <si>
    <t>MERCEDES MARINA VARGAS ALMONTE</t>
  </si>
  <si>
    <t>MILAGROS GEORGINA GOMEZ BUENO</t>
  </si>
  <si>
    <t>NOMIKOS KAMBOURAKIS (MICHAEL)</t>
  </si>
  <si>
    <t>ORLANDO BARAJAS AMAYA</t>
  </si>
  <si>
    <t>PAULA ESTHER VARGAS</t>
  </si>
  <si>
    <t>RAMON AVELINO MEDINA</t>
  </si>
  <si>
    <t>RAMON MARIA TAVARES</t>
  </si>
  <si>
    <t>RINA MAGALIS DE LOS SANTOS GOMEZ</t>
  </si>
  <si>
    <t>ROSA MARIANELA VAZQUEZ</t>
  </si>
  <si>
    <t>TOMAS AQUINO ARIAS REYES</t>
  </si>
  <si>
    <t>WILLIAN LEOPORDO TEJADA TEJADA</t>
  </si>
  <si>
    <t>YSI DIGMARY UCETA TEJADA</t>
  </si>
  <si>
    <t>ZENEIDA DE JS. DIAZ</t>
  </si>
  <si>
    <t>CRISPIN MALLOL REYES</t>
  </si>
  <si>
    <t>CRISTIAN TOMAS GUABA</t>
  </si>
  <si>
    <t>ROMAN OSCABEL LIRIANO LORA</t>
  </si>
  <si>
    <t>38233201147</t>
  </si>
  <si>
    <t>TESORERIA DE LA SEGURIDAD SOCIAL</t>
  </si>
  <si>
    <t>ALEXANDER RAFAEL MATEO PEÑA</t>
  </si>
  <si>
    <t xml:space="preserve">DIRECCION GENERAL DE IMPUESTOS INTERNOS </t>
  </si>
  <si>
    <t>ALTICE DOMINICANA SA</t>
  </si>
  <si>
    <t>RUDIN ANTONIO JAQUEZ ESPINAL</t>
  </si>
  <si>
    <t>JOSE MANUEL PEREZ</t>
  </si>
  <si>
    <t>SERVIAMED DOMINICANA SRL</t>
  </si>
  <si>
    <t>FIRST MEDICAL DEPOT BY GUZMAN SRL</t>
  </si>
  <si>
    <t>SANTANA Y ROTHSCHILD DISTRIBUTION SRL</t>
  </si>
  <si>
    <t>NOMINA INTERNA</t>
  </si>
  <si>
    <t>LENI LEONEL MARTINEZ ABREU</t>
  </si>
  <si>
    <t>LUIS FRANCISCO LARA RODRIGUEZ</t>
  </si>
  <si>
    <t>JOSE RAFAEL DE LEON RODRIGUEZ</t>
  </si>
  <si>
    <t>CETIOSA EIRL</t>
  </si>
  <si>
    <t xml:space="preserve">Lic. Jose Luis Vegazo </t>
  </si>
  <si>
    <t xml:space="preserve">Lic. Clari Ventura </t>
  </si>
  <si>
    <t xml:space="preserve">Sr. Andres Duran </t>
  </si>
  <si>
    <t>Sr. Elvin Basilio</t>
  </si>
  <si>
    <t>Pago de viaticos al enc. de Sistema de informacion del SRSCO,R-7.</t>
  </si>
  <si>
    <t>B1500000755</t>
  </si>
  <si>
    <t>B1500002036</t>
  </si>
  <si>
    <t>B1500001265</t>
  </si>
  <si>
    <t>CORAMCA SRL</t>
  </si>
  <si>
    <t xml:space="preserve">ESTACION DE GASOLINA EL ROSARIO SRL </t>
  </si>
  <si>
    <t xml:space="preserve">PLANTA DE GAS PROPANO ORTE GAS SRL </t>
  </si>
  <si>
    <t>REFRIGERACION FYH SRL</t>
  </si>
  <si>
    <t>YOU COLOR SRL</t>
  </si>
  <si>
    <t>LIBRO BANCO AL 31 DE DICIEMBRE 2024</t>
  </si>
  <si>
    <t>4524000000176</t>
  </si>
  <si>
    <t>38445410844</t>
  </si>
  <si>
    <t>PAGO ALQUILER DONDE FUNCIONA LA UNAP LOS RESTAURADORES CORRESPONDIENTE A NOVIEMBRE 2024</t>
  </si>
  <si>
    <t>38445411079</t>
  </si>
  <si>
    <t>PAGO ALQUILER DONDE FUNCIONA LA UNAP BO. SUR ESPERANZA CORRESP. A NOVIEMBRE 2024</t>
  </si>
  <si>
    <t>022224</t>
  </si>
  <si>
    <t>SEGUROS PEPIN SA</t>
  </si>
  <si>
    <t>PAGO SEGURO DE LOS VEHICULOS DE ESTE SRSCO</t>
  </si>
  <si>
    <t>022225</t>
  </si>
  <si>
    <t>CARLOS ALBERTO PEÑA REYES</t>
  </si>
  <si>
    <t>PAGO 2/2 CORRESPONDIENTE A DESABOLLADURA DE LA CAMIONETA NISSAN FRONTIER DE LA GERENCIA DE AREA 2 SANTIAGO RGUEZ DE ESTE SRSCO</t>
  </si>
  <si>
    <t>022226</t>
  </si>
  <si>
    <t>EDENORTE DOMINICANA SA</t>
  </si>
  <si>
    <t>SALDO DE ELECTRICIDAD DE DEUDAS PENDIENTES DE ESTOS CENTROS DE PRIMER NIVEL</t>
  </si>
  <si>
    <t>022227</t>
  </si>
  <si>
    <t>CARLOS SATURNINO CASTELLANOS DIAZ</t>
  </si>
  <si>
    <t>PAGO SERVICIO DE GRUA PARA TRANSPORTAR DESDE MONTECRISTI A VALVERDE MAO, MINIBUS JAC DEL AREA DE MEDICAMENTOS DE ESTE SRSCO</t>
  </si>
  <si>
    <t>38455790437</t>
  </si>
  <si>
    <t>PAGO 1/2 DE 4 ACARREOS DE MATERIALES DE CONSTRUCCION Y 1 TRASLADO DE MOBILIARIOS Y EQUIPAMIENTOS MEDICOS, EN EL ALMACEN REGIONAL, CPN MATA DEL JOBO Y LOS CONUCOS</t>
  </si>
  <si>
    <t>38455790645</t>
  </si>
  <si>
    <t>PAGO 2/2 DE 4 ACARREOS DE MATERIALES DE CONSTRUCCION Y 1 TRASLADO DE MOBILIARIOS Y EQUIPAMIENTOS MEDICOS, EN EL ALMACEN REGIONAL, CPN MATA DEL JOBO Y LOS CONUCOS</t>
  </si>
  <si>
    <t>38455790865</t>
  </si>
  <si>
    <t>PAGO 1/2 DE 4 ACARREOS DE MATERIALES DE CONSTRUCCION Y 1 DESYERBO, CORTES DE ARBOLES Y LIMPIEZA DE PATIO EN CPN MATA DEL JOBO Y BATEY AMINA DE ESTE SRSCO</t>
  </si>
  <si>
    <t>38455791219</t>
  </si>
  <si>
    <t>ROMAN DARIO SANTOS BELLIARD</t>
  </si>
  <si>
    <t>PAGO 5/15 DEMOLICION DE FINO VIEJO DEL TECHO E INICIO DE COLOCACION DE BLOCK PARA LEVANTAR MURO PERIMETRAL EN CPN LA LEONOR DE ESTE SRSCO</t>
  </si>
  <si>
    <t>38455791421</t>
  </si>
  <si>
    <t>PAGO INSTALACION DE PUERTA EN POLIMETAL EN LA OFICINA DE AUDITORIA INTERNA DE LA CONTRALORIA GRAL. DE LA REPUBLICA DE ESTA OFICINA REGIONAL</t>
  </si>
  <si>
    <t>38455791606</t>
  </si>
  <si>
    <t>PAGO 6/15 DEMOLICION DE FINO VIEJO DEL TECHO E INICIO DE COLOCACION DE BLOCK PARA LEVANTAR MURO PERIMETRAL EN CPN LA LEONOR DE ESTE SRSCO</t>
  </si>
  <si>
    <t>38455791808</t>
  </si>
  <si>
    <t>DEIVI JOSE OLIVERO</t>
  </si>
  <si>
    <t>PAGO 1/4 COLOCACION DE PORCELANATO PARA PISO Y REVESTIMIENTO DE PAREDES EN LOS BAÑOS, ASI COMO COLOCACION DE ZOCALOS EN LAS DIVISIONES DE SHETROCK EN EL CPN MATA DEL JOBO DE ESTE SRSCO R-7.</t>
  </si>
  <si>
    <t>38455792009</t>
  </si>
  <si>
    <t>PAGO 2/4 COLOCACION DE PORCELANATO PARA PISO Y REVESTIMIENTO DE PAREDES EN LOS BAÑOS, ASI COMO COLOCACION DE ZOCALOS EN LAS DIVISIONES DE SHETROCK EN EL CPN MATA DEL JOBO DE ESTE SRSCO R-7.</t>
  </si>
  <si>
    <t>38455792217</t>
  </si>
  <si>
    <t>PAGO 3/4 COLOCACION DE PORCELANATO PARA PISO Y REVESTIMIENTO DE PAREDES EN LOS BAÑOS, ASI COMO COLOCACION DE ZOCALOS EN LAS DIVISIONES DE SHETROCK EN EL CPN MATA DEL JOBO DE ESTE SRSCO R-7.</t>
  </si>
  <si>
    <t>38455792412</t>
  </si>
  <si>
    <t>PAGO 4/4 COLOCACION DE PORCELANATO PARA PISO Y REVESTIMIENTO DE PAREDES EN LOS BAÑOS, ASI COMO COLOCACION DE ZOCALOS EN LAS DIVISIONES DE SHETROCK EN EL CPN MATA DEL JOBO DE ESTE SRSCO R-7.</t>
  </si>
  <si>
    <t>38458124169</t>
  </si>
  <si>
    <t>38458125176</t>
  </si>
  <si>
    <t>PAGO ALQUILER DODNE FUNCIONA LA UNAP LAS 300 DE ESTE SRSCO CORRESP.A NOVIEMBRE 2024</t>
  </si>
  <si>
    <t>38458125382</t>
  </si>
  <si>
    <t>PAGO ALQUILER DONDE FUNCIONA LA UNAP LAS FLORES, SANTIAGO RODRIGUEZ CORRESP. A NOVIEMBRE 2024</t>
  </si>
  <si>
    <t>38458125522</t>
  </si>
  <si>
    <t>PAGO ALQUILER DONDE FUNCIONA EL CPN MEJORAMIENTO SOCIAL CORRESP. A NOVIEMBRE 2024</t>
  </si>
  <si>
    <t>38458125646</t>
  </si>
  <si>
    <t>PAGO ALQUILER DONDE FUNCIONA EL ALMACEN DE DEPOSITO DE MEDICAMENTOS Y MERCANCIAS CORRESP. A NOVIEMBRE 2024</t>
  </si>
  <si>
    <t>38458125887</t>
  </si>
  <si>
    <t>PAGO ALQUILER DONDE FUNCIONA EL CPN RIVERA DEL MASACRE CORRESP. A NOVIEMBRE 2024</t>
  </si>
  <si>
    <t>38458125969</t>
  </si>
  <si>
    <t>PAGO ALQUILER DONDE FUNCIONA EL CPN LA GUAJACA CORRESP. A NOVIEMBRE 2024</t>
  </si>
  <si>
    <t>38458126133</t>
  </si>
  <si>
    <t>PAGO ALQUILER DONDE FUNCIONA EL CPN EL ALBIMAR SANTIAGO RGUEZ CORRESP. A NOVIEMBRE 2024</t>
  </si>
  <si>
    <t>38458126261</t>
  </si>
  <si>
    <t>PAGO ALQUILER DONDE FUNCIONA EL CPN LOS CAYUCOS CORRESP. A NOVIEMBRE 2024</t>
  </si>
  <si>
    <t>38458126356</t>
  </si>
  <si>
    <t>PAGO ALQUILER DONDE FUNCIONA EL CPN LA ESPERANZA VILLA VAZQUEZ DE ESTE SRSCO CORRESP. A NOVIEMBRE 2024</t>
  </si>
  <si>
    <t>38458136571</t>
  </si>
  <si>
    <t>PAGO ALQUILER DONDE FUNCIONA EL CPN BARRIO PUERTO RICO CORRESP.A NOVIEMBRE 2024</t>
  </si>
  <si>
    <t>38458136710</t>
  </si>
  <si>
    <t>PAGO ALQUILER DONDE FUNCIONA LA UNAP LOS MICHES  CORRESP. A  NOVIEMBRE 2024</t>
  </si>
  <si>
    <t>38458136813</t>
  </si>
  <si>
    <t>PAGO ALQUILER DONDE FUNCIONA EL CPN SECTOR NORTE, DAJABON CORRESP. A NOVIEMBRE 2024</t>
  </si>
  <si>
    <t>38458136937</t>
  </si>
  <si>
    <t>PAGO ALQUILER DONDE FUNCIONA LA UNAP LAS FLORES MONTECRISTI  CORRESP. A NOVIEMBRE2024</t>
  </si>
  <si>
    <t>38458137064</t>
  </si>
  <si>
    <t>PAGO ALQUILER DONDE FUNCIONA EL CPN EL PARAISO ESPERANZA DE ESTE SRSCO CORRESP. A NOVIEMBRE2024</t>
  </si>
  <si>
    <t>38458137188</t>
  </si>
  <si>
    <t>PAGO ALQUILER DONDE FUNCIONA EL CPN PLAZA BELLER CORRESP. A NOVIEMBRE 2024</t>
  </si>
  <si>
    <t>38458137329</t>
  </si>
  <si>
    <t>PAGO ALQUILER DONDE FUNCIONA EL CPN BUEN HOMBRE CORRESP. A NOVIEMBRE 2024</t>
  </si>
  <si>
    <t>38458137506</t>
  </si>
  <si>
    <t>PAGO ALQUILER DONDE FUNCIONA EL CPN CARLOS DANIEL CORRESP. A NOVIEMBRE2024</t>
  </si>
  <si>
    <t>38458137907</t>
  </si>
  <si>
    <t>PAGO ALQUILER DONDE FUNCIONA LA UNAP BO. NORTE DE ESTE SRSCO CORRESP. A NOVIEMBRE 2024</t>
  </si>
  <si>
    <t>38458138044</t>
  </si>
  <si>
    <t>PAGO ALQUILER DONDE FUNCIONA EL CPN EL PINO CORRESP. A NOVIEMBRE 2024</t>
  </si>
  <si>
    <t>38458162411</t>
  </si>
  <si>
    <t>PAGO ALQUILER DONDE FUNCIONA LA UNAP LA MANICERA/BENITO MONCION CORRESP. A NOVIEMBRE 2024</t>
  </si>
  <si>
    <t>38458162564</t>
  </si>
  <si>
    <t>PAGO ALQUILER  DONDE FUNCIONA EL CPN HATO NUEVO DE ESTE SRSCO CORRESP. A NOVIEMBRE 2024</t>
  </si>
  <si>
    <t>38458162685</t>
  </si>
  <si>
    <t>PAGO ALQUILER DONDE FUNCIONA LA UNAP RESTAURACION CORRESP. A NOVIEMBRE 2024</t>
  </si>
  <si>
    <t>38458163034</t>
  </si>
  <si>
    <t>PAGO ALQUILER DONDE FUNCONA EL CPN SAN ANTONIO DE ESTE SRSCO CORRESP. NOVIEMBRE 2024 NOTA: A ESTE ALQUILER SE LE ESTAN DESCONTANTO 3000 PESOS DESTINADOS A LA INVERSION REALIZADA EN DICHO ESTABLECIMIENTO POR UN PLAZO DE 48 MESES.</t>
  </si>
  <si>
    <t>38458163364</t>
  </si>
  <si>
    <t>PAGO ALQUILER DONDE FUNCIONA LA UNAP BARRIO LINDO CORRESP. A NOVIEMBRE 2024</t>
  </si>
  <si>
    <t>38458163578</t>
  </si>
  <si>
    <t>PAGO ALQUILER DONDE FUNCIONA EL CPN LA GALLERA MONTECRISTI DE ESTE SRSCO CORRESP. A NOVIEMBRE2024</t>
  </si>
  <si>
    <t>38458163707</t>
  </si>
  <si>
    <t>PAGO ALQUILER DONDE FUNCIONA EL CPN LOS MAESTROS DE ESTE SRSCO CORRESP. NOVIEMBRE2024</t>
  </si>
  <si>
    <t>38458163976</t>
  </si>
  <si>
    <t>PAGO ALQLUILER DONDE FUNCIONA EL CPN MONTE CARMELO  CORRESP. A NOVIEMBREE 2024</t>
  </si>
  <si>
    <t>38458164157</t>
  </si>
  <si>
    <t>PAGO ALQUILER DONDE FUNCIONA LA OFICINA REGIONAL DE ESTE SRSCO CORRESP. A NOVIEMBRE2024</t>
  </si>
  <si>
    <t>38458164293</t>
  </si>
  <si>
    <t>PAGO ALQUILER DONDE FUNCIONA EL CPN LOS BONILLAS CORRESP. A NOVIEMBRE2024</t>
  </si>
  <si>
    <t>38458177880</t>
  </si>
  <si>
    <t>PAGO ALQUILER DONDE FUNCIONA EL CPN LAGUNETA, AMINA DE ESTE SRSCO CORRESP. A NOVIEMBRE 2024</t>
  </si>
  <si>
    <t>38458178003</t>
  </si>
  <si>
    <t>PAGO ALQUILER DONDE FUNCIONA LA UNAP LA CURVA CORRESP. A NOVIEMBRE2024</t>
  </si>
  <si>
    <t>38458178145</t>
  </si>
  <si>
    <t>PAGO AQLUILER DONDE FUNCIONA LA UNAP LAS 40 CORRESP. A NOVIEMBRE 2024</t>
  </si>
  <si>
    <t>38458178513</t>
  </si>
  <si>
    <t>PAGO ALQUILER DONDE FUNCIONA EL ALMACEN DE MEDICAMENTOS CORRESP. A  NOVIEMBRE 2024</t>
  </si>
  <si>
    <t>38458178651</t>
  </si>
  <si>
    <t>PAGO ALQUILER DONDE FUNCIONA EL CPN LA MINA DE ESTE SRSCO CORRESP A NOVIEMBRE 2024</t>
  </si>
  <si>
    <t>38458178826</t>
  </si>
  <si>
    <t>PAGO AQLUILER DONDE FUNCIONA LA UNAP LOS BOMBEROS CORRESP. A NOVIEMBRE 2024</t>
  </si>
  <si>
    <t>38458179219</t>
  </si>
  <si>
    <t>PAGO ALQUILER DONDE FUNCIONAN LAS UNAPS SECTOR LA FE Y LA PAZ, DAJABON CORRESP. A NOVIEMBRE 2024</t>
  </si>
  <si>
    <t>38458179540</t>
  </si>
  <si>
    <t>PAGO ALQUILER DONDE FUNCIONA EL CPN LOMA DE CASTAÑUELAS CORRESP. A NOVIEMBRE 2024</t>
  </si>
  <si>
    <t>38458179686</t>
  </si>
  <si>
    <t>PAGO ALQUILER DONDE FUNCIONA EL CPN BALDEMIRO CARRERAS CORRESP. A NOVIEMBRE2024</t>
  </si>
  <si>
    <t>38458179938</t>
  </si>
  <si>
    <t>PAGO ALQUILER DONDE FUNCIONA EL CPN LOS TOMINES DE ESTE SRSCO CORRESP. A NOVIEMBRE 2024</t>
  </si>
  <si>
    <t>38458189551</t>
  </si>
  <si>
    <t>PAGO ALQUILER DONDE FUNCIONA LA UNAP LAS ESPINAS SANTIAGO RGUEZ CORRESP. A NOVIEMBRE2024</t>
  </si>
  <si>
    <t>38458637274</t>
  </si>
  <si>
    <t>PAGO ALQUILER DONDE FUNCIONA EL CPN LA CAPITALITA DESDE MARZO HASTA NOVIEMBRE2024</t>
  </si>
  <si>
    <t>38458637533</t>
  </si>
  <si>
    <t>PAGO AQLUILER DONDE FUNCIONA LA UNAP ALTO DE LA PALOMA CORRESP. A NOVIEMBRE 2024</t>
  </si>
  <si>
    <t>PAGO DE LA TESORERIA DE LA SEGURIDAD SOCIAL CORRESP. A NOVIEMBRE 2024</t>
  </si>
  <si>
    <t>4524000000019</t>
  </si>
  <si>
    <t>DEVOLUCION DE TRANSFERENCIA</t>
  </si>
  <si>
    <t>022228</t>
  </si>
  <si>
    <t>*NULO*</t>
  </si>
  <si>
    <t>022229</t>
  </si>
  <si>
    <t>INAPA</t>
  </si>
  <si>
    <t>PAGO SERVICIO DE AGUA POTABLE CORRESP. A LOS MESES DESDE OCTUBRE 2023 HASTA NOVIEMBRE 2024</t>
  </si>
  <si>
    <t>022230</t>
  </si>
  <si>
    <t>FRANKLIN URBANO HIERRO ESTEVEZ</t>
  </si>
  <si>
    <t>PAGO CONTRATO DE ALQUILER Y ACTOS DE COMPROBACION CON TRASLADO DE NOTARIO DE ESTE SRSCO</t>
  </si>
  <si>
    <t>38469820548</t>
  </si>
  <si>
    <t>LIRIANO NUEZ COMERCIAL</t>
  </si>
  <si>
    <t>PAGO COMPRA E INSTALACION DE EQUIPOS MEDICOS</t>
  </si>
  <si>
    <t>38469820973</t>
  </si>
  <si>
    <t>38481314536</t>
  </si>
  <si>
    <t>022231</t>
  </si>
  <si>
    <t>PAGO 1/10 EXCAVACION DE ZANJA PARA ZAPATA, PREPARACION DE VARILLAJE PARA ZAPATA, VACIADO DE CONCRETO PARA ZAPATA Y COLOCACION DE 4 LINEAS DE BLOCK PARA CONSTRUCCION DE MURO PERIMETRAL FRONTAL EN EL CPN JINAMAGAO DE ESTE SRSCO</t>
  </si>
  <si>
    <t>022232</t>
  </si>
  <si>
    <t>PAGO 2/10 EXCAVACION DE ZANJA PARA ZAPATA, PREPARACION DE VARILLAJE PARA ZAPATA, VACIADO DE CONCRETO PARA ZAPATA Y COLOCACION DE 4 LINEAS DE BLOCK PARA CONSTRUCCION DE MURO PERIMETRAL FRONTAL EN EL CPN JINAMAGAO DE ESTE SRSCO</t>
  </si>
  <si>
    <t>38478865195</t>
  </si>
  <si>
    <t>FRANCELY GOURMET PICADERAS Y BUFFET PARA TODA OCASIÓN SRL</t>
  </si>
  <si>
    <t>PAGO COMPRA DE 30 ALMUERZOS CON LOS DIRECTORES DE HOSPITALES DE ESTE SRSCO</t>
  </si>
  <si>
    <t>38478865707</t>
  </si>
  <si>
    <t>LUIS ARMANDO RODRIGUEZ</t>
  </si>
  <si>
    <t>PAGO COMPRA DE ALMUERZO PARA TALLER DE EXPANSION DE LA ESTRATEGIA HEARTS, CON EL PERSONAL DE ENFERMERIA, PROMOTORES Y MEDICOS DE LA GERENCIA DE AREA MONTECRISTI Y DAJABON</t>
  </si>
  <si>
    <t>38478866330</t>
  </si>
  <si>
    <t>PAGO COMPRA DE TALONARIOS (MATERIAL GASRABLE IMPRESO) PARA LA DISTRIBUCION EN LOS CENTROS DE PRIMER NIVEL DE ATENCION DE ESTE SRSCO</t>
  </si>
  <si>
    <t>4524000000017</t>
  </si>
  <si>
    <t>NOMINA</t>
  </si>
  <si>
    <t>PAGO PROPORCION DE DOBLE SUELDO AL PERSONAL SALIENTE DE NOMINA INTERNA POR NOMBRAMIENTO O DESVINCULACION.</t>
  </si>
  <si>
    <t>4524000000069</t>
  </si>
  <si>
    <t>PAGO DOBLE SUELDO AL PERSONAL CONTRATADO POR NOMINA INTERNA</t>
  </si>
  <si>
    <t>38479518283</t>
  </si>
  <si>
    <t>38479836091</t>
  </si>
  <si>
    <t>SAMMY ALBERTO MUÑOZ VENTURA</t>
  </si>
  <si>
    <t>PAGO APLICACIÓN DE DOS CAPAS DE PINTURA SEMIGLOSS EN MUROS INTERNOS EN CPN MATA DEL JOBO, ASI COMO APLICACIÓN DE PINTURA EN LA OFICINA (OAI) DE ESTE SRSCO</t>
  </si>
  <si>
    <t>4524000000004</t>
  </si>
  <si>
    <t xml:space="preserve">SRSCO </t>
  </si>
  <si>
    <t>022233</t>
  </si>
  <si>
    <t>CARLA KATHERINE GOMEZ TEJADA</t>
  </si>
  <si>
    <t>PAGO FOMENTO DE ACTIVIDADES FISICAS PARA LOS COLABORADORES DE ESTE SRSCO</t>
  </si>
  <si>
    <t>022234</t>
  </si>
  <si>
    <t>AMBIORIX RAFAEL ALMONTE RODRIGUEZ</t>
  </si>
  <si>
    <t>PAGO DE TRANSPORTE PARA TALLER LIDERASGO DEL FARMACEUTICO EN EL SECTOR SALUD REALIZADO EN SANTO DOMINGO DE ESTE SRSCO</t>
  </si>
  <si>
    <t>38503878100</t>
  </si>
  <si>
    <t>PAGO 1/6 CONSTRUCCION DE DIVISIONES EN SHEETROCK DE LAS AREAS DE URGENCIA, VACUNA, ASI COMO A CONSTRUCCION EN DENSGLASS DE LAS DIVISIONES DE LOS BAÑOS PARA USUARIOS E INSTALACION DE PLAFON DE TODO EL LOCAL EN EL CPN BATEY AMINA DE ESTE SRSCO</t>
  </si>
  <si>
    <t>38503878276</t>
  </si>
  <si>
    <t>PAGO 3/6 CONSTRUCCION DE DIVISIONES EN SHEETROCK DE LAS AREAS DE URGENCIA, VACUNA, ASI COMO A CONSTRUCCION EN DENSGLASS DE LAS DIVISIONES DE LOS BAÑOS PARA USUARIOS E INSTALACION DE PLAFON DE TODO EL LOCAL EN EL CPN BATEY AMINA DE ESTE SRSCO</t>
  </si>
  <si>
    <t>38503878501</t>
  </si>
  <si>
    <t>PAGO 5/6 CONSTRUCCION DE DIVISIONES EN SHEETROCK DE LAS AREAS DE URGENCIA, VACUNA, ASI COMO A CONSTRUCCION EN DENSGLASS DE LAS DIVISIONES DE LOS BAÑOS PARA USUARIOS E INSTALACION DE PLAFON DE TODO EL LOCAL EN EL CPN BATEY AMINA DE ESTE SRSCO</t>
  </si>
  <si>
    <t>38503878951</t>
  </si>
  <si>
    <t>PAGO SERVICIO DE INTERNET DEL CENTRO DIAGNOSTICO MAO CORRESP. A NOVIEMBRE 2024</t>
  </si>
  <si>
    <t>38503879225</t>
  </si>
  <si>
    <t>PAGO SERVICIO DE BANDA ANCHA DE INTERNET CORRESP. AL MES DE NOVIEMBRE 2024 DE LA OFICINA REGIONAL DE ESTE SRSCO</t>
  </si>
  <si>
    <t>38507827444</t>
  </si>
  <si>
    <t>45240000000002</t>
  </si>
  <si>
    <t>45240000000004</t>
  </si>
  <si>
    <t>38507956623</t>
  </si>
  <si>
    <t>PAGO COMPRA DE COMBUSTIBLE CONSUMIDO EN LA GERENCIA DE AREA 3 CORRESPONDIENTE A OCTUBRE 2024</t>
  </si>
  <si>
    <t>38507956872</t>
  </si>
  <si>
    <t>GRUPO HOST</t>
  </si>
  <si>
    <t>PAGO DE CONTRATACION DEL SERVICIO WEB Y DE CORREO ELECTRONICO CORRESP. A LOS AÑOS 2022,2023 Y 2024.</t>
  </si>
  <si>
    <t>38507957179</t>
  </si>
  <si>
    <t>38507957444</t>
  </si>
  <si>
    <t>AUGUSTO MANUEL PICHARDO</t>
  </si>
  <si>
    <t>PAGO DE 4 ACARREOS DE MATERIALES DE CONSTRUCCION Y 1 DESYERBO DE ARBOLES, CORTE DE ARBOLES Y LIMPIEZA DE PATIO EN CPN LA LEONOR DE ESTE SRSCO</t>
  </si>
  <si>
    <t>38507957703</t>
  </si>
  <si>
    <t>PAGO FABRICACION E NSTALACION DE PUERTA PROTECTORA A ASE DE PERFILES EN ACERO INOXIDABLE EN CPN BATEY AMINA DE ESTE SRSCO</t>
  </si>
  <si>
    <t>022235</t>
  </si>
  <si>
    <t>ARIEL MARCELINO MINIER ESPINAL</t>
  </si>
  <si>
    <t>PAGO 1/4 DE 5 ACARREOS DE MATERIALES DE CONSTRUCCION EN EL CPN LA LEONOR DE ESTE SRSCO R-7.</t>
  </si>
  <si>
    <t>022236</t>
  </si>
  <si>
    <t>PAGO 2/4 DE 5 ACARREOS DE MATERIALES DE CONSTRUCCION EN EL CPN LA LEONOR DE ESTE SRSCO R-7.</t>
  </si>
  <si>
    <t>022237</t>
  </si>
  <si>
    <t>PAGO 3/4 DE 5 ACARREOS DE MATERIALES DE CONSTRUCCION EN EL CPN LA LEONOR DE ESTE SRSCO R-7.</t>
  </si>
  <si>
    <t>022238</t>
  </si>
  <si>
    <t>PAGO 4/4 DE 5 ACARREOS DE MATERIALES DE CONSTRUCCION EN EL CPN LA LEONOR DE ESTE SRSCO R-7.</t>
  </si>
  <si>
    <t>022239</t>
  </si>
  <si>
    <t>PAGO 1/2 6 ACARREOS DE MATERIALES DE CONSTUCCION EN EL CPN JINAMAGAO DE ESTE SRSCO</t>
  </si>
  <si>
    <t>022240</t>
  </si>
  <si>
    <t>PAGO 2/2 6 ACARREOS DE MATERIALES DE CONSTUCCION EN EL CPN JINAMAGAO DE ESTE SRSCO</t>
  </si>
  <si>
    <t>022241</t>
  </si>
  <si>
    <t>JUAN ANTONIO BAUTISTA DE LA ROSA</t>
  </si>
  <si>
    <t>PAGO EXCAVACION PARA CAMBIO DE TUBERIA DE DRENAJE DEL BANO DE LOS USUARIOS EN EL CPN EL AGUACATE DE ESTE SRSCO</t>
  </si>
  <si>
    <t>022242</t>
  </si>
  <si>
    <t>PAGO 3/10 EXCAVACION DE ZANJA PARA ZAPATA, PREPARACION DE VARILLAJE PARA ZAPATA, VACIADO DE CONCRETO PARA ZAPATA Y COLOCACION DE 4 LINEAS DE BLOCK PARA CONSTRUCCION DE MURO PERIMETRAL FRONTAL EN EL CPN JINAMAGAO DE ESTE SRSCO</t>
  </si>
  <si>
    <t>022243</t>
  </si>
  <si>
    <t>PAGO 4/10 EXCAVACION DE ZANJA PARA ZAPATA, PREPARACION DE VARILLAJE PARA ZAPATA, VACIADO DE CONCRETO PARA ZAPATA Y COLOCACION DE 4 LINEAS DE BLOCK PARA CONSTRUCCION DE MURO PERIMETRAL FRONTAL EN EL CPN JINAMAGAO DE ESTE SRSCO</t>
  </si>
  <si>
    <t>022244</t>
  </si>
  <si>
    <t>PAGO 5/10 EXCAVACION DE ZANJA PARA ZAPATA, PREPARACION DE VARILLAJE PARA ZAPATA, VACIADO DE CONCRETO PARA ZAPATA Y COLOCACION DE 4 LINEAS DE BLOCK PARA CONSTRUCCION DE MURO PERIMETRAL FRONTAL EN EL CPN JINAMAGAO DE ESTE SRSCO</t>
  </si>
  <si>
    <t>022245</t>
  </si>
  <si>
    <t>PAGO 6/10 EXCAVACION DE ZANJA PARA ZAPATA, PREPARACION DE VARILLAJE PARA ZAPATA, VACIADO DE CONCRETO PARA ZAPATA Y COLOCACION DE 4 LINEAS DE BLOCK PARA CONSTRUCCION DE MURO PERIMETRAL FRONTAL EN EL CPN JINAMAGAO DE ESTE SRSCO</t>
  </si>
  <si>
    <t>022246</t>
  </si>
  <si>
    <t>PAGO 7/10 EXCAVACION DE ZANJA PARA ZAPATA, PREPARACION DE VARILLAJE PARA ZAPATA, VACIADO DE CONCRETO PARA ZAPATA Y COLOCACION DE 4 LINEAS DE BLOCK PARA CONSTRUCCION DE MURO PERIMETRAL FRONTAL EN EL CPN JINAMAGAO DE ESTE SRSCO</t>
  </si>
  <si>
    <t>022247</t>
  </si>
  <si>
    <t>PAGO 8/10 EXCAVACION DE ZANJA PARA ZAPATA, PREPARACION DE VARILLAJE PARA ZAPATA, VACIADO DE CONCRETO PARA ZAPATA Y COLOCACION DE 4 LINEAS DE BLOCK PARA CONSTRUCCION DE MURO PERIMETRAL FRONTAL EN EL CPN JINAMAGAO DE ESTE SRSCO</t>
  </si>
  <si>
    <t>022248</t>
  </si>
  <si>
    <t>PAGO 9/10 EXCAVACION DE ZANJA PARA ZAPATA, PREPARACION DE VARILLAJE PARA ZAPATA, VACIADO DE CONCRETO PARA ZAPATA Y COLOCACION DE 4 LINEAS DE BLOCK PARA CONSTRUCCION DE MURO PERIMETRAL FRONTAL EN EL CPN JINAMAGAO DE ESTE SRSCO</t>
  </si>
  <si>
    <t>022249</t>
  </si>
  <si>
    <t>PAGO 10/10 EXCAVACION DE ZANJA PARA ZAPATA, PREPARACION DE VARILLAJE PARA ZAPATA, VACIADO DE CONCRETO PARA ZAPATA Y COLOCACION DE 4 LINEAS DE BLOCK PARA CONSTRUCCION DE MURO PERIMETRAL FRONTAL EN EL CPN JINAMAGAO DE ESTE SRSCO</t>
  </si>
  <si>
    <t>38516409248</t>
  </si>
  <si>
    <t>38516409680</t>
  </si>
  <si>
    <t>022250</t>
  </si>
  <si>
    <t>EDICTO ANTONIO PERALTA</t>
  </si>
  <si>
    <t>PAGO DESINTALACION E INSTALACION DE MOTOR DE LA CAMIONETA MAZDA PLACA No. EL05156 DE LA GERENCIA DE AREA 1, ASI COMO LA DESINTALACION DEL DIFERENCIAL A LA CAMIONETA NISSAN FRONTIER PLACA No. EX 06127 DEL AREA DAJABON DE ESTE SRSCO</t>
  </si>
  <si>
    <t>022251</t>
  </si>
  <si>
    <t>PAGO DE ESTRUCTURACION Y ORGANIZACIÓN DEL CABLEADO DE RED DE LAS CAMARAS DE SEGURIDAD, INSTALACION DE 1 PANTALLA, DESBLOQUEO DE GRAVADOR DE VIDEO VIGILSNCIA, HABILITAR 4 CAMARAS QUE ESTABAN FUERA DE SERVICIO Y MANTENIMIENTO GENERAL DEL SISTEMA COMPLETO EN EL ALMACEN REGIONAL DE MEDICAMENTOS E INSUMOS DE ESTE SRSCO</t>
  </si>
  <si>
    <t>241213003220010147</t>
  </si>
  <si>
    <t>38525416845</t>
  </si>
  <si>
    <t>PAGO 2/6 CONSTRUCCION DE DIVISIONES EN SHEETROCK DE LAS AREAS DE URGENCIA, VACUNA, ASI COMO A CONSTRUCCION EN DENSGLASS DE LAS DIVISIONES DE LOS BAÑOS PARA USUARIOS E INSTALACION DE PLAFON DE TODO EL LOCAL EN EL CPN BATEY AMINA DE ESTE SRSCO</t>
  </si>
  <si>
    <t>38525416961</t>
  </si>
  <si>
    <t>PAGO 4/6 CONSTRUCCION DE DIVISIONES EN SHEETROCK DE LAS AREAS DE URGENCIA, VACUNA, ASI COMO A CONSTRUCCION EN DENSGLASS DE LAS DIVISIONES DE LOS BAÑOS PARA USUARIOS E INSTALACION DE PLAFON DE TODO EL LOCAL EN EL CPN BATEY AMINA DE ESTE SRSCO</t>
  </si>
  <si>
    <t>38525417251</t>
  </si>
  <si>
    <t>PAGO 6/6 CONSTRUCCION DE DIVISIONES EN SHEETROCK DE LAS AREAS DE URGENCIA, VACUNA, ASI COMO A CONSTRUCCION EN DENSGLASS DE LAS DIVISIONES DE LOS BAÑOS PARA USUARIOS E INSTALACION DE PLAFON DE TODO EL LOCAL EN EL CPN BATEY AMINA DE ESTE SRSCO</t>
  </si>
  <si>
    <t>38525417609</t>
  </si>
  <si>
    <t>PAGO 1/6 FABRICACION E INSTALACION DE VARILLAJE Y VACIADO DE CHAPAPOTE EN TODO EL EES, EN EL CPN LOS CONUCOS DE VILLA VASQUEZ DE ESTE SRSCO,R-7</t>
  </si>
  <si>
    <t>38525417763</t>
  </si>
  <si>
    <t>PAGO 2/6 FABRICACION E INSTALACION DE VARILLAJE Y VACIADO DE CHAPAPOTE EN TODO EL EES, EN EL CPN LOS CONUCOS DE VILLA VASQUEZ DE ESTE SRSCO,R-7</t>
  </si>
  <si>
    <t>38525417897</t>
  </si>
  <si>
    <t>PAGO 3/6 FABRICACION E INSTALACION DE VARILLAJE Y VACIADO DE CHAPAPOTE EN TODO EL EES, EN EL CPN LOS CONUCOS DE VILLA VASQUEZ DE ESTE SRSCO,R-7</t>
  </si>
  <si>
    <t>38525418049</t>
  </si>
  <si>
    <t>PAGO 4/6 FABRICACION E INSTALACION DE VARILLAJE Y VACIADO DE CHAPAPOTE EN TODO EL EES, EN EL CPN LOS CONUCOS DE VILLA VASQUEZ DE ESTE SRSCO,R-7</t>
  </si>
  <si>
    <t>38525418174</t>
  </si>
  <si>
    <t>PAGO 5/6 FABRICACION E INSTALACION DE VARILLAJE Y VACIADO DE CHAPAPOTE EN TODO EL EES, EN EL CPN LOS CONUCOS DE VILLA VASQUEZ DE ESTE SRSCO,R-7</t>
  </si>
  <si>
    <t>38525418313</t>
  </si>
  <si>
    <t>PAGO 6/6 FABRICACION E INSTALACION DE VARILLAJE Y VACIADO DE CHAPAPOTE EN TODO EL EES, EN EL CPN LOS CONUCOS DE VILLA VASQUEZ DE ESTE SRSCO,R-7</t>
  </si>
  <si>
    <t>38537994652</t>
  </si>
  <si>
    <t>38545674357</t>
  </si>
  <si>
    <t>38548707480</t>
  </si>
  <si>
    <t>PAGO COLECTOR DE IMPUESTOS CORRESP. A NOVIEMBRE 2024</t>
  </si>
  <si>
    <t>38548707786</t>
  </si>
  <si>
    <t>ABREU LANTIGUA EVENTS SRL</t>
  </si>
  <si>
    <t>PAGO COMPRA DE REFRIGERIOS Y ALMUERZOS PARA ACTIVIDADES REALIZADAS EN EL SRSCO</t>
  </si>
  <si>
    <t>022252</t>
  </si>
  <si>
    <t>RAMON DE JESUS DURAN BETANCE</t>
  </si>
  <si>
    <t>PAGO 1/2  INSTALACION DE 38 TOMACORRIENTES, UNA LAMPARA REFLECTORA, 7 INTERRUPTORES SENCILLOS, 6 INTERRUPTORES DOBLE, 3 INTERRUPTORES TRIPLES, 21 LAMPARAS TIPO PANEL, 7 BOMBILLOS LED EN EL CPN MATA DEL JOBO DE ESTE SRSCO</t>
  </si>
  <si>
    <t>022253</t>
  </si>
  <si>
    <t>022254</t>
  </si>
  <si>
    <t>PAGO 1/2 INSTALACION DE TINACO, BOMBA DE AGUA, 3 INODOROS, 3 LAVAMANOS DE PEDESTAL, 1 FREGADERO, 3 REJILLAS PARA DESAGUE DE PISO, 3 LLAVES DE LAVAMANOS Y 1 LLAVE DE FREGADERO, EN EL CPN MATA DEL JOBO</t>
  </si>
  <si>
    <t>022255</t>
  </si>
  <si>
    <t>022256</t>
  </si>
  <si>
    <t>PAGO 2/2 INSTALACION DE TINACO, BOMBA DE AGUA, 3 INODOROS, 3 LAVAMANOS DE PEDESTAL, 1 FREGADERO, 3 REJILLAS PARA DESAGUE DE PISO, 3 LLAVES DE LAVAMANOS Y 1 LLAVE DE FREGADERO, EN EL CPN MATA DEL JOBO</t>
  </si>
  <si>
    <t>022257</t>
  </si>
  <si>
    <t>022258</t>
  </si>
  <si>
    <t>PAGO 1/2 INSTALACION DE 30 TOMA CORRIENTES, UNA LAMPARA REFLECTORA, 9 INTERRUPTORES SENCILLOS, 5 INTERRUPTORES DOBLE, 2 INTERRUPTORES TRIPLES, 15 LAMPARAS TIPO PANEL, 6BOMBILLOS LED, EN CPN BATEY AMINA DE ESTE  SRSCO</t>
  </si>
  <si>
    <t>022259</t>
  </si>
  <si>
    <t>022260</t>
  </si>
  <si>
    <t>PAGO INSTALACION DE TINACO, 3 INODOROS, 3 LAVAMANOS DE PEDESTAL, 1 FREGADERO,3 REJILLAS PARA DESAGUE DE PISO, 3 LLAVES DE LAVAMANOS Y 1 LLAVE DE FREGADERO EN CPN BATEY AMINA DE ESTE SRSCO</t>
  </si>
  <si>
    <t>022261</t>
  </si>
  <si>
    <t>ESMERALDO ANTONIO PEREZ ROSA</t>
  </si>
  <si>
    <t>PAGO COLOCACION DE ZOCALOS EN DIVISIONES EN CHEETROCK Y DENSGLASS EN LAS AREAS DE URGENCIAS, VACUNA Y BAÑOS DE USUARIOS EN CPN BATEY AMINA DE ESTE SRSCO</t>
  </si>
  <si>
    <t>022262</t>
  </si>
  <si>
    <t>PAGO 2/2  INSTALACION DE 38 TOMACORRIENTES, UNA LAMPARA REFLECTORA, 7 INTERRUPTORES SENCILLOS, 6 INTERRUPTORES DOBLE, 3 INTERRUPTORES TRIPLES, 21 LAMPARAS TIPO PANEL, 7 BOMBILLOS LED EN EL CPN MATA DEL JOBO DE ESTE SRSCO</t>
  </si>
  <si>
    <t>022263</t>
  </si>
  <si>
    <t>PAGO 2/2 INSTALACION DE 30 TOMA CORRIENTES, UNA LAMPARA REFLECTORA, 9 INTERRUPTORES SENCILLOS, 5 INTERRUPTORES DOBLE, 2 INTERRUPTORES TRIPLES, 15 LAMPARAS TIPO PANEL, 6BOMBILLOS LED, EN CPN BATEY AMINA DE ESTE  SRSCO</t>
  </si>
  <si>
    <t>38552761002</t>
  </si>
  <si>
    <t>PAGO 1/3 APLICACIÓN DE PINTURA SEMIGLOSS EN MUROS INTERNOS Y EXTERNOS Y APLICACIÓN DE PINTURA EPOXICA AL PISO DEL LOCAL CPN MATA DEL JOBO DE ESTE SRSCO R-7</t>
  </si>
  <si>
    <t>38552761252</t>
  </si>
  <si>
    <t>PAGO 2/3 APLICACIÓN DE PINTURA SEMIGLOSS EN MUROS INTERNOS Y EXTERNOS Y APLICACIÓN DE PINTURA EPOXICA AL PISO DEL LOCAL CPN MATA DEL JOBO DE ESTE SRSCO R-7</t>
  </si>
  <si>
    <t>38552761465</t>
  </si>
  <si>
    <t>PAGO 3/3 APLICACIÓN DE PINTURA SEMIGLOSS EN MUROS INTERNOS Y EXTERNOS Y APLICACIÓN DE PINTURA EPOXICA AL PISO DEL LOCAL CPN MATA DEL JOBO DE ESTE SRSCO R-7</t>
  </si>
  <si>
    <t>38556447451</t>
  </si>
  <si>
    <t>PAGO 1/6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</si>
  <si>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PAGO 2/6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</si>
  <si>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38556452180</t>
  </si>
  <si>
    <t>PAGO 3/6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</si>
  <si>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38556452268</t>
  </si>
  <si>
    <t>PAGO 4/6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</si>
  <si>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38556452922</t>
  </si>
  <si>
    <t>PAGO 5/6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</si>
  <si>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38556453057</t>
  </si>
  <si>
    <t>PAGO 13/14 DE TRABAJOS DE CONSTRUCCION DE DIVISIONES INTERNAS EN SHEETROCK Y DENSGLASS DE LAS DIFERENTES AREAS DEL CPN MATA DEL JOBO DE ESTE SRSCO</t>
  </si>
  <si>
    <t>38556453331</t>
  </si>
  <si>
    <t>FRANKLIN DANIEL PEREZ TEJADA</t>
  </si>
  <si>
    <t>PAGO DE DOS ACARREOS DE ARENA Y GRAVA EN EL CPN JINAMAGAO DE ESTE SRSCO</t>
  </si>
  <si>
    <t>38564377551</t>
  </si>
  <si>
    <t>241220002000030072</t>
  </si>
  <si>
    <t>238447628840</t>
  </si>
  <si>
    <t>2412200032200
10130</t>
  </si>
  <si>
    <t>38567882524</t>
  </si>
  <si>
    <t>238448857203</t>
  </si>
  <si>
    <t>38568403549</t>
  </si>
  <si>
    <t>PAGO SERVICIO DE FLOTAS DE ESTE SRSCO CORRESP. A OCTUBRE Y NOVIEMBRE 2024</t>
  </si>
  <si>
    <t>38568405088</t>
  </si>
  <si>
    <t>PAGO COMPRA DE ALMUERZOS Y DESAYUNOS PARA 50 PERSONAS LOS DIAS 2,3 Y 4 DE SEPTIEMBRE PARA LOS TALLERES DE CAPACITACION PARA LA APLICACIÓN DE LA ESTRATEGIA MH GAB DE ATENCION PRIMARIA DE ESTE SRSCO</t>
  </si>
  <si>
    <t>38568405443</t>
  </si>
  <si>
    <t>PAGO SERVICIO DE INTERNET DE LOS CENTROS DE PRIMER NIVEL DE ATENCION DE ESTE SRSCO CORRESPONDIENTE A NOVIEMBRE 2024</t>
  </si>
  <si>
    <t>38568407181</t>
  </si>
  <si>
    <t>PAGO COMPRA DE COMBUSTIBLE CONSUMIDO EN LA GERENCIA DE AREA 1 CORRESPONDIENTE A OCTUBRE 2024</t>
  </si>
  <si>
    <t>38568683398</t>
  </si>
  <si>
    <t>PAGO 2/2 ACARREOS DE MATERIALES DE CONSTRUCCION  Y UN TRASLADO DE MATERIALES EN CPN LOS CONUCOS, MATA DEL JOBO Y ALMACEN REGIONAL DE ESTE SRSCO</t>
  </si>
  <si>
    <t>38568683684</t>
  </si>
  <si>
    <t>CLARO</t>
  </si>
  <si>
    <t>PAGO SERVICIO TELEFONICO DE LOS CENTROS DE PRIMER NIVEL DE ESTE SRSCO CORRESP. A NOVIEMBRE Y DICIEMBRE 2024</t>
  </si>
  <si>
    <t>238470435637</t>
  </si>
  <si>
    <t>38585364377</t>
  </si>
  <si>
    <t>238473474800</t>
  </si>
  <si>
    <t xml:space="preserve">PAGO DE NOMINA INTERNA ELECTRONICA AL PERSONAL CONTRATADO DEL SRSCO, CORRESP. A DICIEMBRE 2024. </t>
  </si>
  <si>
    <t>38586623736</t>
  </si>
  <si>
    <t>PAGO 1/2 ACARREOS DE MATERIALES DE CONSTRUCCION  Y UN TRASLADO DE MATERIALES EN CPN LOS CONUCOS, MATA DEL JOBO Y ALMACEN REGIONAL DE ESTE SRSCO</t>
  </si>
  <si>
    <t>38595353780</t>
  </si>
  <si>
    <t>PAGO 6/6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</si>
  <si>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38595353918</t>
  </si>
  <si>
    <t>PAGO 1/3 INSTALACION DE 4 PUERTAS EN POLIMETAL ASI COMO DE FABRICACION E INSTALACION DE 1 GABINETE Y 1 BAJAMESETA EN CPN BATEY AMINA DE ESTE SRSCO</t>
  </si>
  <si>
    <t>38595354484</t>
  </si>
  <si>
    <t>PAGO 2/3 INSTALACION DE 4 PUERTAS EN POLIMETAL ASI COMO DE FABRICACION E INSTALACION DE 1 GABINETE Y 1 BAJAMESETA EN CPN BATEY AMINA DE ESTE SRSCO</t>
  </si>
  <si>
    <t>38595354640</t>
  </si>
  <si>
    <t>ALFREDO TRINIDAD</t>
  </si>
  <si>
    <t>PAGO 2/2 FABRICACION E INSTALACION DE BASE EN PERFILES DE ACERO INOXIDABLE PARA INSTALAR ALUZINC, EN E CPN JICOME MONCION DE ESTE SRSCO</t>
  </si>
  <si>
    <t>38595354816</t>
  </si>
  <si>
    <t>PAGO COLOCACION DE CERAMICA EN PORCELANATO DE ALTO TRANSITO EN LOS PISOS DE LOS BANOS DE USUARIOS Y DE LOS MEDICOS ASI COMO REVESTIMIENTO DE LAS PAREDES Y MESETA DE COCINA EN CPN LA GUAJACA DE ESTE SRSCO</t>
  </si>
  <si>
    <t>38595354994</t>
  </si>
  <si>
    <t>FARMADAL SRL</t>
  </si>
  <si>
    <t>PAGO COMPRA DE REACTIVOS E INSUMOS DE LABORATORIO PARA LOS 5 CENTROS DIAGNOSTICOS DE ESTE SRSCO</t>
  </si>
  <si>
    <t>38595355161</t>
  </si>
  <si>
    <t>PAGO 14/14 DE TRABAJOS DE CONSTRUCCION DE DIVISIONES INTERNAS EN SHEETROCK Y DENSGLASS DE LAS DIFERENTES AREAS DEL CPN MATA DEL JOBO DE ESTE SRSCO</t>
  </si>
  <si>
    <t>38595355318</t>
  </si>
  <si>
    <t>PAGO 1/2 FABRICACION E INSTALACION DE BASE EN PERFILES DE ACERO INOXIDABLE PARA INSTALAR ALUZINC, EN E CPN JICOME MONCION DE ESTE SRSCO</t>
  </si>
  <si>
    <t>38595355512</t>
  </si>
  <si>
    <t>PAGO 1/4 INSTALACION DE 14 PUERTAS EN POLIMETAL ASI COMO FABRICACION E INSTALACION DE 1 GABINETE Y UN BAJA MESETS EN CPN MATA DEL JOBO DE ESTE SRSCO</t>
  </si>
  <si>
    <t>38595431372</t>
  </si>
  <si>
    <t>PAGO 1/4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</si>
  <si>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38595431619</t>
  </si>
  <si>
    <t>PAGO 2/4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</si>
  <si>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38595431937</t>
  </si>
  <si>
    <t>PAGO ADQUISICION DE MATERIALES DE FERRETERIA PARA EL USO Y MANTENIMIENTO DE LAS UNAPS DE ESTE SRSCO</t>
  </si>
  <si>
    <t>38595432265</t>
  </si>
  <si>
    <t>CRUZ AYALA</t>
  </si>
  <si>
    <t>45240000000010</t>
  </si>
  <si>
    <t>241226003580080190</t>
  </si>
  <si>
    <t xml:space="preserve">CIERRE DE CAJA CHICA OFICINA REGIONAL </t>
  </si>
  <si>
    <t>452400000000008</t>
  </si>
  <si>
    <t>238496041429</t>
  </si>
  <si>
    <t>CIERRE DE CAJA CHICA GERENCIA DE AREA 4, DAJABON</t>
  </si>
  <si>
    <t>238496292458</t>
  </si>
  <si>
    <t>CIERRE DE CAJA CHICA DEL CENTRO DIAGNOSTICO DAJABON</t>
  </si>
  <si>
    <t>241227002000100268</t>
  </si>
  <si>
    <t>CIERRE DE CAJA CHICA DEL CENTRO DIAGNOSTICO MAO</t>
  </si>
  <si>
    <t>38612699919</t>
  </si>
  <si>
    <t>PAGO 1/4 FABRICCION DE 3 PROTECTORES PARA PUERTAS Y 11 PROTECTORES DE VENTANAS EN PERFILES Y BARRAS DE ACERO INOXIDABLE ASI COMO APLICACIÓN DE ANTICORROSIVO EN CPN BATEY AMINA DE ESTE SRSCO</t>
  </si>
  <si>
    <t>38612700053</t>
  </si>
  <si>
    <t>PAGO 3/4 FABRICCION DE 3 PROTECTORES PARA PUERTAS Y 11 PROTECTORES DE VENTANAS EN PERFILES Y BARRAS DE ACERO INOXIDABLE ASI COMO APLICACIÓN DE ANTICORROSIVO EN CPN BATEY AMINA DE ESTE SRSCO</t>
  </si>
  <si>
    <t>38612700172</t>
  </si>
  <si>
    <t>PAGO 4/4 FABRICCION DE 3 PROTECTORES PARA PUERTAS Y 11 PROTECTORES DE VENTANAS EN PERFILES Y BARRAS DE ACERO INOXIDABLE ASI COMO APLICACIÓN DE ANTICORROSIVO EN CPN BATEY AMINA DE ESTE SRSCO</t>
  </si>
  <si>
    <t>38612700306</t>
  </si>
  <si>
    <t>PAGO LIMPIEZA DE POZO SEPTICO EN CPN EL VIGIADOR DE ESTE SRSCO</t>
  </si>
  <si>
    <t>38612700422</t>
  </si>
  <si>
    <t>PAGO 1/2 CAMBIO DE ALUZINC RESANEAMIENTO DE LA ZABALETA Y CORTE DE ARBOLES EN CPN LA GORRA Y CPN LA FE DE ESTE SRSCO</t>
  </si>
  <si>
    <t>38612700515</t>
  </si>
  <si>
    <t>PAGO 2/2 CAMBIO DE ALUZINC RESANEAMIENTO DE LA ZABALETA Y CORTE DE ARBOLES EN CPN LA GORRA Y CPN LA FE DE ESTE SRSCO</t>
  </si>
  <si>
    <t>38612700620</t>
  </si>
  <si>
    <t>PAGO 2/4 INSTALACION DE 14 PUERTAS EN POLIMETAL ASI COMO FABRICACION E INSTALACION DE 1 GABINETE Y UN BAJA MESETS EN CPN MATA DEL JOBO DE ESTE SRSCO</t>
  </si>
  <si>
    <t>38612700773</t>
  </si>
  <si>
    <t>PAGO 3/3 INSTALACION DE 4 PUERTAS EN POLIMETAL ASI COMO DE FABRICACION E INSTALACION DE 1 GABINETE Y 1 BAJAMESETA EN CPN BATEY AMINA DE ESTE SRSCO</t>
  </si>
  <si>
    <t>38612700918</t>
  </si>
  <si>
    <t>JIMENEZ SUERO SUPLIDORA SRL</t>
  </si>
  <si>
    <t>PAGO COMPRA DE ALMUERZO PARA TALLER DE SOCIALIZACION DE METAS ALCANZADAS EN PRIMER NIVEL Y OBJETIVOS A ALCANZAR PARA EL 2025</t>
  </si>
  <si>
    <t>38612701158</t>
  </si>
  <si>
    <t>PAGO COMPRA DE ALMUERZO PARA  EL PERSONAL DEL SERVICIO REGIONAL DE SALUD CIBAO OCCIDENTAL PARA  SOCIALIZACION DE METAS ALCANZADAS EN 2024  Y OBJETIVOS A ALCANZAR PARA EL 2025</t>
  </si>
  <si>
    <t>38612718467</t>
  </si>
  <si>
    <t>38612718606</t>
  </si>
  <si>
    <t>GANBARO SRL</t>
  </si>
  <si>
    <t>PAGO COMPRA DE REACTIVOS E INSUMOS DE LABORATORIO PARA LOS CENTROS DIAGNOSTICOS MAO, MONTECRISTI Y SANTIAGO RGUEZ DE ESTE SRSCO</t>
  </si>
  <si>
    <t>38612718819</t>
  </si>
  <si>
    <t>MDL ALTEKNATIVA TECH SRL</t>
  </si>
  <si>
    <t>PAGO COMPRA DE EQUIPOS INFORMATICOS Y ACCESORIOS DEL 4TO TRIMESTRE DEL SRSCO R-7.</t>
  </si>
  <si>
    <t>38612719010</t>
  </si>
  <si>
    <t>RAYAMEL GROUP SRL</t>
  </si>
  <si>
    <t>PAGO COMPRA DE SUMINISTROS DE LIMPIEZA DEL 3ER TRIMESTRE JULIO-SEPTIEMBRE DEL 2024 PARA SER DISTRIBUIDOS EN LOS CENTROS DE 1ER NIVEL Y CDX DE ESTE SRSCO</t>
  </si>
  <si>
    <t>38612719331</t>
  </si>
  <si>
    <t>PAGO 3/4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</si>
  <si>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38612719447</t>
  </si>
  <si>
    <t>ROQUE ANTONIO BAEZ TORRES</t>
  </si>
  <si>
    <t>PAGO DE 3 ACARREOS DE ARENA Y GRAVA EN CPN JINAMAGAO DE ESTE SRSCO</t>
  </si>
  <si>
    <t>38612719692</t>
  </si>
  <si>
    <t>PAGO 4/4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</si>
  <si>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38612719844</t>
  </si>
  <si>
    <t>PRODUCTOS MEDICINALES SRL</t>
  </si>
  <si>
    <t>38612719962</t>
  </si>
  <si>
    <t>LUIS MANAURIS POLANCO TATIS</t>
  </si>
  <si>
    <t>PAGO LIMPIEZA DE POZO SEPTICO EN CPN BUEN HOMBRE DE ESTE SRSCO</t>
  </si>
  <si>
    <t>38612909932</t>
  </si>
  <si>
    <t>PLAZA VALVERDE SRL</t>
  </si>
  <si>
    <t>PAGO COMPRA DE JUEGO DE COMEDOR PARA DISTRIBUIRLOS EN LOS DIFERENTES CPN DE ESTE SRSCO</t>
  </si>
  <si>
    <t>38612910014</t>
  </si>
  <si>
    <t>MOREL SRL</t>
  </si>
  <si>
    <t>PAGO COMPRA SERVICIOS DE ALMUERZOS Y REFRIGERIOS PARA ACTIVIDADES REALIZADAS EN ESTE SRSCO</t>
  </si>
  <si>
    <t>38612910091</t>
  </si>
  <si>
    <t>PAGO COMPRA SERVICIOS  DE ALMUERZOS Y REFRIGERIOS</t>
  </si>
  <si>
    <t>38612910476</t>
  </si>
  <si>
    <t>SERDNET</t>
  </si>
  <si>
    <t>PAGO ADQUISICION DE MATERIALES IMPRESOS Y SEÑALIZACIONES</t>
  </si>
  <si>
    <t>38612912526</t>
  </si>
  <si>
    <t>241230000600030573</t>
  </si>
  <si>
    <t>CIERRE DE CAJA CHICA DE LA GERENCIA DE AREA 3,MONTECRISTI.</t>
  </si>
  <si>
    <t>241230001800050595</t>
  </si>
  <si>
    <t>CIERRE DE CAJA CHICA DE LA GERENCIA DE AREA 1, SANTIAGO RODRIGUEZ.</t>
  </si>
  <si>
    <t>241230001800050598</t>
  </si>
  <si>
    <t>CIERRE DE CAJA CHICA DEL CENTRO DIAGNOSTICO SANTIAGO RODRIGUEZ.</t>
  </si>
  <si>
    <t>238514565995</t>
  </si>
  <si>
    <t>CIERRE DE CAJA CHICA DE LA GERENCIA DE AREA 1, MAO.</t>
  </si>
  <si>
    <t>38627254028</t>
  </si>
  <si>
    <t>ADQUISICION DE MATERIALES IMPRESOS Y SEÑALIZACIONES PARA EL PRIMER TRIMESTRE ENERO-MARZO 2024</t>
  </si>
  <si>
    <t>38627254255</t>
  </si>
  <si>
    <t>R Y M AUTOPINTURA</t>
  </si>
  <si>
    <t>PAGO COMPRA DE PINTURA Y MATERIALES DE DESABOLLADURA PARA SER USADOS EN LA CAMIONETA NISSAN FRONTIER DE LA GERENCIA DE AREA 2 Y DEL MINIBUS JAC DEL ALMACEN DE MEDICAMENTOS DE ESTE SRSCO</t>
  </si>
  <si>
    <t>38627254520</t>
  </si>
  <si>
    <t>CARPAS Y ALQUILERES DEL CIBAO SRL</t>
  </si>
  <si>
    <t>PAGO SERVICIO DE AQUIER PARA LA PRESENTACION DE LOS LOGROS OBTENIDOS EN EL 2024 Y SOCIALIZACION DE METAS PARA EL 2025</t>
  </si>
  <si>
    <t>38627254912</t>
  </si>
  <si>
    <t>MULTICENTRO EL MANA</t>
  </si>
  <si>
    <t>PAGO COMPRA DE ELECTRODOMESTICOS PARA LOS COLABORADORES DESTACADOS DE ESTE SRSCO EN LA PRESENTACION DE LOGROS DEL 2024 Y METAS PARA EL 2025</t>
  </si>
  <si>
    <t>38627261346</t>
  </si>
  <si>
    <t>PAGO 2/4 FABRICCION DE 3 PROTECTORES PARA PUERTAS Y 11 PROTECTORES DE VENTANAS EN PERFILES Y BARRAS DE ACERO INOXIDABLE ASI COMO APLICACIÓN DE ANTICORROSIVO EN CPN BATEY AMINA DE ESTE SRSCO</t>
  </si>
  <si>
    <t>38627400735</t>
  </si>
  <si>
    <t>AUTOREPUESTOS JUAN NICASIO SRL</t>
  </si>
  <si>
    <t>PAGO COMPRA DE REPUESTOS PARA USO DE LOS VEHICULOS PERTENECIENTES AL SERVICIO REGIONAL DE SALUD CIBAO OCCIDENTAL R-7.</t>
  </si>
  <si>
    <t>38627733960</t>
  </si>
  <si>
    <t>A Y M PLOMERIA Y ELECTRICIDAD SRL</t>
  </si>
  <si>
    <t>PAGO COMPRA DE MATERIALES DE CONSTRUCCION PARA LOS CENTROS DE PRIMER NIVEL LOS CONUCOS Y CPN JINAMAGAO DE ESTE SRSCO</t>
  </si>
  <si>
    <t>38627734212</t>
  </si>
  <si>
    <t>PEDRO PABLO DIAZ CABREJA</t>
  </si>
  <si>
    <t>PAGO COMPRA DE ALMUERZO PARA EL ENCUENTRO DE SOCIALIZACION SOBRE AVANCES Y LOGROS DEL 2024 IMPARTIDO EN LA GERENCIA DE AREA 3 MONTECRISTI DE ESTE SRSCO</t>
  </si>
  <si>
    <t>38633828906</t>
  </si>
  <si>
    <t>Cargo bancario correspondiente a mes de a diciembre 2024</t>
  </si>
  <si>
    <t>Capellan Dental,SRL</t>
  </si>
  <si>
    <t>Pago adquisicion de materiales de  odontologicos del 1er trimestre  enero-marzo para suplir los centros diagnostico y CPN de este SRSCO,r-7.</t>
  </si>
  <si>
    <t xml:space="preserve">Dra. Patricia Reyes </t>
  </si>
  <si>
    <t>Pago de viaticos a la coord. De odontologia del SRSCO,R-7.</t>
  </si>
  <si>
    <t>Sra.Ordaliza Alt. Chavez</t>
  </si>
  <si>
    <t>Pago de viaticos a la Supervisora de Hosp. del SRSCO,R-7.</t>
  </si>
  <si>
    <t>Lic. Rosanna Bernard</t>
  </si>
  <si>
    <t>Pago de viaticos a la analista de laboratorio e imágenes del SRSCO,R-7.</t>
  </si>
  <si>
    <t>Lic.Pablo Henriquez</t>
  </si>
  <si>
    <t>Pago viatico al Enc. OAI del SRSCO.</t>
  </si>
  <si>
    <t>Sr.Jorge Murray</t>
  </si>
  <si>
    <t>Pago Viatico Chofer Area Montecristi</t>
  </si>
  <si>
    <t xml:space="preserve">Sr. Faustino Reyes </t>
  </si>
  <si>
    <t>Pago viatico a enc. transportacion del SRSCO</t>
  </si>
  <si>
    <t>38525480547</t>
  </si>
  <si>
    <t>Sr. Eduard Gutierrez</t>
  </si>
  <si>
    <t>Pago de viaticos al supervisor de mantenimiento del SRSCO,R-7.</t>
  </si>
  <si>
    <t xml:space="preserve">Sr. Ariel Jose Salcedo </t>
  </si>
  <si>
    <t>Pago Viatico   chofer del area  Dajabon del SRSCO</t>
  </si>
  <si>
    <t>38525487306</t>
  </si>
  <si>
    <t>38525491692</t>
  </si>
  <si>
    <t>Sr. Ariel Rodriguez</t>
  </si>
  <si>
    <t>38525491942</t>
  </si>
  <si>
    <t>Sra.Danelis B. Nuñez</t>
  </si>
  <si>
    <t>Pago de Viatico a la Supervisora Prov. De Salud del SRSCO</t>
  </si>
  <si>
    <t>38525492228</t>
  </si>
  <si>
    <t>Sr.Juan Manuel Crespo</t>
  </si>
  <si>
    <t>Pago de viaticos a Mensajero del SRSCO,R-7.</t>
  </si>
  <si>
    <t>38525492441</t>
  </si>
  <si>
    <t>Sra. Maria M. Jimenez</t>
  </si>
  <si>
    <t>Pago Viatico a la Tecnico de Control de  Bienes del SRSCO</t>
  </si>
  <si>
    <t>38525492555</t>
  </si>
  <si>
    <t>Sr.Oscar Rodriguez</t>
  </si>
  <si>
    <t>Pago de viaticos a Digitador del amacel del SRSCO,R-7.</t>
  </si>
  <si>
    <t>38525492716</t>
  </si>
  <si>
    <t xml:space="preserve">Dra. Luz del Carmen Peña </t>
  </si>
  <si>
    <t>Pago de viaticos a la Tecnico en Salud Seccion TB del SRSCO,R-7.</t>
  </si>
  <si>
    <t xml:space="preserve">Sr. Hector Emiliano Disla </t>
  </si>
  <si>
    <t>Pago de viaticos a Digitador del SRSCO,R-7.</t>
  </si>
  <si>
    <t>Dr. Carlos Reyes Martinez</t>
  </si>
  <si>
    <t>Pago de viaticos a Supervisor de laboratorio e imágenes del SRSCO,R-7.</t>
  </si>
  <si>
    <t>Sr. Marvin Estevez</t>
  </si>
  <si>
    <t>Pago de viaticos a Gestor de Redes Sociales del SRSCO,R-7.</t>
  </si>
  <si>
    <t xml:space="preserve">Lic. Maritza Vargas </t>
  </si>
  <si>
    <t>Pago de viaticos a relacionador publico del SRSCO,R-7.</t>
  </si>
  <si>
    <t>38525499360</t>
  </si>
  <si>
    <t xml:space="preserve">Lic. Jose Miguel Almonte </t>
  </si>
  <si>
    <t xml:space="preserve">Lic. Casey Blanco </t>
  </si>
  <si>
    <t xml:space="preserve">Lic. Inocencia Rodriguez </t>
  </si>
  <si>
    <t>38525499718</t>
  </si>
  <si>
    <t>Sr.Ismael Peralta</t>
  </si>
  <si>
    <t>Pago de viaticos a Aux. Almacen del SRSCO,R-7.</t>
  </si>
  <si>
    <t>Correspondiente al mes_______Diciembre_______________del año______2024______________________</t>
  </si>
  <si>
    <t>B1500001738</t>
  </si>
  <si>
    <t>B1500001735</t>
  </si>
  <si>
    <t>B1500000544</t>
  </si>
  <si>
    <t>B1500000553</t>
  </si>
  <si>
    <t>E450000010811</t>
  </si>
  <si>
    <t>B1500004910</t>
  </si>
  <si>
    <t>B1500005667</t>
  </si>
  <si>
    <t>B1500002566</t>
  </si>
  <si>
    <t>B1500002574</t>
  </si>
  <si>
    <t>B1500002584</t>
  </si>
  <si>
    <t>B1500000432</t>
  </si>
  <si>
    <t>B1500003748</t>
  </si>
  <si>
    <t>B1500003751</t>
  </si>
  <si>
    <t>E450000064555</t>
  </si>
  <si>
    <t>B1500000586</t>
  </si>
  <si>
    <t>B1500000556</t>
  </si>
  <si>
    <t>B1500000766</t>
  </si>
  <si>
    <t>B1500000781</t>
  </si>
  <si>
    <t>B1500000253</t>
  </si>
  <si>
    <t>B1500001300</t>
  </si>
  <si>
    <t>B1500007960</t>
  </si>
  <si>
    <t>B1500000059</t>
  </si>
  <si>
    <t>B1500000065</t>
  </si>
  <si>
    <t>B1500000066</t>
  </si>
  <si>
    <t>B1500000783</t>
  </si>
  <si>
    <t>B1500000786</t>
  </si>
  <si>
    <t>B1500000785</t>
  </si>
  <si>
    <t>B1500000784</t>
  </si>
  <si>
    <t>B1500000870</t>
  </si>
  <si>
    <t>B1500001587</t>
  </si>
  <si>
    <t>B1500000426</t>
  </si>
  <si>
    <t>B1500001630</t>
  </si>
  <si>
    <t>B1500000110</t>
  </si>
  <si>
    <t>B1500001060</t>
  </si>
  <si>
    <t>B1500000098</t>
  </si>
  <si>
    <t>B1500005238</t>
  </si>
  <si>
    <t xml:space="preserve">CONTRATACION MONTAJE DE EVENTOS </t>
  </si>
  <si>
    <t>AMASAM AUTOREPUESTO SRL</t>
  </si>
  <si>
    <t xml:space="preserve">COMPRA BATERIA DE VEHICULO </t>
  </si>
  <si>
    <t>COMPRA DE REPUESTOS DE VEHICULO</t>
  </si>
  <si>
    <t>ALTICE</t>
  </si>
  <si>
    <t xml:space="preserve">SERVICIO DE INTERNET </t>
  </si>
  <si>
    <t xml:space="preserve">COMPRA DE MATERIALES DE FERRETERIA </t>
  </si>
  <si>
    <t>SERVICIO MANTENIMIENTO EQUIPO COMPUTO</t>
  </si>
  <si>
    <t xml:space="preserve">CETIOSA EIRL </t>
  </si>
  <si>
    <t>COMPRA DE COMBUSTIBLE</t>
  </si>
  <si>
    <t>COMPRA DE ALMUERZO</t>
  </si>
  <si>
    <t xml:space="preserve">COMBUSTIBLE DEL YUNA SRL </t>
  </si>
  <si>
    <t xml:space="preserve">COMPRA DE GAS PROPANO </t>
  </si>
  <si>
    <t xml:space="preserve">SERVICIO INTERNET </t>
  </si>
  <si>
    <t>DAJABON CABLEVISION SRL</t>
  </si>
  <si>
    <t xml:space="preserve">ESTACION DE SERVICIO EL GANADERO  SRL </t>
  </si>
  <si>
    <t xml:space="preserve">GRUPO EMPRESARIAL LOS CIBAO SRL </t>
  </si>
  <si>
    <t xml:space="preserve">HOSPIFAR SRL </t>
  </si>
  <si>
    <t xml:space="preserve">COMPRA INSUMO LABORATORIO </t>
  </si>
  <si>
    <t xml:space="preserve">JAVE INTERNET DOMINICANA SRL </t>
  </si>
  <si>
    <t>MAO CENTRAL CONNECTIONS</t>
  </si>
  <si>
    <t xml:space="preserve">MONTECRISTI CABLEVISION SRL </t>
  </si>
  <si>
    <t xml:space="preserve">COMPRA DE MATERIALES DECORATIVOS </t>
  </si>
  <si>
    <t xml:space="preserve">PLAZA VALVERDE SRL </t>
  </si>
  <si>
    <t>COMPRA DE ELECTRODOMESTICOS</t>
  </si>
  <si>
    <t>SUPERMERCADO MAEÑO SRL</t>
  </si>
  <si>
    <t xml:space="preserve">COMPRA DE FRUTAS Y DULCES </t>
  </si>
  <si>
    <t>SUPLIDORA DE COMIDA FAGOTO SRL</t>
  </si>
  <si>
    <t xml:space="preserve">SUPLIMADE COMERCIAL SRL </t>
  </si>
  <si>
    <t xml:space="preserve">COMPRA DE INSUMOS DE COCINA </t>
  </si>
  <si>
    <t xml:space="preserve">SERVICIO BANDA ANCHA DE INTERNET </t>
  </si>
  <si>
    <t xml:space="preserve">COMPRA DE REACTIVOS DE LABORATORIO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</si>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</sst>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&quot;LIBRO BANCO DE ANTICIPOS FINANCIEROS  OP del 1 al &quot;d\ &quot;DE &quot;mmmm\ &quot;de &quot;yyyy"/>
    <numFmt numFmtId="169" formatCode="_-* #,##0.00\ _P_t_s_-;\-* #,##0.00\ _P_t_s_-;_-* &quot;-&quot;??\ _P_t_s_-;_-@_-"/>
    <numFmt numFmtId="170" formatCode="#,##0.00;[Red]#,##0.00"/>
    <numFmt numFmtId="171" formatCode="&quot;LIBRO BANCO DE ANTICIPOS FINANCIEROS  MC del 1 al &quot;d\ &quot;DE &quot;mmmm\ &quot;de &quot;yyyy"/>
    <numFmt numFmtId="172" formatCode="[$-C0A]d\-mmm\-yy;@"/>
    <numFmt numFmtId="173" formatCode="_(&quot;RD$&quot;* #,##0.00_);_(&quot;RD$&quot;* \(#,##0.00\);_(&quot;RD$&quot;* &quot;-&quot;??_);_(@_)"/>
    <numFmt numFmtId="174" formatCode="mm\-dd\-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 applyFont="0" applyFill="0" applyBorder="0" applyProtection="0"/>
    <xf numFmtId="0" fontId="12" fillId="0" borderId="0"/>
    <xf numFmtId="0" fontId="9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 applyFont="0" applyFill="0" applyBorder="0" applyProtection="0"/>
    <xf numFmtId="0" fontId="10" fillId="0" borderId="0"/>
    <xf numFmtId="0" fontId="7" fillId="0" borderId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8" fontId="10" fillId="0" borderId="0" applyFont="0" applyFill="0" applyBorder="0" applyProtection="0"/>
    <xf numFmtId="4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</cellStyleXfs>
  <cellXfs count="315">
    <xf numFmtId="0" fontId="0" fillId="0" borderId="0" xfId="0"/>
    <xf numFmtId="0" fontId="1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43" fontId="10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14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16" fillId="2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14" fontId="22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" fontId="22" fillId="2" borderId="7" xfId="0" applyNumberFormat="1" applyFont="1" applyFill="1" applyBorder="1" applyAlignment="1">
      <alignment horizontal="center" vertical="center" wrapText="1"/>
    </xf>
    <xf numFmtId="170" fontId="22" fillId="2" borderId="7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169" fontId="21" fillId="0" borderId="0" xfId="16" applyNumberFormat="1" applyFont="1" applyFill="1" applyProtection="1">
      <protection hidden="1"/>
    </xf>
    <xf numFmtId="169" fontId="20" fillId="0" borderId="0" xfId="16" applyNumberFormat="1" applyFont="1" applyFill="1" applyProtection="1">
      <protection hidden="1"/>
    </xf>
    <xf numFmtId="169" fontId="22" fillId="2" borderId="8" xfId="16" applyNumberFormat="1" applyFont="1" applyFill="1" applyBorder="1" applyAlignment="1" applyProtection="1">
      <alignment horizontal="center" vertical="center"/>
      <protection hidden="1"/>
    </xf>
    <xf numFmtId="169" fontId="22" fillId="2" borderId="7" xfId="19" applyNumberFormat="1" applyFont="1" applyFill="1" applyBorder="1" applyAlignment="1" applyProtection="1">
      <alignment vertical="center"/>
      <protection hidden="1"/>
    </xf>
    <xf numFmtId="4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0" fillId="0" borderId="0" xfId="16" applyNumberFormat="1" applyFont="1" applyFill="1" applyAlignment="1" applyProtection="1">
      <alignment vertical="center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2" borderId="7" xfId="16" applyNumberFormat="1" applyFont="1" applyFill="1" applyBorder="1" applyAlignment="1" applyProtection="1">
      <alignment vertical="center"/>
      <protection hidden="1"/>
    </xf>
    <xf numFmtId="4" fontId="22" fillId="0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0" borderId="7" xfId="19" applyNumberFormat="1" applyFont="1" applyFill="1" applyBorder="1" applyAlignment="1" applyProtection="1">
      <alignment vertical="center"/>
      <protection hidden="1"/>
    </xf>
    <xf numFmtId="169" fontId="22" fillId="0" borderId="8" xfId="19" applyNumberFormat="1" applyFont="1" applyFill="1" applyBorder="1" applyAlignment="1" applyProtection="1">
      <alignment vertical="center"/>
      <protection hidden="1"/>
    </xf>
    <xf numFmtId="169" fontId="22" fillId="2" borderId="8" xfId="19" applyNumberFormat="1" applyFont="1" applyFill="1" applyBorder="1" applyAlignment="1" applyProtection="1">
      <alignment vertical="center"/>
      <protection hidden="1"/>
    </xf>
    <xf numFmtId="165" fontId="29" fillId="2" borderId="7" xfId="16" applyNumberFormat="1" applyFont="1" applyFill="1" applyBorder="1" applyAlignment="1" applyProtection="1">
      <alignment vertical="center"/>
      <protection hidden="1"/>
    </xf>
    <xf numFmtId="169" fontId="24" fillId="2" borderId="11" xfId="19" applyNumberFormat="1" applyFont="1" applyFill="1" applyBorder="1" applyAlignment="1">
      <alignment vertical="center"/>
    </xf>
    <xf numFmtId="0" fontId="7" fillId="0" borderId="0" xfId="25" applyFont="1"/>
    <xf numFmtId="43" fontId="35" fillId="0" borderId="0" xfId="26" applyFont="1" applyBorder="1" applyAlignment="1">
      <alignment vertical="center" wrapText="1"/>
    </xf>
    <xf numFmtId="0" fontId="36" fillId="0" borderId="0" xfId="25" applyFont="1"/>
    <xf numFmtId="0" fontId="35" fillId="0" borderId="0" xfId="25" applyFont="1"/>
    <xf numFmtId="0" fontId="7" fillId="0" borderId="0" xfId="25"/>
    <xf numFmtId="0" fontId="36" fillId="0" borderId="0" xfId="25" applyFont="1" applyAlignment="1">
      <alignment horizontal="left"/>
    </xf>
    <xf numFmtId="43" fontId="37" fillId="0" borderId="0" xfId="26" applyFont="1" applyAlignment="1"/>
    <xf numFmtId="0" fontId="36" fillId="0" borderId="0" xfId="25" applyFont="1" applyAlignment="1">
      <alignment horizontal="center" vertical="center"/>
    </xf>
    <xf numFmtId="0" fontId="36" fillId="0" borderId="0" xfId="25" applyFont="1" applyAlignment="1">
      <alignment horizontal="center"/>
    </xf>
    <xf numFmtId="43" fontId="36" fillId="0" borderId="0" xfId="26" applyFont="1" applyAlignment="1">
      <alignment horizontal="center"/>
    </xf>
    <xf numFmtId="43" fontId="36" fillId="0" borderId="0" xfId="26" applyFont="1"/>
    <xf numFmtId="43" fontId="37" fillId="0" borderId="0" xfId="26" applyFont="1"/>
    <xf numFmtId="0" fontId="35" fillId="4" borderId="0" xfId="25" applyFont="1" applyFill="1" applyBorder="1" applyAlignment="1">
      <alignment vertical="center" wrapText="1"/>
    </xf>
    <xf numFmtId="0" fontId="35" fillId="4" borderId="0" xfId="25" applyFont="1" applyFill="1" applyBorder="1" applyAlignment="1">
      <alignment horizontal="center" vertical="center" wrapText="1"/>
    </xf>
    <xf numFmtId="43" fontId="35" fillId="4" borderId="0" xfId="26" applyFont="1" applyFill="1" applyBorder="1" applyAlignment="1">
      <alignment horizontal="center" vertical="center" wrapText="1"/>
    </xf>
    <xf numFmtId="43" fontId="36" fillId="0" borderId="0" xfId="25" applyNumberFormat="1" applyFont="1"/>
    <xf numFmtId="0" fontId="23" fillId="0" borderId="10" xfId="25" applyFont="1" applyBorder="1" applyAlignment="1">
      <alignment horizontal="left" vertical="center" wrapText="1"/>
    </xf>
    <xf numFmtId="43" fontId="23" fillId="0" borderId="10" xfId="26" applyFont="1" applyBorder="1" applyAlignment="1">
      <alignment horizontal="left" vertical="center" wrapText="1"/>
    </xf>
    <xf numFmtId="43" fontId="0" fillId="0" borderId="0" xfId="26" applyFont="1"/>
    <xf numFmtId="0" fontId="35" fillId="0" borderId="0" xfId="25" applyFont="1" applyAlignment="1">
      <alignment horizontal="left" vertical="center" wrapText="1"/>
    </xf>
    <xf numFmtId="166" fontId="35" fillId="0" borderId="0" xfId="26" applyNumberFormat="1" applyFont="1" applyAlignment="1">
      <alignment vertical="center"/>
    </xf>
    <xf numFmtId="166" fontId="35" fillId="0" borderId="0" xfId="26" applyNumberFormat="1" applyFont="1" applyAlignment="1">
      <alignment vertical="center" wrapText="1"/>
    </xf>
    <xf numFmtId="43" fontId="35" fillId="0" borderId="0" xfId="26" applyFont="1" applyAlignment="1">
      <alignment vertical="center" wrapText="1"/>
    </xf>
    <xf numFmtId="165" fontId="35" fillId="0" borderId="0" xfId="26" applyNumberFormat="1" applyFont="1" applyAlignment="1">
      <alignment vertical="center" wrapText="1"/>
    </xf>
    <xf numFmtId="4" fontId="35" fillId="0" borderId="0" xfId="26" applyNumberFormat="1" applyFont="1" applyAlignment="1">
      <alignment vertical="center" wrapText="1"/>
    </xf>
    <xf numFmtId="9" fontId="37" fillId="0" borderId="0" xfId="27" applyFont="1"/>
    <xf numFmtId="0" fontId="36" fillId="0" borderId="0" xfId="25" applyFont="1" applyAlignment="1">
      <alignment horizontal="left" vertical="center" wrapText="1" indent="2"/>
    </xf>
    <xf numFmtId="166" fontId="36" fillId="0" borderId="0" xfId="26" applyNumberFormat="1" applyFont="1" applyAlignment="1">
      <alignment vertical="center"/>
    </xf>
    <xf numFmtId="166" fontId="36" fillId="0" borderId="0" xfId="26" applyNumberFormat="1" applyFont="1" applyAlignment="1">
      <alignment vertical="center" wrapText="1"/>
    </xf>
    <xf numFmtId="43" fontId="36" fillId="0" borderId="0" xfId="26" applyFont="1" applyAlignment="1">
      <alignment vertical="center"/>
    </xf>
    <xf numFmtId="165" fontId="36" fillId="0" borderId="0" xfId="26" applyNumberFormat="1" applyFont="1" applyAlignment="1">
      <alignment vertical="center"/>
    </xf>
    <xf numFmtId="4" fontId="36" fillId="0" borderId="0" xfId="26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165" fontId="36" fillId="0" borderId="0" xfId="25" applyNumberFormat="1" applyFont="1" applyAlignment="1">
      <alignment vertical="center"/>
    </xf>
    <xf numFmtId="0" fontId="25" fillId="0" borderId="0" xfId="25" applyFont="1" applyAlignment="1">
      <alignment horizontal="left" vertical="center" wrapText="1" indent="2"/>
    </xf>
    <xf numFmtId="166" fontId="25" fillId="0" borderId="0" xfId="26" applyNumberFormat="1" applyFont="1" applyAlignment="1">
      <alignment vertical="center"/>
    </xf>
    <xf numFmtId="166" fontId="25" fillId="0" borderId="0" xfId="25" applyNumberFormat="1" applyFont="1" applyAlignment="1">
      <alignment vertical="center" wrapText="1"/>
    </xf>
    <xf numFmtId="4" fontId="35" fillId="0" borderId="0" xfId="25" applyNumberFormat="1" applyFont="1" applyAlignment="1">
      <alignment vertical="center" wrapText="1"/>
    </xf>
    <xf numFmtId="43" fontId="25" fillId="0" borderId="0" xfId="25" applyNumberFormat="1" applyFont="1" applyAlignment="1">
      <alignment vertical="center" wrapText="1"/>
    </xf>
    <xf numFmtId="43" fontId="25" fillId="0" borderId="0" xfId="1" applyFont="1" applyAlignment="1">
      <alignment vertical="center" wrapText="1"/>
    </xf>
    <xf numFmtId="166" fontId="35" fillId="0" borderId="0" xfId="25" applyNumberFormat="1" applyFont="1" applyAlignment="1">
      <alignment vertical="center" wrapText="1"/>
    </xf>
    <xf numFmtId="165" fontId="35" fillId="0" borderId="0" xfId="25" applyNumberFormat="1" applyFont="1" applyAlignment="1">
      <alignment vertical="center" wrapText="1"/>
    </xf>
    <xf numFmtId="43" fontId="36" fillId="0" borderId="0" xfId="26" applyFont="1" applyAlignment="1">
      <alignment horizontal="right" vertical="center"/>
    </xf>
    <xf numFmtId="4" fontId="36" fillId="0" borderId="0" xfId="25" applyNumberFormat="1" applyFont="1" applyAlignment="1">
      <alignment vertical="center" wrapText="1"/>
    </xf>
    <xf numFmtId="0" fontId="23" fillId="0" borderId="0" xfId="25" applyFont="1" applyAlignment="1">
      <alignment horizontal="left" vertical="center" wrapText="1"/>
    </xf>
    <xf numFmtId="166" fontId="23" fillId="0" borderId="0" xfId="26" applyNumberFormat="1" applyFont="1" applyAlignment="1">
      <alignment vertical="center"/>
    </xf>
    <xf numFmtId="166" fontId="23" fillId="0" borderId="0" xfId="25" applyNumberFormat="1" applyFont="1" applyAlignment="1">
      <alignment vertical="center" wrapText="1"/>
    </xf>
    <xf numFmtId="43" fontId="23" fillId="0" borderId="0" xfId="26" applyFont="1" applyAlignment="1">
      <alignment vertical="center" wrapText="1"/>
    </xf>
    <xf numFmtId="166" fontId="27" fillId="0" borderId="0" xfId="25" applyNumberFormat="1" applyFont="1" applyAlignment="1">
      <alignment vertical="center" wrapText="1"/>
    </xf>
    <xf numFmtId="4" fontId="35" fillId="5" borderId="9" xfId="25" applyNumberFormat="1" applyFont="1" applyFill="1" applyBorder="1" applyAlignment="1">
      <alignment horizontal="center" vertical="center" wrapText="1"/>
    </xf>
    <xf numFmtId="43" fontId="25" fillId="0" borderId="0" xfId="26" applyFont="1" applyAlignment="1">
      <alignment vertical="center"/>
    </xf>
    <xf numFmtId="0" fontId="25" fillId="0" borderId="0" xfId="25" applyFont="1" applyAlignment="1">
      <alignment vertical="center"/>
    </xf>
    <xf numFmtId="43" fontId="35" fillId="5" borderId="9" xfId="26" applyFont="1" applyFill="1" applyBorder="1" applyAlignment="1">
      <alignment horizontal="center" vertical="center" wrapText="1"/>
    </xf>
    <xf numFmtId="43" fontId="35" fillId="4" borderId="9" xfId="26" applyFont="1" applyFill="1" applyBorder="1" applyAlignment="1">
      <alignment horizontal="center" vertical="center" wrapText="1"/>
    </xf>
    <xf numFmtId="165" fontId="36" fillId="0" borderId="0" xfId="25" applyNumberFormat="1" applyFont="1" applyAlignment="1">
      <alignment vertical="center" wrapText="1"/>
    </xf>
    <xf numFmtId="43" fontId="36" fillId="0" borderId="0" xfId="25" applyNumberFormat="1" applyFont="1" applyAlignment="1">
      <alignment vertical="center" wrapText="1"/>
    </xf>
    <xf numFmtId="0" fontId="35" fillId="5" borderId="9" xfId="25" applyFont="1" applyFill="1" applyBorder="1" applyAlignment="1">
      <alignment horizontal="left" vertical="center" wrapText="1"/>
    </xf>
    <xf numFmtId="166" fontId="35" fillId="5" borderId="9" xfId="25" applyNumberFormat="1" applyFont="1" applyFill="1" applyBorder="1" applyAlignment="1">
      <alignment horizontal="center" vertical="center" wrapText="1"/>
    </xf>
    <xf numFmtId="165" fontId="35" fillId="5" borderId="9" xfId="25" applyNumberFormat="1" applyFont="1" applyFill="1" applyBorder="1" applyAlignment="1">
      <alignment horizontal="center" vertical="center" wrapText="1"/>
    </xf>
    <xf numFmtId="170" fontId="35" fillId="5" borderId="9" xfId="25" applyNumberFormat="1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 wrapText="1"/>
    </xf>
    <xf numFmtId="166" fontId="25" fillId="0" borderId="0" xfId="25" applyNumberFormat="1" applyFont="1" applyAlignment="1">
      <alignment vertical="center"/>
    </xf>
    <xf numFmtId="166" fontId="23" fillId="0" borderId="10" xfId="25" applyNumberFormat="1" applyFont="1" applyBorder="1" applyAlignment="1">
      <alignment vertical="center" wrapText="1"/>
    </xf>
    <xf numFmtId="43" fontId="23" fillId="0" borderId="10" xfId="26" applyFont="1" applyBorder="1" applyAlignment="1">
      <alignment vertical="center" wrapText="1"/>
    </xf>
    <xf numFmtId="43" fontId="25" fillId="0" borderId="0" xfId="26" applyFont="1"/>
    <xf numFmtId="0" fontId="23" fillId="5" borderId="9" xfId="25" applyFont="1" applyFill="1" applyBorder="1" applyAlignment="1">
      <alignment horizontal="left" vertical="center" wrapText="1"/>
    </xf>
    <xf numFmtId="166" fontId="23" fillId="5" borderId="9" xfId="25" applyNumberFormat="1" applyFont="1" applyFill="1" applyBorder="1" applyAlignment="1">
      <alignment horizontal="center" vertical="center" wrapText="1"/>
    </xf>
    <xf numFmtId="43" fontId="23" fillId="5" borderId="9" xfId="26" applyFont="1" applyFill="1" applyBorder="1" applyAlignment="1">
      <alignment horizontal="center" vertical="center" wrapText="1"/>
    </xf>
    <xf numFmtId="0" fontId="36" fillId="0" borderId="0" xfId="25" applyFont="1" applyAlignment="1">
      <alignment vertical="center"/>
    </xf>
    <xf numFmtId="166" fontId="36" fillId="0" borderId="0" xfId="25" applyNumberFormat="1" applyFont="1" applyAlignment="1">
      <alignment vertical="center"/>
    </xf>
    <xf numFmtId="0" fontId="35" fillId="4" borderId="9" xfId="25" applyFont="1" applyFill="1" applyBorder="1" applyAlignment="1">
      <alignment horizontal="left" vertical="center" wrapText="1"/>
    </xf>
    <xf numFmtId="166" fontId="35" fillId="4" borderId="9" xfId="25" applyNumberFormat="1" applyFont="1" applyFill="1" applyBorder="1" applyAlignment="1">
      <alignment horizontal="center" vertical="center" wrapText="1"/>
    </xf>
    <xf numFmtId="166" fontId="35" fillId="4" borderId="9" xfId="25" applyNumberFormat="1" applyFont="1" applyFill="1" applyBorder="1" applyAlignment="1">
      <alignment horizontal="center" vertical="center"/>
    </xf>
    <xf numFmtId="4" fontId="35" fillId="4" borderId="9" xfId="25" applyNumberFormat="1" applyFont="1" applyFill="1" applyBorder="1" applyAlignment="1">
      <alignment horizontal="center" vertical="center" wrapText="1"/>
    </xf>
    <xf numFmtId="164" fontId="36" fillId="0" borderId="0" xfId="25" applyNumberFormat="1" applyFont="1"/>
    <xf numFmtId="166" fontId="36" fillId="0" borderId="0" xfId="25" applyNumberFormat="1" applyFont="1" applyAlignment="1">
      <alignment horizontal="center"/>
    </xf>
    <xf numFmtId="166" fontId="10" fillId="2" borderId="0" xfId="1" applyNumberFormat="1" applyFont="1" applyFill="1" applyBorder="1" applyAlignment="1">
      <alignment vertical="center"/>
    </xf>
    <xf numFmtId="0" fontId="22" fillId="0" borderId="0" xfId="0" applyFont="1"/>
    <xf numFmtId="0" fontId="22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43" fontId="36" fillId="2" borderId="0" xfId="26" applyFont="1" applyFill="1" applyAlignment="1">
      <alignment vertical="center"/>
    </xf>
    <xf numFmtId="169" fontId="18" fillId="2" borderId="7" xfId="16" applyNumberFormat="1" applyFont="1" applyFill="1" applyBorder="1" applyAlignment="1" applyProtection="1">
      <alignment vertical="center"/>
      <protection hidden="1"/>
    </xf>
    <xf numFmtId="4" fontId="36" fillId="0" borderId="0" xfId="26" applyNumberFormat="1" applyFont="1" applyAlignment="1">
      <alignment vertical="center" wrapText="1"/>
    </xf>
    <xf numFmtId="0" fontId="1" fillId="0" borderId="0" xfId="40" applyBorder="1"/>
    <xf numFmtId="0" fontId="11" fillId="2" borderId="0" xfId="40" applyFont="1" applyFill="1" applyBorder="1" applyAlignment="1">
      <alignment horizontal="center" wrapText="1"/>
    </xf>
    <xf numFmtId="0" fontId="11" fillId="0" borderId="0" xfId="40" applyFont="1" applyBorder="1" applyAlignment="1">
      <alignment horizontal="center" wrapText="1"/>
    </xf>
    <xf numFmtId="0" fontId="11" fillId="2" borderId="0" xfId="40" applyFont="1" applyFill="1" applyBorder="1" applyAlignment="1">
      <alignment horizontal="center"/>
    </xf>
    <xf numFmtId="0" fontId="11" fillId="0" borderId="0" xfId="40" applyFont="1" applyBorder="1" applyAlignment="1">
      <alignment horizontal="center"/>
    </xf>
    <xf numFmtId="0" fontId="10" fillId="0" borderId="0" xfId="40" applyFont="1"/>
    <xf numFmtId="174" fontId="11" fillId="6" borderId="7" xfId="40" applyNumberFormat="1" applyFont="1" applyFill="1" applyBorder="1" applyAlignment="1">
      <alignment horizontal="center"/>
    </xf>
    <xf numFmtId="49" fontId="11" fillId="6" borderId="7" xfId="40" applyNumberFormat="1" applyFont="1" applyFill="1" applyBorder="1" applyAlignment="1">
      <alignment horizontal="center" wrapText="1"/>
    </xf>
    <xf numFmtId="0" fontId="11" fillId="6" borderId="7" xfId="40" applyFont="1" applyFill="1" applyBorder="1" applyAlignment="1">
      <alignment horizontal="left"/>
    </xf>
    <xf numFmtId="4" fontId="11" fillId="6" borderId="7" xfId="40" applyNumberFormat="1" applyFont="1" applyFill="1" applyBorder="1" applyAlignment="1">
      <alignment horizontal="center" vertical="center"/>
    </xf>
    <xf numFmtId="43" fontId="11" fillId="6" borderId="7" xfId="41" applyFont="1" applyFill="1" applyBorder="1" applyAlignment="1">
      <alignment horizontal="right" wrapText="1"/>
    </xf>
    <xf numFmtId="4" fontId="11" fillId="6" borderId="7" xfId="40" applyNumberFormat="1" applyFont="1" applyFill="1" applyBorder="1" applyAlignment="1">
      <alignment horizontal="center"/>
    </xf>
    <xf numFmtId="0" fontId="11" fillId="6" borderId="0" xfId="40" applyFont="1" applyFill="1" applyBorder="1" applyAlignment="1">
      <alignment horizontal="center" wrapText="1"/>
    </xf>
    <xf numFmtId="0" fontId="31" fillId="2" borderId="0" xfId="40" applyFont="1" applyFill="1"/>
    <xf numFmtId="14" fontId="22" fillId="2" borderId="7" xfId="40" applyNumberFormat="1" applyFont="1" applyFill="1" applyBorder="1" applyAlignment="1">
      <alignment horizontal="right"/>
    </xf>
    <xf numFmtId="49" fontId="29" fillId="2" borderId="3" xfId="40" applyNumberFormat="1" applyFont="1" applyFill="1" applyBorder="1" applyAlignment="1">
      <alignment horizontal="center" wrapText="1"/>
    </xf>
    <xf numFmtId="4" fontId="29" fillId="2" borderId="7" xfId="40" applyNumberFormat="1" applyFont="1" applyFill="1" applyBorder="1" applyAlignment="1">
      <alignment horizontal="center" vertical="center"/>
    </xf>
    <xf numFmtId="43" fontId="22" fillId="2" borderId="3" xfId="41" applyFont="1" applyFill="1" applyBorder="1" applyAlignment="1">
      <alignment horizontal="right" wrapText="1"/>
    </xf>
    <xf numFmtId="43" fontId="22" fillId="2" borderId="7" xfId="41" applyFont="1" applyFill="1" applyBorder="1" applyAlignment="1">
      <alignment horizontal="center"/>
    </xf>
    <xf numFmtId="0" fontId="22" fillId="2" borderId="7" xfId="40" applyFont="1" applyFill="1" applyBorder="1" applyAlignment="1">
      <alignment horizontal="left"/>
    </xf>
    <xf numFmtId="4" fontId="22" fillId="2" borderId="7" xfId="40" applyNumberFormat="1" applyFont="1" applyFill="1" applyBorder="1" applyAlignment="1">
      <alignment horizontal="center" vertical="center"/>
    </xf>
    <xf numFmtId="0" fontId="22" fillId="2" borderId="3" xfId="40" applyFont="1" applyFill="1" applyBorder="1" applyAlignment="1">
      <alignment horizontal="left"/>
    </xf>
    <xf numFmtId="0" fontId="22" fillId="2" borderId="3" xfId="40" applyFont="1" applyFill="1" applyBorder="1" applyAlignment="1">
      <alignment horizontal="left" wrapText="1"/>
    </xf>
    <xf numFmtId="43" fontId="32" fillId="0" borderId="0" xfId="41" applyFont="1" applyAlignment="1">
      <alignment horizontal="center"/>
    </xf>
    <xf numFmtId="0" fontId="22" fillId="2" borderId="7" xfId="40" applyFont="1" applyFill="1" applyBorder="1" applyAlignment="1">
      <alignment horizontal="left" wrapText="1"/>
    </xf>
    <xf numFmtId="49" fontId="29" fillId="7" borderId="3" xfId="40" applyNumberFormat="1" applyFont="1" applyFill="1" applyBorder="1" applyAlignment="1">
      <alignment horizontal="center" wrapText="1"/>
    </xf>
    <xf numFmtId="0" fontId="31" fillId="2" borderId="0" xfId="40" applyFont="1" applyFill="1" applyBorder="1"/>
    <xf numFmtId="49" fontId="29" fillId="7" borderId="3" xfId="40" applyNumberFormat="1" applyFont="1" applyFill="1" applyBorder="1" applyAlignment="1">
      <alignment horizontal="center"/>
    </xf>
    <xf numFmtId="49" fontId="22" fillId="2" borderId="7" xfId="40" applyNumberFormat="1" applyFont="1" applyFill="1" applyBorder="1" applyAlignment="1">
      <alignment horizontal="left" wrapText="1"/>
    </xf>
    <xf numFmtId="43" fontId="22" fillId="2" borderId="7" xfId="41" applyFont="1" applyFill="1" applyBorder="1" applyAlignment="1">
      <alignment horizontal="right"/>
    </xf>
    <xf numFmtId="0" fontId="40" fillId="2" borderId="0" xfId="40" applyFont="1" applyFill="1" applyBorder="1"/>
    <xf numFmtId="0" fontId="40" fillId="0" borderId="0" xfId="40" applyFont="1" applyBorder="1"/>
    <xf numFmtId="0" fontId="40" fillId="0" borderId="0" xfId="40" applyFont="1" applyFill="1" applyBorder="1"/>
    <xf numFmtId="49" fontId="29" fillId="7" borderId="7" xfId="40" applyNumberFormat="1" applyFont="1" applyFill="1" applyBorder="1" applyAlignment="1">
      <alignment horizontal="center" wrapText="1"/>
    </xf>
    <xf numFmtId="49" fontId="29" fillId="2" borderId="7" xfId="40" applyNumberFormat="1" applyFont="1" applyFill="1" applyBorder="1" applyAlignment="1">
      <alignment horizontal="center" wrapText="1"/>
    </xf>
    <xf numFmtId="0" fontId="31" fillId="7" borderId="0" xfId="40" applyFont="1" applyFill="1" applyBorder="1"/>
    <xf numFmtId="0" fontId="29" fillId="2" borderId="7" xfId="40" applyFont="1" applyFill="1" applyBorder="1" applyAlignment="1">
      <alignment horizontal="center"/>
    </xf>
    <xf numFmtId="0" fontId="13" fillId="2" borderId="0" xfId="40" applyFont="1" applyFill="1" applyBorder="1"/>
    <xf numFmtId="0" fontId="24" fillId="2" borderId="7" xfId="40" applyFont="1" applyFill="1" applyBorder="1" applyAlignment="1">
      <alignment horizontal="center" wrapText="1"/>
    </xf>
    <xf numFmtId="0" fontId="41" fillId="2" borderId="0" xfId="40" applyFont="1" applyFill="1" applyBorder="1"/>
    <xf numFmtId="0" fontId="22" fillId="2" borderId="7" xfId="40" applyFont="1" applyFill="1" applyBorder="1" applyAlignment="1">
      <alignment vertical="center" wrapText="1"/>
    </xf>
    <xf numFmtId="0" fontId="22" fillId="2" borderId="7" xfId="40" applyFont="1" applyFill="1" applyBorder="1" applyAlignment="1">
      <alignment wrapText="1"/>
    </xf>
    <xf numFmtId="0" fontId="42" fillId="2" borderId="0" xfId="40" applyFont="1" applyFill="1" applyAlignment="1">
      <alignment wrapText="1"/>
    </xf>
    <xf numFmtId="49" fontId="29" fillId="2" borderId="3" xfId="40" applyNumberFormat="1" applyFont="1" applyFill="1" applyBorder="1" applyAlignment="1">
      <alignment horizontal="center"/>
    </xf>
    <xf numFmtId="4" fontId="22" fillId="2" borderId="7" xfId="40" applyNumberFormat="1" applyFont="1" applyFill="1" applyBorder="1" applyAlignment="1">
      <alignment horizontal="center" vertical="center" wrapText="1"/>
    </xf>
    <xf numFmtId="0" fontId="1" fillId="2" borderId="0" xfId="40" applyFill="1" applyAlignment="1">
      <alignment wrapText="1"/>
    </xf>
    <xf numFmtId="0" fontId="1" fillId="0" borderId="0" xfId="40" applyAlignment="1">
      <alignment wrapText="1"/>
    </xf>
    <xf numFmtId="0" fontId="22" fillId="2" borderId="7" xfId="40" applyFont="1" applyFill="1" applyBorder="1" applyAlignment="1">
      <alignment horizontal="left" vertical="center" wrapText="1"/>
    </xf>
    <xf numFmtId="0" fontId="10" fillId="2" borderId="0" xfId="40" applyFont="1" applyFill="1"/>
    <xf numFmtId="1" fontId="29" fillId="2" borderId="7" xfId="40" applyNumberFormat="1" applyFont="1" applyFill="1" applyBorder="1" applyAlignment="1">
      <alignment horizontal="center"/>
    </xf>
    <xf numFmtId="43" fontId="22" fillId="2" borderId="7" xfId="41" applyFont="1" applyFill="1" applyBorder="1" applyAlignment="1">
      <alignment horizontal="right" vertical="center"/>
    </xf>
    <xf numFmtId="4" fontId="22" fillId="2" borderId="7" xfId="40" applyNumberFormat="1" applyFont="1" applyFill="1" applyBorder="1" applyAlignment="1">
      <alignment horizontal="right"/>
    </xf>
    <xf numFmtId="43" fontId="22" fillId="2" borderId="3" xfId="41" applyFont="1" applyFill="1" applyBorder="1" applyAlignment="1">
      <alignment horizontal="right"/>
    </xf>
    <xf numFmtId="0" fontId="31" fillId="7" borderId="0" xfId="40" applyFont="1" applyFill="1"/>
    <xf numFmtId="0" fontId="22" fillId="2" borderId="2" xfId="40" applyFont="1" applyFill="1" applyBorder="1" applyAlignment="1">
      <alignment wrapText="1"/>
    </xf>
    <xf numFmtId="0" fontId="22" fillId="2" borderId="2" xfId="40" applyFont="1" applyFill="1" applyBorder="1" applyAlignment="1">
      <alignment vertical="center" wrapText="1"/>
    </xf>
    <xf numFmtId="0" fontId="43" fillId="7" borderId="7" xfId="40" applyFont="1" applyFill="1" applyBorder="1" applyAlignment="1">
      <alignment horizontal="center"/>
    </xf>
    <xf numFmtId="43" fontId="22" fillId="2" borderId="3" xfId="41" applyFont="1" applyFill="1" applyBorder="1" applyAlignment="1">
      <alignment horizontal="left" wrapText="1"/>
    </xf>
    <xf numFmtId="0" fontId="22" fillId="0" borderId="7" xfId="40" applyFont="1" applyFill="1" applyBorder="1"/>
    <xf numFmtId="14" fontId="22" fillId="2" borderId="8" xfId="40" applyNumberFormat="1" applyFont="1" applyFill="1" applyBorder="1" applyAlignment="1">
      <alignment horizontal="right"/>
    </xf>
    <xf numFmtId="0" fontId="29" fillId="2" borderId="7" xfId="40" applyFont="1" applyFill="1" applyBorder="1" applyAlignment="1">
      <alignment horizontal="center" vertical="center"/>
    </xf>
    <xf numFmtId="0" fontId="26" fillId="2" borderId="7" xfId="40" applyFont="1" applyFill="1" applyBorder="1" applyAlignment="1">
      <alignment vertical="center" wrapText="1"/>
    </xf>
    <xf numFmtId="0" fontId="31" fillId="0" borderId="0" xfId="40" applyFont="1" applyBorder="1"/>
    <xf numFmtId="43" fontId="29" fillId="2" borderId="7" xfId="41" applyFont="1" applyFill="1" applyBorder="1" applyAlignment="1">
      <alignment horizontal="right" wrapText="1"/>
    </xf>
    <xf numFmtId="43" fontId="29" fillId="2" borderId="7" xfId="41" applyFont="1" applyFill="1" applyBorder="1" applyAlignment="1">
      <alignment horizontal="center"/>
    </xf>
    <xf numFmtId="49" fontId="31" fillId="2" borderId="0" xfId="40" applyNumberFormat="1" applyFont="1" applyFill="1" applyAlignment="1">
      <alignment horizontal="center"/>
    </xf>
    <xf numFmtId="0" fontId="13" fillId="2" borderId="15" xfId="40" applyFont="1" applyFill="1" applyBorder="1" applyAlignment="1">
      <alignment horizontal="right"/>
    </xf>
    <xf numFmtId="0" fontId="13" fillId="2" borderId="0" xfId="40" applyFont="1" applyFill="1" applyBorder="1" applyAlignment="1">
      <alignment horizontal="right" wrapText="1"/>
    </xf>
    <xf numFmtId="4" fontId="13" fillId="2" borderId="0" xfId="40" applyNumberFormat="1" applyFont="1" applyFill="1" applyBorder="1" applyAlignment="1">
      <alignment horizontal="center" vertical="center"/>
    </xf>
    <xf numFmtId="43" fontId="13" fillId="2" borderId="0" xfId="41" applyFont="1" applyFill="1" applyAlignment="1">
      <alignment horizontal="left" wrapText="1"/>
    </xf>
    <xf numFmtId="4" fontId="31" fillId="2" borderId="0" xfId="40" applyNumberFormat="1" applyFont="1" applyFill="1" applyAlignment="1">
      <alignment horizontal="right"/>
    </xf>
    <xf numFmtId="0" fontId="13" fillId="2" borderId="0" xfId="40" applyFont="1" applyFill="1" applyBorder="1" applyAlignment="1">
      <alignment horizontal="right"/>
    </xf>
    <xf numFmtId="0" fontId="32" fillId="0" borderId="0" xfId="40" applyFont="1"/>
    <xf numFmtId="49" fontId="32" fillId="2" borderId="0" xfId="40" applyNumberFormat="1" applyFont="1" applyFill="1" applyAlignment="1">
      <alignment horizontal="center"/>
    </xf>
    <xf numFmtId="49" fontId="24" fillId="2" borderId="15" xfId="40" applyNumberFormat="1" applyFont="1" applyFill="1" applyBorder="1" applyAlignment="1">
      <alignment horizontal="center"/>
    </xf>
    <xf numFmtId="0" fontId="24" fillId="2" borderId="0" xfId="40" applyFont="1" applyFill="1" applyAlignment="1">
      <alignment horizontal="left"/>
    </xf>
    <xf numFmtId="49" fontId="24" fillId="2" borderId="0" xfId="40" applyNumberFormat="1" applyFont="1" applyFill="1" applyAlignment="1">
      <alignment horizontal="right" wrapText="1"/>
    </xf>
    <xf numFmtId="4" fontId="32" fillId="2" borderId="0" xfId="40" applyNumberFormat="1" applyFont="1" applyFill="1" applyAlignment="1">
      <alignment horizontal="right"/>
    </xf>
    <xf numFmtId="0" fontId="1" fillId="2" borderId="0" xfId="40" applyFill="1"/>
    <xf numFmtId="0" fontId="1" fillId="0" borderId="0" xfId="40"/>
    <xf numFmtId="49" fontId="24" fillId="2" borderId="0" xfId="40" applyNumberFormat="1" applyFont="1" applyFill="1" applyAlignment="1">
      <alignment horizontal="center"/>
    </xf>
    <xf numFmtId="49" fontId="1" fillId="0" borderId="0" xfId="40" applyNumberFormat="1" applyAlignment="1">
      <alignment horizontal="center"/>
    </xf>
    <xf numFmtId="0" fontId="1" fillId="0" borderId="0" xfId="40" applyAlignment="1">
      <alignment horizontal="left"/>
    </xf>
    <xf numFmtId="49" fontId="1" fillId="0" borderId="0" xfId="40" applyNumberFormat="1" applyAlignment="1">
      <alignment horizontal="right" wrapText="1"/>
    </xf>
    <xf numFmtId="4" fontId="1" fillId="0" borderId="0" xfId="40" applyNumberFormat="1" applyAlignment="1">
      <alignment horizontal="center" vertical="center"/>
    </xf>
    <xf numFmtId="43" fontId="0" fillId="0" borderId="0" xfId="41" applyFont="1" applyAlignment="1">
      <alignment horizontal="right" wrapText="1"/>
    </xf>
    <xf numFmtId="4" fontId="1" fillId="0" borderId="0" xfId="40" applyNumberFormat="1" applyAlignment="1">
      <alignment horizontal="right"/>
    </xf>
    <xf numFmtId="43" fontId="0" fillId="0" borderId="0" xfId="41" applyFont="1" applyAlignment="1">
      <alignment horizontal="left"/>
    </xf>
    <xf numFmtId="0" fontId="10" fillId="0" borderId="0" xfId="43"/>
    <xf numFmtId="172" fontId="19" fillId="0" borderId="0" xfId="42" applyNumberFormat="1" applyFont="1" applyFill="1" applyProtection="1">
      <protection hidden="1"/>
    </xf>
    <xf numFmtId="0" fontId="20" fillId="0" borderId="0" xfId="42" applyFont="1" applyFill="1" applyProtection="1">
      <protection hidden="1"/>
    </xf>
    <xf numFmtId="0" fontId="20" fillId="0" borderId="0" xfId="42" applyFont="1" applyFill="1" applyBorder="1" applyAlignment="1" applyProtection="1">
      <alignment horizontal="left"/>
      <protection hidden="1"/>
    </xf>
    <xf numFmtId="0" fontId="20" fillId="0" borderId="0" xfId="42" applyFont="1" applyFill="1" applyAlignment="1" applyProtection="1">
      <alignment horizontal="left" wrapText="1"/>
      <protection hidden="1"/>
    </xf>
    <xf numFmtId="172" fontId="19" fillId="0" borderId="4" xfId="42" applyNumberFormat="1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 wrapText="1"/>
      <protection hidden="1"/>
    </xf>
    <xf numFmtId="0" fontId="19" fillId="0" borderId="6" xfId="42" applyFont="1" applyFill="1" applyBorder="1" applyAlignment="1" applyProtection="1">
      <alignment horizontal="center"/>
      <protection hidden="1"/>
    </xf>
    <xf numFmtId="172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172" fontId="22" fillId="2" borderId="3" xfId="44" applyNumberFormat="1" applyFont="1" applyFill="1" applyBorder="1" applyAlignment="1" applyProtection="1">
      <alignment horizontal="center" vertical="center" wrapText="1"/>
      <protection hidden="1"/>
    </xf>
    <xf numFmtId="1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2" fillId="2" borderId="3" xfId="44" applyNumberFormat="1" applyFont="1" applyFill="1" applyBorder="1" applyAlignment="1" applyProtection="1">
      <alignment horizontal="left" vertical="center" wrapText="1"/>
      <protection hidden="1"/>
    </xf>
    <xf numFmtId="172" fontId="22" fillId="0" borderId="3" xfId="44" applyNumberFormat="1" applyFont="1" applyFill="1" applyBorder="1" applyAlignment="1" applyProtection="1">
      <alignment horizontal="center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 wrapText="1"/>
      <protection hidden="1"/>
    </xf>
    <xf numFmtId="0" fontId="22" fillId="0" borderId="3" xfId="44" applyNumberFormat="1" applyFont="1" applyFill="1" applyBorder="1" applyAlignment="1" applyProtection="1">
      <alignment horizontal="left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/>
      <protection hidden="1"/>
    </xf>
    <xf numFmtId="0" fontId="39" fillId="2" borderId="7" xfId="43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vertical="center" wrapText="1"/>
    </xf>
    <xf numFmtId="0" fontId="10" fillId="2" borderId="0" xfId="43" applyFill="1"/>
    <xf numFmtId="172" fontId="22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22" fillId="2" borderId="7" xfId="43" applyNumberFormat="1" applyFont="1" applyFill="1" applyBorder="1" applyAlignment="1" applyProtection="1">
      <alignment horizontal="center" vertical="center"/>
      <protection hidden="1"/>
    </xf>
    <xf numFmtId="0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172" fontId="22" fillId="2" borderId="7" xfId="44" applyNumberFormat="1" applyFont="1" applyFill="1" applyBorder="1" applyAlignment="1" applyProtection="1">
      <alignment horizontal="center" vertical="center" wrapText="1"/>
      <protection hidden="1"/>
    </xf>
    <xf numFmtId="49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left" vertical="center" wrapText="1"/>
      <protection hidden="1"/>
    </xf>
    <xf numFmtId="172" fontId="10" fillId="0" borderId="0" xfId="43" applyNumberFormat="1" applyFill="1"/>
    <xf numFmtId="0" fontId="10" fillId="0" borderId="0" xfId="43" applyFill="1"/>
    <xf numFmtId="0" fontId="10" fillId="0" borderId="0" xfId="43" applyFill="1" applyAlignment="1">
      <alignment wrapText="1"/>
    </xf>
    <xf numFmtId="164" fontId="10" fillId="0" borderId="0" xfId="43" applyNumberFormat="1" applyFill="1"/>
    <xf numFmtId="0" fontId="10" fillId="0" borderId="0" xfId="43" applyFill="1" applyAlignment="1">
      <alignment vertical="center"/>
    </xf>
    <xf numFmtId="4" fontId="10" fillId="0" borderId="0" xfId="43" applyNumberFormat="1" applyFill="1" applyAlignment="1">
      <alignment vertical="center"/>
    </xf>
    <xf numFmtId="169" fontId="10" fillId="0" borderId="0" xfId="43" applyNumberFormat="1" applyFill="1"/>
    <xf numFmtId="0" fontId="11" fillId="0" borderId="0" xfId="43" applyFont="1" applyFill="1" applyAlignment="1">
      <alignment horizontal="center" wrapText="1"/>
    </xf>
    <xf numFmtId="0" fontId="11" fillId="0" borderId="0" xfId="43" applyFont="1" applyFill="1" applyAlignment="1">
      <alignment horizontal="center" vertical="center" wrapText="1"/>
    </xf>
    <xf numFmtId="172" fontId="22" fillId="0" borderId="0" xfId="43" applyNumberFormat="1" applyFont="1"/>
    <xf numFmtId="0" fontId="28" fillId="0" borderId="0" xfId="43" applyFont="1" applyAlignment="1">
      <alignment horizontal="center" wrapText="1"/>
    </xf>
    <xf numFmtId="0" fontId="22" fillId="0" borderId="0" xfId="43" applyFont="1"/>
    <xf numFmtId="0" fontId="28" fillId="0" borderId="0" xfId="43" applyFont="1" applyAlignment="1">
      <alignment horizontal="left" vertical="center" wrapText="1"/>
    </xf>
    <xf numFmtId="0" fontId="22" fillId="0" borderId="0" xfId="43" applyFont="1" applyAlignment="1">
      <alignment vertical="center"/>
    </xf>
    <xf numFmtId="172" fontId="10" fillId="0" borderId="0" xfId="43" applyNumberFormat="1"/>
    <xf numFmtId="0" fontId="10" fillId="0" borderId="0" xfId="43" applyAlignment="1">
      <alignment wrapText="1"/>
    </xf>
    <xf numFmtId="165" fontId="0" fillId="0" borderId="0" xfId="45" applyFont="1"/>
    <xf numFmtId="0" fontId="10" fillId="0" borderId="0" xfId="43" applyAlignment="1">
      <alignment vertical="center"/>
    </xf>
    <xf numFmtId="0" fontId="10" fillId="0" borderId="0" xfId="43" applyAlignment="1">
      <alignment horizontal="center"/>
    </xf>
    <xf numFmtId="49" fontId="29" fillId="2" borderId="3" xfId="43" applyNumberFormat="1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wrapText="1"/>
    </xf>
    <xf numFmtId="0" fontId="39" fillId="2" borderId="7" xfId="43" applyFont="1" applyFill="1" applyBorder="1" applyAlignment="1">
      <alignment wrapText="1"/>
    </xf>
    <xf numFmtId="1" fontId="29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center" vertical="center"/>
      <protection hidden="1"/>
    </xf>
    <xf numFmtId="172" fontId="44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7" xfId="19" applyNumberFormat="1" applyFont="1" applyFill="1" applyBorder="1" applyAlignment="1" applyProtection="1">
      <alignment vertical="center"/>
      <protection hidden="1"/>
    </xf>
    <xf numFmtId="169" fontId="44" fillId="2" borderId="8" xfId="19" applyNumberFormat="1" applyFont="1" applyFill="1" applyBorder="1" applyAlignment="1" applyProtection="1">
      <alignment vertical="center"/>
      <protection hidden="1"/>
    </xf>
    <xf numFmtId="172" fontId="44" fillId="2" borderId="16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2" xfId="43" applyNumberFormat="1" applyFont="1" applyFill="1" applyBorder="1" applyAlignment="1" applyProtection="1">
      <alignment horizontal="center" vertical="center"/>
      <protection hidden="1"/>
    </xf>
    <xf numFmtId="0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2" xfId="19" applyNumberFormat="1" applyFont="1" applyFill="1" applyBorder="1" applyAlignment="1" applyProtection="1">
      <alignment vertical="center"/>
      <protection hidden="1"/>
    </xf>
    <xf numFmtId="169" fontId="44" fillId="2" borderId="17" xfId="19" applyNumberFormat="1" applyFont="1" applyFill="1" applyBorder="1" applyAlignment="1" applyProtection="1">
      <alignment vertical="center"/>
      <protection hidden="1"/>
    </xf>
    <xf numFmtId="43" fontId="45" fillId="2" borderId="12" xfId="41" applyFont="1" applyFill="1" applyBorder="1" applyAlignment="1">
      <alignment vertical="center"/>
    </xf>
    <xf numFmtId="4" fontId="35" fillId="8" borderId="9" xfId="25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4" fontId="24" fillId="2" borderId="15" xfId="40" applyNumberFormat="1" applyFont="1" applyFill="1" applyBorder="1" applyAlignment="1">
      <alignment horizontal="center"/>
    </xf>
    <xf numFmtId="4" fontId="24" fillId="2" borderId="0" xfId="40" applyNumberFormat="1" applyFont="1" applyFill="1" applyAlignment="1">
      <alignment horizontal="center"/>
    </xf>
    <xf numFmtId="0" fontId="13" fillId="0" borderId="0" xfId="40" applyFont="1" applyBorder="1" applyAlignment="1">
      <alignment horizontal="center" wrapText="1"/>
    </xf>
    <xf numFmtId="0" fontId="13" fillId="0" borderId="0" xfId="40" applyFont="1" applyBorder="1" applyAlignment="1">
      <alignment horizontal="center"/>
    </xf>
    <xf numFmtId="0" fontId="18" fillId="0" borderId="0" xfId="40" applyFont="1" applyBorder="1" applyAlignment="1">
      <alignment horizontal="center"/>
    </xf>
    <xf numFmtId="17" fontId="13" fillId="0" borderId="12" xfId="40" applyNumberFormat="1" applyFont="1" applyBorder="1" applyAlignment="1">
      <alignment horizontal="center"/>
    </xf>
    <xf numFmtId="0" fontId="29" fillId="2" borderId="8" xfId="40" applyFont="1" applyFill="1" applyBorder="1" applyAlignment="1">
      <alignment horizontal="center"/>
    </xf>
    <xf numFmtId="0" fontId="29" fillId="2" borderId="13" xfId="40" applyFont="1" applyFill="1" applyBorder="1" applyAlignment="1">
      <alignment horizontal="center"/>
    </xf>
    <xf numFmtId="0" fontId="29" fillId="2" borderId="14" xfId="40" applyFont="1" applyFill="1" applyBorder="1" applyAlignment="1">
      <alignment horizontal="center"/>
    </xf>
    <xf numFmtId="0" fontId="13" fillId="0" borderId="0" xfId="42" applyFont="1" applyFill="1" applyAlignment="1" applyProtection="1">
      <alignment horizontal="center"/>
      <protection hidden="1"/>
    </xf>
    <xf numFmtId="171" fontId="11" fillId="0" borderId="0" xfId="42" applyNumberFormat="1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 vertical="center"/>
      <protection hidden="1"/>
    </xf>
    <xf numFmtId="168" fontId="11" fillId="0" borderId="0" xfId="42" applyNumberFormat="1" applyFont="1" applyFill="1" applyAlignment="1" applyProtection="1">
      <alignment horizontal="center"/>
      <protection hidden="1"/>
    </xf>
    <xf numFmtId="0" fontId="38" fillId="2" borderId="0" xfId="0" applyFont="1" applyFill="1" applyBorder="1" applyAlignment="1">
      <alignment horizontal="center" vertical="center"/>
    </xf>
    <xf numFmtId="0" fontId="35" fillId="0" borderId="0" xfId="25" applyFont="1" applyBorder="1" applyAlignment="1">
      <alignment horizontal="center" vertical="center" wrapText="1"/>
    </xf>
    <xf numFmtId="0" fontId="36" fillId="0" borderId="0" xfId="25" applyFont="1" applyAlignment="1">
      <alignment horizontal="center" vertical="center"/>
    </xf>
  </cellXfs>
  <cellStyles count="46">
    <cellStyle name="Millares" xfId="1" builtinId="3"/>
    <cellStyle name="Millares 10" xfId="37" xr:uid="{00000000-0005-0000-0000-000001000000}"/>
    <cellStyle name="Millares 11" xfId="39" xr:uid="{00000000-0005-0000-0000-000002000000}"/>
    <cellStyle name="Millares 12" xfId="41" xr:uid="{00000000-0005-0000-0000-000003000000}"/>
    <cellStyle name="Millares 2" xfId="2" xr:uid="{00000000-0005-0000-0000-000004000000}"/>
    <cellStyle name="Millares 3" xfId="10" xr:uid="{00000000-0005-0000-0000-000005000000}"/>
    <cellStyle name="Millares 4" xfId="12" xr:uid="{00000000-0005-0000-0000-000006000000}"/>
    <cellStyle name="Millares 4 2" xfId="26" xr:uid="{00000000-0005-0000-0000-000007000000}"/>
    <cellStyle name="Millares 5" xfId="20" xr:uid="{00000000-0005-0000-0000-000008000000}"/>
    <cellStyle name="Millares 5 2" xfId="45" xr:uid="{00000000-0005-0000-0000-000009000000}"/>
    <cellStyle name="Millares 6" xfId="22" xr:uid="{00000000-0005-0000-0000-00000A000000}"/>
    <cellStyle name="Millares 7" xfId="6" xr:uid="{00000000-0005-0000-0000-00000B000000}"/>
    <cellStyle name="Millares 7 2" xfId="16" xr:uid="{00000000-0005-0000-0000-00000C000000}"/>
    <cellStyle name="Millares 7 3" xfId="21" xr:uid="{00000000-0005-0000-0000-00000D000000}"/>
    <cellStyle name="Millares 8" xfId="24" xr:uid="{00000000-0005-0000-0000-00000E000000}"/>
    <cellStyle name="Millares 9" xfId="29" xr:uid="{00000000-0005-0000-0000-00000F000000}"/>
    <cellStyle name="Millares_29 feb DESEMBOLSO2004" xfId="9" xr:uid="{00000000-0005-0000-0000-000010000000}"/>
    <cellStyle name="Millares_29 feb DESEMBOLSO2004 2" xfId="19" xr:uid="{00000000-0005-0000-0000-000011000000}"/>
    <cellStyle name="Moneda 2" xfId="23" xr:uid="{00000000-0005-0000-0000-000012000000}"/>
    <cellStyle name="Normal" xfId="0" builtinId="0"/>
    <cellStyle name="Normal 2" xfId="3" xr:uid="{00000000-0005-0000-0000-000014000000}"/>
    <cellStyle name="Normal 2 2" xfId="7" xr:uid="{00000000-0005-0000-0000-000015000000}"/>
    <cellStyle name="Normal 2 2 2" xfId="17" xr:uid="{00000000-0005-0000-0000-000016000000}"/>
    <cellStyle name="Normal 2 2 2 2" xfId="43" xr:uid="{00000000-0005-0000-0000-000017000000}"/>
    <cellStyle name="Normal 2 3" xfId="5" xr:uid="{00000000-0005-0000-0000-000018000000}"/>
    <cellStyle name="Normal 2 3 2" xfId="14" xr:uid="{00000000-0005-0000-0000-000019000000}"/>
    <cellStyle name="Normal 2 3 3" xfId="30" xr:uid="{00000000-0005-0000-0000-00001A000000}"/>
    <cellStyle name="Normal 2 3 4" xfId="32" xr:uid="{00000000-0005-0000-0000-00001B000000}"/>
    <cellStyle name="Normal 2 3 5" xfId="34" xr:uid="{00000000-0005-0000-0000-00001C000000}"/>
    <cellStyle name="Normal 2 3 5 2" xfId="42" xr:uid="{00000000-0005-0000-0000-00001D000000}"/>
    <cellStyle name="Normal 3" xfId="11" xr:uid="{00000000-0005-0000-0000-00001E000000}"/>
    <cellStyle name="Normal 3 2" xfId="25" xr:uid="{00000000-0005-0000-0000-00001F000000}"/>
    <cellStyle name="Normal 4" xfId="15" xr:uid="{00000000-0005-0000-0000-000020000000}"/>
    <cellStyle name="Normal 5" xfId="8" xr:uid="{00000000-0005-0000-0000-000021000000}"/>
    <cellStyle name="Normal 5 2" xfId="18" xr:uid="{00000000-0005-0000-0000-000022000000}"/>
    <cellStyle name="Normal 5 3" xfId="31" xr:uid="{00000000-0005-0000-0000-000023000000}"/>
    <cellStyle name="Normal 5 4" xfId="33" xr:uid="{00000000-0005-0000-0000-000024000000}"/>
    <cellStyle name="Normal 5 5" xfId="35" xr:uid="{00000000-0005-0000-0000-000025000000}"/>
    <cellStyle name="Normal 5 5 2" xfId="44" xr:uid="{00000000-0005-0000-0000-000026000000}"/>
    <cellStyle name="Normal 6" xfId="28" xr:uid="{00000000-0005-0000-0000-000027000000}"/>
    <cellStyle name="Normal 7" xfId="36" xr:uid="{00000000-0005-0000-0000-000028000000}"/>
    <cellStyle name="Normal 8" xfId="38" xr:uid="{00000000-0005-0000-0000-000029000000}"/>
    <cellStyle name="Normal 9" xfId="40" xr:uid="{00000000-0005-0000-0000-00002A000000}"/>
    <cellStyle name="Porcentual 2" xfId="4" xr:uid="{00000000-0005-0000-0000-00002B000000}"/>
    <cellStyle name="Porcentual 3" xfId="13" xr:uid="{00000000-0005-0000-0000-00002C000000}"/>
    <cellStyle name="Porcentual 3 2" xfId="27" xr:uid="{00000000-0005-0000-0000-00002D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1227535</xdr:colOff>
      <xdr:row>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66674</xdr:rowOff>
    </xdr:from>
    <xdr:to>
      <xdr:col>0</xdr:col>
      <xdr:colOff>1253643</xdr:colOff>
      <xdr:row>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3" displayName="Tabla23" ref="A7:G11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 dataCellStyle="Millares_29 feb DESEMBOLSO2004"/>
    <tableColumn id="6" xr3:uid="{00000000-0010-0000-0000-000006000000}" name="Egresos" dataDxfId="12" dataCellStyle="Millares_29 feb DESEMBOLSO2004"/>
    <tableColumn id="7" xr3:uid="{00000000-0010-0000-0000-000007000000}" name="BALANCE" dataDxfId="11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3" displayName="Tabla233" ref="A7:G5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 dataCellStyle="Millares_29 feb DESEMBOLSO2004"/>
    <tableColumn id="6" xr3:uid="{00000000-0010-0000-0100-000006000000}" name="Egresos" dataDxfId="1" dataCellStyle="Millares_29 feb DESEMBOLSO2004"/>
    <tableColumn id="7" xr3:uid="{00000000-0010-0000-0100-000007000000}" name="BALANCE" dataDxfId="0" dataCellStyle="Millares_29 feb DESEMBOLSO20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zoomScale="70" zoomScaleNormal="70" workbookViewId="0">
      <selection activeCell="E39" sqref="E39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9"/>
    </row>
    <row r="4" spans="3:8" s="2" customFormat="1" ht="24" customHeight="1" x14ac:dyDescent="0.2">
      <c r="C4" s="5"/>
      <c r="D4" s="1"/>
      <c r="E4" s="129"/>
    </row>
    <row r="5" spans="3:8" s="2" customFormat="1" ht="24" customHeight="1" x14ac:dyDescent="0.2">
      <c r="C5" s="5"/>
      <c r="D5" s="3" t="s">
        <v>0</v>
      </c>
      <c r="E5" s="129"/>
    </row>
    <row r="6" spans="3:8" s="2" customFormat="1" ht="24" customHeight="1" x14ac:dyDescent="0.2">
      <c r="D6" s="292" t="s">
        <v>1</v>
      </c>
      <c r="E6" s="292"/>
    </row>
    <row r="7" spans="3:8" s="2" customFormat="1" ht="24" customHeight="1" x14ac:dyDescent="0.2">
      <c r="D7" s="293" t="s">
        <v>2</v>
      </c>
      <c r="E7" s="293"/>
      <c r="F7" s="13"/>
    </row>
    <row r="8" spans="3:8" s="2" customFormat="1" ht="24" customHeight="1" x14ac:dyDescent="0.2">
      <c r="D8" s="294" t="s">
        <v>3</v>
      </c>
      <c r="E8" s="294"/>
      <c r="F8" s="13"/>
    </row>
    <row r="9" spans="3:8" s="2" customFormat="1" ht="24" customHeight="1" x14ac:dyDescent="0.2">
      <c r="D9" s="295" t="s">
        <v>893</v>
      </c>
      <c r="E9" s="295"/>
      <c r="F9" s="13"/>
    </row>
    <row r="10" spans="3:8" s="2" customFormat="1" ht="24" customHeight="1" x14ac:dyDescent="0.2">
      <c r="D10" s="296" t="s">
        <v>4</v>
      </c>
      <c r="E10" s="296"/>
      <c r="F10" s="13"/>
    </row>
    <row r="11" spans="3:8" s="2" customFormat="1" ht="16.5" x14ac:dyDescent="0.2">
      <c r="D11" s="291" t="s">
        <v>5</v>
      </c>
      <c r="E11" s="4"/>
      <c r="F11" s="13"/>
    </row>
    <row r="12" spans="3:8" s="2" customFormat="1" ht="16.5" x14ac:dyDescent="0.2">
      <c r="D12" s="291"/>
      <c r="E12" s="4"/>
    </row>
    <row r="13" spans="3:8" s="2" customFormat="1" ht="16.5" x14ac:dyDescent="0.2">
      <c r="D13" s="291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9973734.1699999981</v>
      </c>
    </row>
    <row r="16" spans="3:8" s="2" customFormat="1" ht="16.5" x14ac:dyDescent="0.2">
      <c r="D16" s="8" t="s">
        <v>8</v>
      </c>
      <c r="E16" s="10">
        <v>4195181.79</v>
      </c>
    </row>
    <row r="17" spans="4:5" s="2" customFormat="1" ht="16.5" x14ac:dyDescent="0.2">
      <c r="D17" s="8" t="s">
        <v>9</v>
      </c>
      <c r="E17" s="9">
        <v>16931154.170000002</v>
      </c>
    </row>
    <row r="18" spans="4:5" s="2" customFormat="1" ht="16.5" x14ac:dyDescent="0.2">
      <c r="D18" s="28" t="s">
        <v>10</v>
      </c>
      <c r="E18" s="6">
        <f>SUM(E15:E17)</f>
        <v>31100070.129999999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31100070.129999999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4659727.3499999996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4659727.3499999996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4659727.3499999996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38814794.410000004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-12374451.630000001</v>
      </c>
    </row>
    <row r="38" spans="1:80" ht="16.5" x14ac:dyDescent="0.2">
      <c r="D38" s="28" t="s">
        <v>30</v>
      </c>
      <c r="E38" s="288">
        <f>E35+E36+E37</f>
        <v>26440342.780000001</v>
      </c>
    </row>
    <row r="39" spans="1:80" ht="16.5" x14ac:dyDescent="0.2">
      <c r="D39" s="28" t="s">
        <v>31</v>
      </c>
      <c r="E39" s="6">
        <f>E38+E33</f>
        <v>31100070.130000003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290" t="s">
        <v>154</v>
      </c>
      <c r="E44" s="290"/>
    </row>
    <row r="45" spans="1:80" ht="18" customHeight="1" x14ac:dyDescent="0.2">
      <c r="D45" s="290" t="s">
        <v>153</v>
      </c>
      <c r="E45" s="290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57"/>
  <sheetViews>
    <sheetView zoomScale="70" zoomScaleNormal="70" workbookViewId="0">
      <selection activeCell="G41" sqref="G41:G51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212</v>
      </c>
      <c r="E7" s="20"/>
      <c r="F7" s="22" t="s">
        <v>101</v>
      </c>
      <c r="G7" s="17"/>
      <c r="H7" s="17"/>
    </row>
    <row r="8" spans="1:8" s="130" customFormat="1" ht="17.25" customHeight="1" x14ac:dyDescent="0.3">
      <c r="A8" s="131"/>
      <c r="B8" s="132" t="s">
        <v>824</v>
      </c>
      <c r="C8" s="131"/>
      <c r="D8" s="131"/>
      <c r="E8" s="131"/>
      <c r="F8" s="133"/>
      <c r="G8" s="131"/>
      <c r="H8" s="131"/>
    </row>
    <row r="9" spans="1:8" ht="15.75" customHeight="1" x14ac:dyDescent="0.2">
      <c r="A9" s="297" t="s">
        <v>33</v>
      </c>
      <c r="B9" s="297" t="s">
        <v>99</v>
      </c>
      <c r="C9" s="36"/>
      <c r="D9" s="36"/>
      <c r="E9" s="36"/>
      <c r="F9" s="37"/>
      <c r="G9" s="36"/>
      <c r="H9" s="17"/>
    </row>
    <row r="10" spans="1:8" ht="42" x14ac:dyDescent="0.2">
      <c r="A10" s="297"/>
      <c r="B10" s="297"/>
      <c r="C10" s="36" t="s">
        <v>34</v>
      </c>
      <c r="D10" s="36" t="s">
        <v>35</v>
      </c>
      <c r="E10" s="36" t="s">
        <v>36</v>
      </c>
      <c r="F10" s="37" t="s">
        <v>37</v>
      </c>
      <c r="G10" s="36" t="s">
        <v>38</v>
      </c>
      <c r="H10" s="19"/>
    </row>
    <row r="11" spans="1:8" ht="21" x14ac:dyDescent="0.2">
      <c r="A11" s="297"/>
      <c r="B11" s="297"/>
      <c r="C11" s="36"/>
      <c r="D11" s="36"/>
      <c r="E11" s="36"/>
      <c r="F11" s="37"/>
      <c r="G11" s="36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825</v>
      </c>
      <c r="C13" s="30" t="s">
        <v>215</v>
      </c>
      <c r="D13" s="30" t="s">
        <v>861</v>
      </c>
      <c r="E13" s="31">
        <v>228601</v>
      </c>
      <c r="F13" s="32">
        <v>1438420</v>
      </c>
      <c r="G13" s="34">
        <v>45657</v>
      </c>
      <c r="H13" s="19"/>
    </row>
    <row r="14" spans="1:8" ht="18.75" x14ac:dyDescent="0.2">
      <c r="A14" s="34">
        <v>45586</v>
      </c>
      <c r="B14" s="30" t="s">
        <v>826</v>
      </c>
      <c r="C14" s="30" t="s">
        <v>215</v>
      </c>
      <c r="D14" s="35" t="s">
        <v>861</v>
      </c>
      <c r="E14" s="30">
        <v>228601</v>
      </c>
      <c r="F14" s="32">
        <v>521560</v>
      </c>
      <c r="G14" s="34">
        <v>45657</v>
      </c>
      <c r="H14" s="19"/>
    </row>
    <row r="15" spans="1:8" ht="30.75" customHeight="1" x14ac:dyDescent="0.2">
      <c r="A15" s="34">
        <v>45632</v>
      </c>
      <c r="B15" s="30" t="s">
        <v>827</v>
      </c>
      <c r="C15" s="30" t="s">
        <v>862</v>
      </c>
      <c r="D15" s="30" t="s">
        <v>863</v>
      </c>
      <c r="E15" s="30">
        <v>227206</v>
      </c>
      <c r="F15" s="30">
        <v>10900</v>
      </c>
      <c r="G15" s="34">
        <v>45657</v>
      </c>
      <c r="H15" s="19"/>
    </row>
    <row r="16" spans="1:8" ht="37.5" x14ac:dyDescent="0.2">
      <c r="A16" s="34">
        <v>45644</v>
      </c>
      <c r="B16" s="30" t="s">
        <v>828</v>
      </c>
      <c r="C16" s="30" t="s">
        <v>862</v>
      </c>
      <c r="D16" s="30" t="s">
        <v>864</v>
      </c>
      <c r="E16" s="30">
        <v>227206</v>
      </c>
      <c r="F16" s="32">
        <v>30194.66</v>
      </c>
      <c r="G16" s="34">
        <v>45657</v>
      </c>
      <c r="H16" s="19"/>
    </row>
    <row r="17" spans="1:8" ht="18.75" x14ac:dyDescent="0.2">
      <c r="A17" s="34">
        <v>45651</v>
      </c>
      <c r="B17" s="30" t="s">
        <v>829</v>
      </c>
      <c r="C17" s="30" t="s">
        <v>865</v>
      </c>
      <c r="D17" s="30" t="s">
        <v>866</v>
      </c>
      <c r="E17" s="30">
        <v>221501</v>
      </c>
      <c r="F17" s="32">
        <v>4019.87</v>
      </c>
      <c r="G17" s="34">
        <v>45657</v>
      </c>
      <c r="H17" s="19"/>
    </row>
    <row r="18" spans="1:8" ht="37.5" x14ac:dyDescent="0.2">
      <c r="A18" s="34">
        <v>45640</v>
      </c>
      <c r="B18" s="30" t="s">
        <v>830</v>
      </c>
      <c r="C18" s="30" t="s">
        <v>209</v>
      </c>
      <c r="D18" s="30" t="s">
        <v>867</v>
      </c>
      <c r="E18" s="30">
        <v>227101</v>
      </c>
      <c r="F18" s="32">
        <v>27998.76</v>
      </c>
      <c r="G18" s="34">
        <v>45657</v>
      </c>
      <c r="H18" s="19"/>
    </row>
    <row r="19" spans="1:8" ht="37.5" x14ac:dyDescent="0.2">
      <c r="A19" s="34">
        <v>45636</v>
      </c>
      <c r="B19" s="30" t="s">
        <v>831</v>
      </c>
      <c r="C19" s="30" t="s">
        <v>216</v>
      </c>
      <c r="D19" s="35" t="s">
        <v>868</v>
      </c>
      <c r="E19" s="30">
        <v>227202</v>
      </c>
      <c r="F19" s="32">
        <v>9550</v>
      </c>
      <c r="G19" s="34">
        <v>45657</v>
      </c>
      <c r="H19" s="19"/>
    </row>
    <row r="20" spans="1:8" ht="18.75" x14ac:dyDescent="0.2">
      <c r="A20" s="34">
        <v>45597</v>
      </c>
      <c r="B20" s="30" t="s">
        <v>832</v>
      </c>
      <c r="C20" s="30" t="s">
        <v>869</v>
      </c>
      <c r="D20" s="30" t="s">
        <v>870</v>
      </c>
      <c r="E20" s="30">
        <v>237101</v>
      </c>
      <c r="F20" s="32">
        <v>266664</v>
      </c>
      <c r="G20" s="34">
        <v>45657</v>
      </c>
      <c r="H20" s="19"/>
    </row>
    <row r="21" spans="1:8" ht="27" customHeight="1" x14ac:dyDescent="0.2">
      <c r="A21" s="34">
        <v>45623</v>
      </c>
      <c r="B21" s="30" t="s">
        <v>833</v>
      </c>
      <c r="C21" s="30" t="s">
        <v>869</v>
      </c>
      <c r="D21" s="35" t="s">
        <v>870</v>
      </c>
      <c r="E21" s="30">
        <v>237101</v>
      </c>
      <c r="F21" s="33">
        <v>53250</v>
      </c>
      <c r="G21" s="34">
        <v>45657</v>
      </c>
      <c r="H21" s="19"/>
    </row>
    <row r="22" spans="1:8" ht="19.5" customHeight="1" x14ac:dyDescent="0.2">
      <c r="A22" s="34">
        <v>45626</v>
      </c>
      <c r="B22" s="30" t="s">
        <v>834</v>
      </c>
      <c r="C22" s="30" t="s">
        <v>869</v>
      </c>
      <c r="D22" s="30" t="s">
        <v>870</v>
      </c>
      <c r="E22" s="30">
        <v>237101</v>
      </c>
      <c r="F22" s="32">
        <v>498228</v>
      </c>
      <c r="G22" s="34">
        <v>45657</v>
      </c>
      <c r="H22" s="19"/>
    </row>
    <row r="23" spans="1:8" ht="18.75" x14ac:dyDescent="0.2">
      <c r="A23" s="34">
        <v>45642</v>
      </c>
      <c r="B23" s="30" t="s">
        <v>835</v>
      </c>
      <c r="C23" s="30" t="s">
        <v>210</v>
      </c>
      <c r="D23" s="30" t="s">
        <v>871</v>
      </c>
      <c r="E23" s="30">
        <v>229201</v>
      </c>
      <c r="F23" s="32">
        <v>299130</v>
      </c>
      <c r="G23" s="34">
        <v>45657</v>
      </c>
      <c r="H23" s="19"/>
    </row>
    <row r="24" spans="1:8" ht="21.75" customHeight="1" x14ac:dyDescent="0.2">
      <c r="A24" s="34">
        <v>45621</v>
      </c>
      <c r="B24" s="30" t="s">
        <v>836</v>
      </c>
      <c r="C24" s="30" t="s">
        <v>872</v>
      </c>
      <c r="D24" s="30" t="s">
        <v>873</v>
      </c>
      <c r="E24" s="30">
        <v>237104</v>
      </c>
      <c r="F24" s="32">
        <v>115865</v>
      </c>
      <c r="G24" s="34">
        <v>45657</v>
      </c>
      <c r="H24" s="19"/>
    </row>
    <row r="25" spans="1:8" ht="18.75" x14ac:dyDescent="0.2">
      <c r="A25" s="34">
        <v>45621</v>
      </c>
      <c r="B25" s="30" t="s">
        <v>837</v>
      </c>
      <c r="C25" s="30" t="s">
        <v>872</v>
      </c>
      <c r="D25" s="35" t="s">
        <v>873</v>
      </c>
      <c r="E25" s="30">
        <v>237101</v>
      </c>
      <c r="F25" s="32">
        <v>66891.399999999994</v>
      </c>
      <c r="G25" s="34">
        <v>45657</v>
      </c>
      <c r="H25" s="19"/>
    </row>
    <row r="26" spans="1:8" ht="18.75" x14ac:dyDescent="0.2">
      <c r="A26" s="34">
        <v>45653</v>
      </c>
      <c r="B26" s="30" t="s">
        <v>838</v>
      </c>
      <c r="C26" s="30" t="s">
        <v>217</v>
      </c>
      <c r="D26" s="35" t="s">
        <v>874</v>
      </c>
      <c r="E26" s="30">
        <v>221501</v>
      </c>
      <c r="F26" s="32">
        <v>52245.77</v>
      </c>
      <c r="G26" s="34">
        <v>45657</v>
      </c>
      <c r="H26" s="19"/>
    </row>
    <row r="27" spans="1:8" ht="18.75" x14ac:dyDescent="0.2">
      <c r="A27" s="34">
        <v>45629</v>
      </c>
      <c r="B27" s="30" t="s">
        <v>839</v>
      </c>
      <c r="C27" s="30" t="s">
        <v>290</v>
      </c>
      <c r="D27" s="35" t="s">
        <v>870</v>
      </c>
      <c r="E27" s="30">
        <v>237101</v>
      </c>
      <c r="F27" s="32">
        <v>40040</v>
      </c>
      <c r="G27" s="34">
        <v>45657</v>
      </c>
      <c r="H27" s="19"/>
    </row>
    <row r="28" spans="1:8" ht="18.75" x14ac:dyDescent="0.2">
      <c r="A28" s="34">
        <v>45636</v>
      </c>
      <c r="B28" s="30" t="s">
        <v>840</v>
      </c>
      <c r="C28" s="30" t="s">
        <v>875</v>
      </c>
      <c r="D28" s="35" t="s">
        <v>866</v>
      </c>
      <c r="E28" s="30">
        <v>221501</v>
      </c>
      <c r="F28" s="32">
        <v>30800</v>
      </c>
      <c r="G28" s="34">
        <v>45657</v>
      </c>
      <c r="H28" s="19"/>
    </row>
    <row r="29" spans="1:8" ht="30" customHeight="1" x14ac:dyDescent="0.2">
      <c r="A29" s="34">
        <v>45596</v>
      </c>
      <c r="B29" s="30" t="s">
        <v>313</v>
      </c>
      <c r="C29" s="30" t="s">
        <v>317</v>
      </c>
      <c r="D29" s="30" t="s">
        <v>870</v>
      </c>
      <c r="E29" s="30">
        <v>237101</v>
      </c>
      <c r="F29" s="32">
        <v>60600</v>
      </c>
      <c r="G29" s="34">
        <v>45657</v>
      </c>
      <c r="H29" s="19"/>
    </row>
    <row r="30" spans="1:8" ht="37.5" x14ac:dyDescent="0.2">
      <c r="A30" s="34">
        <v>45593</v>
      </c>
      <c r="B30" s="30" t="s">
        <v>841</v>
      </c>
      <c r="C30" s="30" t="s">
        <v>876</v>
      </c>
      <c r="D30" s="35" t="s">
        <v>870</v>
      </c>
      <c r="E30" s="30">
        <v>237101</v>
      </c>
      <c r="F30" s="32">
        <v>55500</v>
      </c>
      <c r="G30" s="34">
        <v>45657</v>
      </c>
      <c r="H30" s="19"/>
    </row>
    <row r="31" spans="1:8" ht="37.5" x14ac:dyDescent="0.2">
      <c r="A31" s="34">
        <v>45628</v>
      </c>
      <c r="B31" s="30" t="s">
        <v>842</v>
      </c>
      <c r="C31" s="30" t="s">
        <v>876</v>
      </c>
      <c r="D31" s="30" t="s">
        <v>870</v>
      </c>
      <c r="E31" s="30">
        <v>237101</v>
      </c>
      <c r="F31" s="32">
        <v>57364</v>
      </c>
      <c r="G31" s="34">
        <v>45657</v>
      </c>
      <c r="H31" s="19"/>
    </row>
    <row r="32" spans="1:8" ht="18.75" x14ac:dyDescent="0.2">
      <c r="A32" s="34">
        <v>45652</v>
      </c>
      <c r="B32" s="30" t="s">
        <v>843</v>
      </c>
      <c r="C32" s="30" t="s">
        <v>218</v>
      </c>
      <c r="D32" s="30" t="s">
        <v>871</v>
      </c>
      <c r="E32" s="30">
        <v>229201</v>
      </c>
      <c r="F32" s="32">
        <v>36432.5</v>
      </c>
      <c r="G32" s="34">
        <v>45657</v>
      </c>
      <c r="H32" s="19"/>
    </row>
    <row r="33" spans="1:8" ht="21.75" customHeight="1" x14ac:dyDescent="0.2">
      <c r="A33" s="34">
        <v>45624</v>
      </c>
      <c r="B33" s="30" t="s">
        <v>844</v>
      </c>
      <c r="C33" s="30" t="s">
        <v>877</v>
      </c>
      <c r="D33" s="30" t="s">
        <v>873</v>
      </c>
      <c r="E33" s="30">
        <v>237104</v>
      </c>
      <c r="F33" s="32">
        <v>34424</v>
      </c>
      <c r="G33" s="34">
        <v>45657</v>
      </c>
      <c r="H33" s="19"/>
    </row>
    <row r="34" spans="1:8" ht="18.75" x14ac:dyDescent="0.2">
      <c r="A34" s="34">
        <v>45638</v>
      </c>
      <c r="B34" s="30" t="s">
        <v>845</v>
      </c>
      <c r="C34" s="30" t="s">
        <v>878</v>
      </c>
      <c r="D34" s="30" t="s">
        <v>879</v>
      </c>
      <c r="E34" s="30">
        <v>239301</v>
      </c>
      <c r="F34" s="32">
        <v>70800</v>
      </c>
      <c r="G34" s="34">
        <v>45657</v>
      </c>
      <c r="H34" s="19"/>
    </row>
    <row r="35" spans="1:8" ht="37.5" x14ac:dyDescent="0.2">
      <c r="A35" s="34">
        <v>45593</v>
      </c>
      <c r="B35" s="30" t="s">
        <v>846</v>
      </c>
      <c r="C35" s="30" t="s">
        <v>880</v>
      </c>
      <c r="D35" s="30" t="s">
        <v>866</v>
      </c>
      <c r="E35" s="30">
        <v>221501</v>
      </c>
      <c r="F35" s="32">
        <v>3900</v>
      </c>
      <c r="G35" s="34">
        <v>45657</v>
      </c>
      <c r="H35" s="19"/>
    </row>
    <row r="36" spans="1:8" ht="39" customHeight="1" x14ac:dyDescent="0.2">
      <c r="A36" s="34">
        <v>45624</v>
      </c>
      <c r="B36" s="30" t="s">
        <v>847</v>
      </c>
      <c r="C36" s="30" t="s">
        <v>880</v>
      </c>
      <c r="D36" s="30" t="s">
        <v>866</v>
      </c>
      <c r="E36" s="30">
        <v>221501</v>
      </c>
      <c r="F36" s="32">
        <v>3900</v>
      </c>
      <c r="G36" s="34">
        <v>45657</v>
      </c>
      <c r="H36" s="19"/>
    </row>
    <row r="37" spans="1:8" ht="37.5" x14ac:dyDescent="0.2">
      <c r="A37" s="34">
        <v>45646</v>
      </c>
      <c r="B37" s="30" t="s">
        <v>848</v>
      </c>
      <c r="C37" s="30" t="s">
        <v>880</v>
      </c>
      <c r="D37" s="30" t="s">
        <v>866</v>
      </c>
      <c r="E37" s="30">
        <v>221501</v>
      </c>
      <c r="F37" s="32">
        <v>3900</v>
      </c>
      <c r="G37" s="34">
        <v>45657</v>
      </c>
      <c r="H37" s="19"/>
    </row>
    <row r="38" spans="1:8" ht="37.5" x14ac:dyDescent="0.2">
      <c r="A38" s="34">
        <v>45629</v>
      </c>
      <c r="B38" s="30" t="s">
        <v>849</v>
      </c>
      <c r="C38" s="30" t="s">
        <v>881</v>
      </c>
      <c r="D38" s="30" t="s">
        <v>866</v>
      </c>
      <c r="E38" s="30">
        <v>221501</v>
      </c>
      <c r="F38" s="32">
        <v>5600</v>
      </c>
      <c r="G38" s="34">
        <v>45657</v>
      </c>
      <c r="H38" s="19"/>
    </row>
    <row r="39" spans="1:8" ht="37.5" x14ac:dyDescent="0.2">
      <c r="A39" s="34">
        <v>45629</v>
      </c>
      <c r="B39" s="30" t="s">
        <v>842</v>
      </c>
      <c r="C39" s="30" t="s">
        <v>881</v>
      </c>
      <c r="D39" s="35" t="s">
        <v>866</v>
      </c>
      <c r="E39" s="30">
        <v>221501</v>
      </c>
      <c r="F39" s="32">
        <v>5000</v>
      </c>
      <c r="G39" s="34">
        <v>45657</v>
      </c>
      <c r="H39" s="19"/>
    </row>
    <row r="40" spans="1:8" ht="37.5" x14ac:dyDescent="0.2">
      <c r="A40" s="34">
        <v>45629</v>
      </c>
      <c r="B40" s="30" t="s">
        <v>850</v>
      </c>
      <c r="C40" s="30" t="s">
        <v>881</v>
      </c>
      <c r="D40" s="35" t="s">
        <v>866</v>
      </c>
      <c r="E40" s="30">
        <v>221501</v>
      </c>
      <c r="F40" s="32">
        <v>2150</v>
      </c>
      <c r="G40" s="34">
        <v>45657</v>
      </c>
      <c r="H40" s="19"/>
    </row>
    <row r="41" spans="1:8" ht="37.5" x14ac:dyDescent="0.2">
      <c r="A41" s="34">
        <v>45629</v>
      </c>
      <c r="B41" s="30" t="s">
        <v>851</v>
      </c>
      <c r="C41" s="30" t="s">
        <v>881</v>
      </c>
      <c r="D41" s="35" t="s">
        <v>866</v>
      </c>
      <c r="E41" s="30">
        <v>221501</v>
      </c>
      <c r="F41" s="32">
        <v>1700</v>
      </c>
      <c r="G41" s="34">
        <v>45657</v>
      </c>
      <c r="H41" s="19"/>
    </row>
    <row r="42" spans="1:8" ht="27" customHeight="1" x14ac:dyDescent="0.2">
      <c r="A42" s="34">
        <v>45629</v>
      </c>
      <c r="B42" s="30" t="s">
        <v>852</v>
      </c>
      <c r="C42" s="30" t="s">
        <v>881</v>
      </c>
      <c r="D42" s="30" t="s">
        <v>866</v>
      </c>
      <c r="E42" s="30">
        <v>221501</v>
      </c>
      <c r="F42" s="32">
        <v>5700</v>
      </c>
      <c r="G42" s="34">
        <v>45657</v>
      </c>
      <c r="H42" s="19"/>
    </row>
    <row r="43" spans="1:8" ht="27" customHeight="1" x14ac:dyDescent="0.2">
      <c r="A43" s="34">
        <v>45636</v>
      </c>
      <c r="B43" s="30" t="s">
        <v>853</v>
      </c>
      <c r="C43" s="30" t="s">
        <v>882</v>
      </c>
      <c r="D43" s="30" t="s">
        <v>874</v>
      </c>
      <c r="E43" s="30">
        <v>221501</v>
      </c>
      <c r="F43" s="32">
        <v>14500</v>
      </c>
      <c r="G43" s="34">
        <v>45657</v>
      </c>
      <c r="H43" s="19"/>
    </row>
    <row r="44" spans="1:8" ht="27" customHeight="1" x14ac:dyDescent="0.2">
      <c r="A44" s="34">
        <v>45596</v>
      </c>
      <c r="B44" s="30" t="s">
        <v>314</v>
      </c>
      <c r="C44" s="30" t="s">
        <v>220</v>
      </c>
      <c r="D44" s="30" t="s">
        <v>883</v>
      </c>
      <c r="E44" s="30">
        <v>235501</v>
      </c>
      <c r="F44" s="32">
        <v>36235</v>
      </c>
      <c r="G44" s="34">
        <v>45657</v>
      </c>
      <c r="H44" s="19"/>
    </row>
    <row r="45" spans="1:8" ht="27" customHeight="1" x14ac:dyDescent="0.2">
      <c r="A45" s="34">
        <v>45595</v>
      </c>
      <c r="B45" s="30" t="s">
        <v>315</v>
      </c>
      <c r="C45" s="30" t="s">
        <v>318</v>
      </c>
      <c r="D45" s="30" t="s">
        <v>873</v>
      </c>
      <c r="E45" s="30">
        <v>237104</v>
      </c>
      <c r="F45" s="32">
        <v>43758</v>
      </c>
      <c r="G45" s="34">
        <v>45657</v>
      </c>
      <c r="H45" s="19"/>
    </row>
    <row r="46" spans="1:8" ht="27" customHeight="1" x14ac:dyDescent="0.2">
      <c r="A46" s="34">
        <v>45624</v>
      </c>
      <c r="B46" s="30" t="s">
        <v>854</v>
      </c>
      <c r="C46" s="30" t="s">
        <v>318</v>
      </c>
      <c r="D46" s="30" t="s">
        <v>873</v>
      </c>
      <c r="E46" s="30">
        <v>237104</v>
      </c>
      <c r="F46" s="32">
        <v>78764.399999999994</v>
      </c>
      <c r="G46" s="34">
        <v>45657</v>
      </c>
      <c r="H46" s="19"/>
    </row>
    <row r="47" spans="1:8" ht="27" customHeight="1" x14ac:dyDescent="0.2">
      <c r="A47" s="34">
        <v>45643</v>
      </c>
      <c r="B47" s="30" t="s">
        <v>855</v>
      </c>
      <c r="C47" s="30" t="s">
        <v>884</v>
      </c>
      <c r="D47" s="30" t="s">
        <v>885</v>
      </c>
      <c r="E47" s="30">
        <v>261401</v>
      </c>
      <c r="F47" s="32">
        <v>232900</v>
      </c>
      <c r="G47" s="34">
        <v>45657</v>
      </c>
      <c r="H47" s="19"/>
    </row>
    <row r="48" spans="1:8" ht="27" customHeight="1" x14ac:dyDescent="0.2">
      <c r="A48" s="34">
        <v>45644</v>
      </c>
      <c r="B48" s="30" t="s">
        <v>856</v>
      </c>
      <c r="C48" s="30" t="s">
        <v>886</v>
      </c>
      <c r="D48" s="30" t="s">
        <v>887</v>
      </c>
      <c r="E48" s="30">
        <v>231101</v>
      </c>
      <c r="F48" s="32">
        <v>172375</v>
      </c>
      <c r="G48" s="34">
        <v>45657</v>
      </c>
      <c r="H48" s="19"/>
    </row>
    <row r="49" spans="1:9" ht="27" customHeight="1" x14ac:dyDescent="0.2">
      <c r="A49" s="34">
        <v>45637</v>
      </c>
      <c r="B49" s="30" t="s">
        <v>857</v>
      </c>
      <c r="C49" s="30" t="s">
        <v>888</v>
      </c>
      <c r="D49" s="30" t="s">
        <v>871</v>
      </c>
      <c r="E49" s="30">
        <v>229201</v>
      </c>
      <c r="F49" s="32">
        <v>98000</v>
      </c>
      <c r="G49" s="34">
        <v>45657</v>
      </c>
      <c r="H49" s="19"/>
    </row>
    <row r="50" spans="1:9" ht="27" customHeight="1" x14ac:dyDescent="0.2">
      <c r="A50" s="34">
        <v>45630</v>
      </c>
      <c r="B50" s="30" t="s">
        <v>858</v>
      </c>
      <c r="C50" s="30" t="s">
        <v>889</v>
      </c>
      <c r="D50" s="30" t="s">
        <v>890</v>
      </c>
      <c r="E50" s="30">
        <v>231101</v>
      </c>
      <c r="F50" s="32">
        <v>59674.99</v>
      </c>
      <c r="G50" s="34">
        <v>45657</v>
      </c>
      <c r="H50" s="19"/>
    </row>
    <row r="51" spans="1:9" ht="27" customHeight="1" x14ac:dyDescent="0.2">
      <c r="A51" s="34">
        <v>45639</v>
      </c>
      <c r="B51" s="30" t="s">
        <v>859</v>
      </c>
      <c r="C51" s="30" t="s">
        <v>204</v>
      </c>
      <c r="D51" s="30" t="s">
        <v>891</v>
      </c>
      <c r="E51" s="30">
        <v>221501</v>
      </c>
      <c r="F51" s="32">
        <v>3750</v>
      </c>
      <c r="G51" s="34">
        <v>45657</v>
      </c>
      <c r="H51" s="19"/>
    </row>
    <row r="52" spans="1:9" ht="37.5" x14ac:dyDescent="0.2">
      <c r="A52" s="34">
        <v>45652</v>
      </c>
      <c r="B52" s="30" t="s">
        <v>860</v>
      </c>
      <c r="C52" s="30" t="s">
        <v>221</v>
      </c>
      <c r="D52" s="30" t="s">
        <v>892</v>
      </c>
      <c r="E52" s="30">
        <v>237203</v>
      </c>
      <c r="F52" s="32">
        <v>107042</v>
      </c>
      <c r="G52" s="34">
        <v>45657</v>
      </c>
      <c r="H52" s="19"/>
    </row>
    <row r="53" spans="1:9" ht="39" customHeight="1" x14ac:dyDescent="0.2">
      <c r="H53" s="19"/>
    </row>
    <row r="54" spans="1:9" ht="31.5" customHeight="1" x14ac:dyDescent="0.2">
      <c r="D54" s="7" t="s">
        <v>155</v>
      </c>
      <c r="F54" s="26"/>
      <c r="H54" s="19"/>
      <c r="I54" s="26"/>
    </row>
    <row r="55" spans="1:9" ht="20.25" customHeight="1" x14ac:dyDescent="0.2">
      <c r="D55" s="7" t="s">
        <v>156</v>
      </c>
      <c r="H55" s="19"/>
    </row>
    <row r="56" spans="1:9" ht="26.25" customHeight="1" x14ac:dyDescent="0.2">
      <c r="H56" s="19"/>
    </row>
    <row r="57" spans="1:9" ht="16.5" customHeight="1" x14ac:dyDescent="0.2">
      <c r="H57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X1112"/>
  <sheetViews>
    <sheetView topLeftCell="B1" zoomScale="80" zoomScaleNormal="80" workbookViewId="0">
      <selection activeCell="C238" sqref="C238"/>
    </sheetView>
  </sheetViews>
  <sheetFormatPr baseColWidth="10" defaultColWidth="11.42578125" defaultRowHeight="15" x14ac:dyDescent="0.25"/>
  <cols>
    <col min="1" max="1" width="5.7109375" style="216" hidden="1" customWidth="1"/>
    <col min="2" max="2" width="14.7109375" style="218" bestFit="1" customWidth="1"/>
    <col min="3" max="3" width="25.28515625" style="218" customWidth="1"/>
    <col min="4" max="4" width="40" style="219" customWidth="1"/>
    <col min="5" max="5" width="77.42578125" style="220" customWidth="1"/>
    <col min="6" max="6" width="17.85546875" style="221" bestFit="1" customWidth="1"/>
    <col min="7" max="7" width="19" style="222" bestFit="1" customWidth="1"/>
    <col min="8" max="8" width="19.5703125" style="223" bestFit="1" customWidth="1"/>
    <col min="9" max="19" width="8.85546875" style="215" customWidth="1"/>
    <col min="20" max="206" width="8.85546875" style="216" customWidth="1"/>
    <col min="207" max="16384" width="11.42578125" style="216"/>
  </cols>
  <sheetData>
    <row r="1" spans="1:206" s="137" customFormat="1" ht="21" customHeight="1" x14ac:dyDescent="0.25">
      <c r="B1" s="300" t="s">
        <v>226</v>
      </c>
      <c r="C1" s="300"/>
      <c r="D1" s="300"/>
      <c r="E1" s="300"/>
      <c r="F1" s="300"/>
      <c r="G1" s="300"/>
      <c r="H1" s="300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</row>
    <row r="2" spans="1:206" s="137" customFormat="1" ht="18" customHeight="1" x14ac:dyDescent="0.25">
      <c r="B2" s="301" t="s">
        <v>321</v>
      </c>
      <c r="C2" s="301"/>
      <c r="D2" s="301"/>
      <c r="E2" s="301"/>
      <c r="F2" s="301"/>
      <c r="G2" s="301"/>
      <c r="H2" s="30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</row>
    <row r="3" spans="1:206" s="137" customFormat="1" ht="17.25" customHeight="1" x14ac:dyDescent="0.25">
      <c r="B3" s="302" t="s">
        <v>227</v>
      </c>
      <c r="C3" s="302"/>
      <c r="D3" s="302"/>
      <c r="E3" s="302"/>
      <c r="F3" s="302"/>
      <c r="G3" s="302"/>
      <c r="H3" s="302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</row>
    <row r="4" spans="1:206" s="137" customFormat="1" ht="26.25" customHeight="1" x14ac:dyDescent="0.25">
      <c r="B4" s="303" t="s">
        <v>228</v>
      </c>
      <c r="C4" s="303"/>
      <c r="D4" s="303"/>
      <c r="E4" s="303"/>
      <c r="F4" s="303"/>
      <c r="G4" s="303"/>
      <c r="H4" s="303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</row>
    <row r="5" spans="1:206" s="142" customFormat="1" ht="12.75" x14ac:dyDescent="0.2">
      <c r="B5" s="143" t="s">
        <v>158</v>
      </c>
      <c r="C5" s="144" t="s">
        <v>203</v>
      </c>
      <c r="D5" s="145" t="s">
        <v>229</v>
      </c>
      <c r="E5" s="144" t="s">
        <v>230</v>
      </c>
      <c r="F5" s="146" t="s">
        <v>231</v>
      </c>
      <c r="G5" s="147" t="s">
        <v>232</v>
      </c>
      <c r="H5" s="148" t="s">
        <v>233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</row>
    <row r="6" spans="1:206" s="142" customFormat="1" ht="18.75" x14ac:dyDescent="0.3">
      <c r="A6" s="150"/>
      <c r="B6" s="151">
        <v>45627</v>
      </c>
      <c r="C6" s="152"/>
      <c r="D6" s="304" t="s">
        <v>234</v>
      </c>
      <c r="E6" s="305"/>
      <c r="F6" s="153"/>
      <c r="G6" s="154"/>
      <c r="H6" s="155">
        <v>16633257.550000001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</row>
    <row r="7" spans="1:206" s="142" customFormat="1" ht="18.75" x14ac:dyDescent="0.3">
      <c r="A7" s="150"/>
      <c r="B7" s="151">
        <v>45628</v>
      </c>
      <c r="C7" s="152" t="s">
        <v>322</v>
      </c>
      <c r="D7" s="156" t="s">
        <v>190</v>
      </c>
      <c r="E7" s="156" t="s">
        <v>157</v>
      </c>
      <c r="F7" s="157">
        <v>489000</v>
      </c>
      <c r="G7" s="154"/>
      <c r="H7" s="155">
        <f>H6+F7</f>
        <v>17122257.550000001</v>
      </c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</row>
    <row r="8" spans="1:206" s="142" customFormat="1" ht="37.5" x14ac:dyDescent="0.3">
      <c r="A8" s="150"/>
      <c r="B8" s="151">
        <v>45628</v>
      </c>
      <c r="C8" s="152" t="s">
        <v>323</v>
      </c>
      <c r="D8" s="158" t="s">
        <v>244</v>
      </c>
      <c r="E8" s="159" t="s">
        <v>324</v>
      </c>
      <c r="F8" s="160"/>
      <c r="G8" s="154">
        <v>8000.1</v>
      </c>
      <c r="H8" s="155">
        <f>H7-G8</f>
        <v>17114257.449999999</v>
      </c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</row>
    <row r="9" spans="1:206" s="142" customFormat="1" ht="37.5" x14ac:dyDescent="0.3">
      <c r="A9" s="150"/>
      <c r="B9" s="151">
        <v>45628</v>
      </c>
      <c r="C9" s="152" t="s">
        <v>325</v>
      </c>
      <c r="D9" s="156" t="s">
        <v>245</v>
      </c>
      <c r="E9" s="161" t="s">
        <v>326</v>
      </c>
      <c r="F9" s="157"/>
      <c r="G9" s="154">
        <v>10890</v>
      </c>
      <c r="H9" s="155">
        <f t="shared" ref="H9:H67" si="0">H8-G9</f>
        <v>17103367.449999999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</row>
    <row r="10" spans="1:206" s="142" customFormat="1" ht="22.5" customHeight="1" x14ac:dyDescent="0.3">
      <c r="A10" s="150"/>
      <c r="B10" s="151">
        <v>45628</v>
      </c>
      <c r="C10" s="162" t="s">
        <v>327</v>
      </c>
      <c r="D10" s="156" t="s">
        <v>328</v>
      </c>
      <c r="E10" s="161" t="s">
        <v>329</v>
      </c>
      <c r="F10" s="157"/>
      <c r="G10" s="154">
        <v>74993.429999999993</v>
      </c>
      <c r="H10" s="155">
        <f t="shared" si="0"/>
        <v>17028374.02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</row>
    <row r="11" spans="1:206" s="169" customFormat="1" ht="55.9" customHeight="1" x14ac:dyDescent="0.3">
      <c r="A11" s="163"/>
      <c r="B11" s="151">
        <v>45629</v>
      </c>
      <c r="C11" s="164" t="s">
        <v>330</v>
      </c>
      <c r="D11" s="165" t="s">
        <v>331</v>
      </c>
      <c r="E11" s="161" t="s">
        <v>332</v>
      </c>
      <c r="F11" s="157"/>
      <c r="G11" s="166">
        <v>18000</v>
      </c>
      <c r="H11" s="155">
        <f t="shared" si="0"/>
        <v>17010374.02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</row>
    <row r="12" spans="1:206" s="169" customFormat="1" ht="37.5" x14ac:dyDescent="0.3">
      <c r="A12" s="163"/>
      <c r="B12" s="151">
        <v>45629</v>
      </c>
      <c r="C12" s="164" t="s">
        <v>333</v>
      </c>
      <c r="D12" s="165" t="s">
        <v>334</v>
      </c>
      <c r="E12" s="161" t="s">
        <v>335</v>
      </c>
      <c r="F12" s="157"/>
      <c r="G12" s="166">
        <v>11869.47</v>
      </c>
      <c r="H12" s="155">
        <f t="shared" si="0"/>
        <v>16998504.550000001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</row>
    <row r="13" spans="1:206" s="142" customFormat="1" ht="56.25" x14ac:dyDescent="0.3">
      <c r="A13" s="150"/>
      <c r="B13" s="151">
        <v>45629</v>
      </c>
      <c r="C13" s="170" t="s">
        <v>336</v>
      </c>
      <c r="D13" s="165" t="s">
        <v>337</v>
      </c>
      <c r="E13" s="161" t="s">
        <v>338</v>
      </c>
      <c r="F13" s="157"/>
      <c r="G13" s="166">
        <v>10575</v>
      </c>
      <c r="H13" s="155">
        <f t="shared" si="0"/>
        <v>16987929.550000001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</row>
    <row r="14" spans="1:206" s="169" customFormat="1" ht="56.25" x14ac:dyDescent="0.3">
      <c r="A14" s="163"/>
      <c r="B14" s="151">
        <v>45629</v>
      </c>
      <c r="C14" s="171" t="s">
        <v>339</v>
      </c>
      <c r="D14" s="165" t="s">
        <v>242</v>
      </c>
      <c r="E14" s="161" t="s">
        <v>340</v>
      </c>
      <c r="F14" s="157"/>
      <c r="G14" s="166">
        <v>18000</v>
      </c>
      <c r="H14" s="155">
        <f t="shared" si="0"/>
        <v>16969929.550000001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</row>
    <row r="15" spans="1:206" s="169" customFormat="1" ht="56.25" x14ac:dyDescent="0.3">
      <c r="A15" s="163"/>
      <c r="B15" s="151">
        <v>45629</v>
      </c>
      <c r="C15" s="171" t="s">
        <v>341</v>
      </c>
      <c r="D15" s="165" t="s">
        <v>242</v>
      </c>
      <c r="E15" s="161" t="s">
        <v>342</v>
      </c>
      <c r="F15" s="157"/>
      <c r="G15" s="166">
        <v>16600.5</v>
      </c>
      <c r="H15" s="155">
        <f t="shared" si="0"/>
        <v>16953329.050000001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</row>
    <row r="16" spans="1:206" s="169" customFormat="1" ht="56.25" x14ac:dyDescent="0.3">
      <c r="A16" s="172"/>
      <c r="B16" s="151">
        <v>45629</v>
      </c>
      <c r="C16" s="173" t="s">
        <v>343</v>
      </c>
      <c r="D16" s="165" t="s">
        <v>242</v>
      </c>
      <c r="E16" s="161" t="s">
        <v>344</v>
      </c>
      <c r="F16" s="157"/>
      <c r="G16" s="166">
        <v>18000</v>
      </c>
      <c r="H16" s="155">
        <f t="shared" si="0"/>
        <v>16935329.050000001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</row>
    <row r="17" spans="1:206" s="176" customFormat="1" ht="56.25" x14ac:dyDescent="0.3">
      <c r="A17" s="174"/>
      <c r="B17" s="151">
        <v>45629</v>
      </c>
      <c r="C17" s="175" t="s">
        <v>345</v>
      </c>
      <c r="D17" s="165" t="s">
        <v>346</v>
      </c>
      <c r="E17" s="161" t="s">
        <v>347</v>
      </c>
      <c r="F17" s="157"/>
      <c r="G17" s="166">
        <v>18000</v>
      </c>
      <c r="H17" s="155">
        <f t="shared" si="0"/>
        <v>16917329.050000001</v>
      </c>
    </row>
    <row r="18" spans="1:206" s="169" customFormat="1" ht="56.25" x14ac:dyDescent="0.3">
      <c r="A18" s="163"/>
      <c r="B18" s="151">
        <v>45629</v>
      </c>
      <c r="C18" s="152" t="s">
        <v>348</v>
      </c>
      <c r="D18" s="165" t="s">
        <v>241</v>
      </c>
      <c r="E18" s="177" t="s">
        <v>349</v>
      </c>
      <c r="F18" s="157"/>
      <c r="G18" s="166">
        <v>2000.7</v>
      </c>
      <c r="H18" s="155">
        <f t="shared" si="0"/>
        <v>16915328.350000001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</row>
    <row r="19" spans="1:206" s="169" customFormat="1" ht="56.25" x14ac:dyDescent="0.3">
      <c r="A19" s="163"/>
      <c r="B19" s="151">
        <v>45629</v>
      </c>
      <c r="C19" s="152" t="s">
        <v>350</v>
      </c>
      <c r="D19" s="165" t="s">
        <v>346</v>
      </c>
      <c r="E19" s="161" t="s">
        <v>351</v>
      </c>
      <c r="F19" s="157"/>
      <c r="G19" s="166">
        <v>18000</v>
      </c>
      <c r="H19" s="155">
        <f t="shared" si="0"/>
        <v>16897328.350000001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</row>
    <row r="20" spans="1:206" s="169" customFormat="1" ht="75" x14ac:dyDescent="0.3">
      <c r="A20" s="163"/>
      <c r="B20" s="151">
        <v>45629</v>
      </c>
      <c r="C20" s="152" t="s">
        <v>352</v>
      </c>
      <c r="D20" s="165" t="s">
        <v>353</v>
      </c>
      <c r="E20" s="178" t="s">
        <v>354</v>
      </c>
      <c r="F20" s="157"/>
      <c r="G20" s="166">
        <v>18000</v>
      </c>
      <c r="H20" s="155">
        <f t="shared" si="0"/>
        <v>16879328.350000001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</row>
    <row r="21" spans="1:206" s="169" customFormat="1" ht="75" x14ac:dyDescent="0.3">
      <c r="A21" s="163"/>
      <c r="B21" s="151">
        <v>45629</v>
      </c>
      <c r="C21" s="152" t="s">
        <v>355</v>
      </c>
      <c r="D21" s="165" t="s">
        <v>353</v>
      </c>
      <c r="E21" s="177" t="s">
        <v>356</v>
      </c>
      <c r="F21" s="157"/>
      <c r="G21" s="166">
        <v>18000</v>
      </c>
      <c r="H21" s="155">
        <f t="shared" si="0"/>
        <v>16861328.350000001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</row>
    <row r="22" spans="1:206" s="169" customFormat="1" ht="75" x14ac:dyDescent="0.3">
      <c r="A22" s="163"/>
      <c r="B22" s="151">
        <v>45629</v>
      </c>
      <c r="C22" s="152" t="s">
        <v>357</v>
      </c>
      <c r="D22" s="165" t="s">
        <v>353</v>
      </c>
      <c r="E22" s="178" t="s">
        <v>358</v>
      </c>
      <c r="F22" s="157"/>
      <c r="G22" s="166">
        <v>18000</v>
      </c>
      <c r="H22" s="155">
        <f t="shared" si="0"/>
        <v>16843328.350000001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</row>
    <row r="23" spans="1:206" s="169" customFormat="1" ht="75" x14ac:dyDescent="0.3">
      <c r="A23" s="163"/>
      <c r="B23" s="151">
        <v>45629</v>
      </c>
      <c r="C23" s="152" t="s">
        <v>359</v>
      </c>
      <c r="D23" s="165" t="s">
        <v>353</v>
      </c>
      <c r="E23" s="178" t="s">
        <v>360</v>
      </c>
      <c r="F23" s="157"/>
      <c r="G23" s="166">
        <v>18000</v>
      </c>
      <c r="H23" s="155">
        <f t="shared" si="0"/>
        <v>16825328.350000001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</row>
    <row r="24" spans="1:206" s="183" customFormat="1" ht="37.5" x14ac:dyDescent="0.3">
      <c r="A24" s="179"/>
      <c r="B24" s="151">
        <v>45630</v>
      </c>
      <c r="C24" s="180" t="s">
        <v>361</v>
      </c>
      <c r="D24" s="165" t="s">
        <v>246</v>
      </c>
      <c r="E24" s="161" t="s">
        <v>247</v>
      </c>
      <c r="F24" s="181"/>
      <c r="G24" s="166">
        <v>14494.59</v>
      </c>
      <c r="H24" s="155">
        <f t="shared" si="0"/>
        <v>16810833.760000002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</row>
    <row r="25" spans="1:206" s="169" customFormat="1" ht="37.5" x14ac:dyDescent="0.3">
      <c r="A25" s="163"/>
      <c r="B25" s="151">
        <v>45630</v>
      </c>
      <c r="C25" s="180" t="s">
        <v>362</v>
      </c>
      <c r="D25" s="165" t="s">
        <v>248</v>
      </c>
      <c r="E25" s="161" t="s">
        <v>363</v>
      </c>
      <c r="F25" s="157"/>
      <c r="G25" s="166">
        <v>9990</v>
      </c>
      <c r="H25" s="155">
        <f t="shared" si="0"/>
        <v>16800843.760000002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</row>
    <row r="26" spans="1:206" s="169" customFormat="1" ht="37.5" x14ac:dyDescent="0.3">
      <c r="A26" s="163"/>
      <c r="B26" s="151">
        <v>45630</v>
      </c>
      <c r="C26" s="180" t="s">
        <v>364</v>
      </c>
      <c r="D26" s="165" t="s">
        <v>249</v>
      </c>
      <c r="E26" s="161" t="s">
        <v>365</v>
      </c>
      <c r="F26" s="157"/>
      <c r="G26" s="166">
        <v>12100.968000000001</v>
      </c>
      <c r="H26" s="155">
        <f t="shared" si="0"/>
        <v>16788742.792000003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</row>
    <row r="27" spans="1:206" s="142" customFormat="1" ht="37.5" x14ac:dyDescent="0.3">
      <c r="A27" s="150"/>
      <c r="B27" s="151">
        <v>45630</v>
      </c>
      <c r="C27" s="152" t="s">
        <v>366</v>
      </c>
      <c r="D27" s="165" t="s">
        <v>250</v>
      </c>
      <c r="E27" s="161" t="s">
        <v>367</v>
      </c>
      <c r="F27" s="157"/>
      <c r="G27" s="154">
        <v>7000</v>
      </c>
      <c r="H27" s="155">
        <f t="shared" si="0"/>
        <v>16781742.792000003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</row>
    <row r="28" spans="1:206" s="185" customFormat="1" ht="37.5" x14ac:dyDescent="0.3">
      <c r="A28" s="150"/>
      <c r="B28" s="151">
        <v>45630</v>
      </c>
      <c r="C28" s="152" t="s">
        <v>368</v>
      </c>
      <c r="D28" s="165" t="s">
        <v>252</v>
      </c>
      <c r="E28" s="184" t="s">
        <v>369</v>
      </c>
      <c r="F28" s="157"/>
      <c r="G28" s="166">
        <v>80001</v>
      </c>
      <c r="H28" s="155">
        <f t="shared" si="0"/>
        <v>16701741.792000003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</row>
    <row r="29" spans="1:206" s="185" customFormat="1" ht="37.5" x14ac:dyDescent="0.3">
      <c r="A29" s="150"/>
      <c r="B29" s="151">
        <v>45630</v>
      </c>
      <c r="C29" s="152" t="s">
        <v>370</v>
      </c>
      <c r="D29" s="165" t="s">
        <v>253</v>
      </c>
      <c r="E29" s="184" t="s">
        <v>371</v>
      </c>
      <c r="F29" s="157"/>
      <c r="G29" s="166">
        <v>14701.5</v>
      </c>
      <c r="H29" s="155">
        <f t="shared" si="0"/>
        <v>16687040.292000003</v>
      </c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</row>
    <row r="30" spans="1:206" s="185" customFormat="1" ht="37.5" x14ac:dyDescent="0.3">
      <c r="A30" s="150"/>
      <c r="B30" s="151">
        <v>45630</v>
      </c>
      <c r="C30" s="152" t="s">
        <v>372</v>
      </c>
      <c r="D30" s="165" t="s">
        <v>254</v>
      </c>
      <c r="E30" s="184" t="s">
        <v>373</v>
      </c>
      <c r="F30" s="157"/>
      <c r="G30" s="166">
        <v>10000</v>
      </c>
      <c r="H30" s="155">
        <f t="shared" si="0"/>
        <v>16677040.292000003</v>
      </c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</row>
    <row r="31" spans="1:206" s="169" customFormat="1" ht="37.5" x14ac:dyDescent="0.3">
      <c r="A31" s="163"/>
      <c r="B31" s="151">
        <v>45630</v>
      </c>
      <c r="C31" s="152" t="s">
        <v>374</v>
      </c>
      <c r="D31" s="165" t="s">
        <v>255</v>
      </c>
      <c r="E31" s="184" t="s">
        <v>375</v>
      </c>
      <c r="F31" s="157"/>
      <c r="G31" s="166">
        <v>9365.4</v>
      </c>
      <c r="H31" s="155">
        <f t="shared" si="0"/>
        <v>16667674.892000003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</row>
    <row r="32" spans="1:206" s="169" customFormat="1" ht="37.5" x14ac:dyDescent="0.3">
      <c r="A32" s="163"/>
      <c r="B32" s="151">
        <v>45630</v>
      </c>
      <c r="C32" s="152" t="s">
        <v>376</v>
      </c>
      <c r="D32" s="165" t="s">
        <v>256</v>
      </c>
      <c r="E32" s="184" t="s">
        <v>377</v>
      </c>
      <c r="F32" s="157"/>
      <c r="G32" s="166">
        <v>11000</v>
      </c>
      <c r="H32" s="155">
        <f t="shared" si="0"/>
        <v>16656674.892000003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</row>
    <row r="33" spans="1:206" s="185" customFormat="1" ht="37.5" x14ac:dyDescent="0.3">
      <c r="A33" s="150"/>
      <c r="B33" s="151">
        <v>45630</v>
      </c>
      <c r="C33" s="152" t="s">
        <v>378</v>
      </c>
      <c r="D33" s="165" t="s">
        <v>257</v>
      </c>
      <c r="E33" s="184" t="s">
        <v>379</v>
      </c>
      <c r="F33" s="157"/>
      <c r="G33" s="166">
        <v>13068</v>
      </c>
      <c r="H33" s="155">
        <f t="shared" si="0"/>
        <v>16643606.892000003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</row>
    <row r="34" spans="1:206" s="169" customFormat="1" ht="37.5" x14ac:dyDescent="0.3">
      <c r="A34" s="163"/>
      <c r="B34" s="151">
        <v>45630</v>
      </c>
      <c r="C34" s="152" t="s">
        <v>380</v>
      </c>
      <c r="D34" s="165" t="s">
        <v>258</v>
      </c>
      <c r="E34" s="184" t="s">
        <v>381</v>
      </c>
      <c r="F34" s="157"/>
      <c r="G34" s="166">
        <v>9500</v>
      </c>
      <c r="H34" s="155">
        <f t="shared" si="0"/>
        <v>16634106.892000003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</row>
    <row r="35" spans="1:206" s="169" customFormat="1" ht="37.5" x14ac:dyDescent="0.3">
      <c r="A35" s="163"/>
      <c r="B35" s="151">
        <v>45630</v>
      </c>
      <c r="C35" s="152" t="s">
        <v>382</v>
      </c>
      <c r="D35" s="165" t="s">
        <v>259</v>
      </c>
      <c r="E35" s="184" t="s">
        <v>383</v>
      </c>
      <c r="F35" s="157"/>
      <c r="G35" s="166">
        <v>7000</v>
      </c>
      <c r="H35" s="155">
        <f t="shared" si="0"/>
        <v>16627106.892000003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</row>
    <row r="36" spans="1:206" s="169" customFormat="1" ht="37.5" x14ac:dyDescent="0.3">
      <c r="A36" s="163"/>
      <c r="B36" s="151">
        <v>45630</v>
      </c>
      <c r="C36" s="152" t="s">
        <v>384</v>
      </c>
      <c r="D36" s="165" t="s">
        <v>260</v>
      </c>
      <c r="E36" s="178" t="s">
        <v>385</v>
      </c>
      <c r="F36" s="157"/>
      <c r="G36" s="166">
        <v>15003</v>
      </c>
      <c r="H36" s="155">
        <f t="shared" si="0"/>
        <v>16612103.892000003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</row>
    <row r="37" spans="1:206" s="169" customFormat="1" ht="37.5" x14ac:dyDescent="0.3">
      <c r="A37" s="163"/>
      <c r="B37" s="151">
        <v>45630</v>
      </c>
      <c r="C37" s="152" t="s">
        <v>386</v>
      </c>
      <c r="D37" s="165" t="s">
        <v>261</v>
      </c>
      <c r="E37" s="161" t="s">
        <v>387</v>
      </c>
      <c r="F37" s="157"/>
      <c r="G37" s="166">
        <v>17000</v>
      </c>
      <c r="H37" s="155">
        <f t="shared" si="0"/>
        <v>16595103.892000003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</row>
    <row r="38" spans="1:206" s="169" customFormat="1" ht="37.5" x14ac:dyDescent="0.3">
      <c r="A38" s="163"/>
      <c r="B38" s="151">
        <v>45630</v>
      </c>
      <c r="C38" s="180" t="s">
        <v>388</v>
      </c>
      <c r="D38" s="165" t="s">
        <v>262</v>
      </c>
      <c r="E38" s="161" t="s">
        <v>389</v>
      </c>
      <c r="F38" s="157"/>
      <c r="G38" s="166">
        <v>13000</v>
      </c>
      <c r="H38" s="155">
        <f t="shared" si="0"/>
        <v>16582103.892000003</v>
      </c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</row>
    <row r="39" spans="1:206" s="169" customFormat="1" ht="37.5" x14ac:dyDescent="0.3">
      <c r="A39" s="163"/>
      <c r="B39" s="151">
        <v>45630</v>
      </c>
      <c r="C39" s="180" t="s">
        <v>390</v>
      </c>
      <c r="D39" s="165" t="s">
        <v>263</v>
      </c>
      <c r="E39" s="161" t="s">
        <v>391</v>
      </c>
      <c r="F39" s="157"/>
      <c r="G39" s="166">
        <v>9450</v>
      </c>
      <c r="H39" s="155">
        <f t="shared" si="0"/>
        <v>16572653.892000003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</row>
    <row r="40" spans="1:206" s="142" customFormat="1" ht="37.5" x14ac:dyDescent="0.3">
      <c r="A40" s="150"/>
      <c r="B40" s="151">
        <v>45630</v>
      </c>
      <c r="C40" s="152" t="s">
        <v>392</v>
      </c>
      <c r="D40" s="165" t="s">
        <v>264</v>
      </c>
      <c r="E40" s="161" t="s">
        <v>393</v>
      </c>
      <c r="F40" s="157"/>
      <c r="G40" s="154">
        <v>15750</v>
      </c>
      <c r="H40" s="155">
        <f t="shared" si="0"/>
        <v>16556903.892000003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</row>
    <row r="41" spans="1:206" s="185" customFormat="1" ht="37.5" x14ac:dyDescent="0.3">
      <c r="A41" s="150"/>
      <c r="B41" s="151">
        <v>45630</v>
      </c>
      <c r="C41" s="180" t="s">
        <v>394</v>
      </c>
      <c r="D41" s="165" t="s">
        <v>265</v>
      </c>
      <c r="E41" s="161" t="s">
        <v>395</v>
      </c>
      <c r="F41" s="157"/>
      <c r="G41" s="166">
        <v>8712.869999999999</v>
      </c>
      <c r="H41" s="155">
        <f t="shared" si="0"/>
        <v>16548191.022000004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</row>
    <row r="42" spans="1:206" s="169" customFormat="1" ht="37.5" x14ac:dyDescent="0.3">
      <c r="A42" s="163"/>
      <c r="B42" s="151">
        <v>45630</v>
      </c>
      <c r="C42" s="186" t="s">
        <v>396</v>
      </c>
      <c r="D42" s="165" t="s">
        <v>266</v>
      </c>
      <c r="E42" s="161" t="s">
        <v>397</v>
      </c>
      <c r="F42" s="157"/>
      <c r="G42" s="166">
        <v>17820</v>
      </c>
      <c r="H42" s="155">
        <f t="shared" si="0"/>
        <v>16530371.022000004</v>
      </c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</row>
    <row r="43" spans="1:206" s="169" customFormat="1" ht="37.5" x14ac:dyDescent="0.3">
      <c r="A43" s="163"/>
      <c r="B43" s="151">
        <v>45630</v>
      </c>
      <c r="C43" s="180" t="s">
        <v>398</v>
      </c>
      <c r="D43" s="165" t="s">
        <v>267</v>
      </c>
      <c r="E43" s="161" t="s">
        <v>399</v>
      </c>
      <c r="F43" s="157"/>
      <c r="G43" s="166">
        <v>9000</v>
      </c>
      <c r="H43" s="155">
        <f t="shared" si="0"/>
        <v>16521371.022000004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69" customFormat="1" ht="37.5" x14ac:dyDescent="0.3">
      <c r="A44" s="163"/>
      <c r="B44" s="151">
        <v>45630</v>
      </c>
      <c r="C44" s="152" t="s">
        <v>400</v>
      </c>
      <c r="D44" s="165" t="s">
        <v>268</v>
      </c>
      <c r="E44" s="161" t="s">
        <v>401</v>
      </c>
      <c r="F44" s="157"/>
      <c r="G44" s="166">
        <v>16499.988000000001</v>
      </c>
      <c r="H44" s="155">
        <f t="shared" si="0"/>
        <v>16504871.034000004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</row>
    <row r="45" spans="1:206" s="169" customFormat="1" ht="37.5" x14ac:dyDescent="0.3">
      <c r="A45" s="163"/>
      <c r="B45" s="151">
        <v>45630</v>
      </c>
      <c r="C45" s="152" t="s">
        <v>402</v>
      </c>
      <c r="D45" s="165" t="s">
        <v>269</v>
      </c>
      <c r="E45" s="178" t="s">
        <v>403</v>
      </c>
      <c r="F45" s="157"/>
      <c r="G45" s="166">
        <v>11000</v>
      </c>
      <c r="H45" s="155">
        <f t="shared" si="0"/>
        <v>16493871.034000004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</row>
    <row r="46" spans="1:206" s="169" customFormat="1" ht="37.5" x14ac:dyDescent="0.3">
      <c r="A46" s="163"/>
      <c r="B46" s="151">
        <v>45630</v>
      </c>
      <c r="C46" s="152" t="s">
        <v>404</v>
      </c>
      <c r="D46" s="165" t="s">
        <v>270</v>
      </c>
      <c r="E46" s="178" t="s">
        <v>405</v>
      </c>
      <c r="F46" s="157"/>
      <c r="G46" s="166">
        <v>11000.7</v>
      </c>
      <c r="H46" s="155">
        <f t="shared" si="0"/>
        <v>16482870.334000004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</row>
    <row r="47" spans="1:206" s="169" customFormat="1" ht="93.75" x14ac:dyDescent="0.3">
      <c r="A47" s="163"/>
      <c r="B47" s="151">
        <v>45630</v>
      </c>
      <c r="C47" s="152" t="s">
        <v>406</v>
      </c>
      <c r="D47" s="165" t="s">
        <v>271</v>
      </c>
      <c r="E47" s="178" t="s">
        <v>407</v>
      </c>
      <c r="F47" s="157"/>
      <c r="G47" s="166">
        <v>12000</v>
      </c>
      <c r="H47" s="155">
        <f t="shared" si="0"/>
        <v>16470870.334000004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</row>
    <row r="48" spans="1:206" s="169" customFormat="1" ht="37.5" x14ac:dyDescent="0.3">
      <c r="A48" s="163"/>
      <c r="B48" s="151">
        <v>45630</v>
      </c>
      <c r="C48" s="152" t="s">
        <v>408</v>
      </c>
      <c r="D48" s="165" t="s">
        <v>272</v>
      </c>
      <c r="E48" s="178" t="s">
        <v>409</v>
      </c>
      <c r="F48" s="157"/>
      <c r="G48" s="166">
        <v>6682.5</v>
      </c>
      <c r="H48" s="155">
        <f t="shared" si="0"/>
        <v>16464187.834000004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</row>
    <row r="49" spans="1:206" s="169" customFormat="1" ht="37.5" x14ac:dyDescent="0.3">
      <c r="A49" s="163"/>
      <c r="B49" s="151">
        <v>45630</v>
      </c>
      <c r="C49" s="152" t="s">
        <v>410</v>
      </c>
      <c r="D49" s="165" t="s">
        <v>273</v>
      </c>
      <c r="E49" s="178" t="s">
        <v>411</v>
      </c>
      <c r="F49" s="157"/>
      <c r="G49" s="166">
        <v>13000</v>
      </c>
      <c r="H49" s="155">
        <f t="shared" si="0"/>
        <v>16451187.834000004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68"/>
      <c r="DX49" s="168"/>
      <c r="DY49" s="168"/>
      <c r="DZ49" s="168"/>
      <c r="EA49" s="168"/>
      <c r="EB49" s="168"/>
      <c r="EC49" s="168"/>
      <c r="ED49" s="168"/>
      <c r="EE49" s="168"/>
      <c r="EF49" s="168"/>
      <c r="EG49" s="168"/>
      <c r="EH49" s="168"/>
      <c r="EI49" s="168"/>
      <c r="EJ49" s="168"/>
      <c r="EK49" s="168"/>
      <c r="EL49" s="168"/>
      <c r="EM49" s="168"/>
      <c r="EN49" s="168"/>
      <c r="EO49" s="168"/>
      <c r="EP49" s="168"/>
      <c r="EQ49" s="168"/>
      <c r="ER49" s="168"/>
      <c r="ES49" s="168"/>
      <c r="ET49" s="168"/>
      <c r="EU49" s="168"/>
      <c r="EV49" s="168"/>
      <c r="EW49" s="168"/>
      <c r="EX49" s="168"/>
      <c r="EY49" s="168"/>
      <c r="EZ49" s="168"/>
      <c r="FA49" s="168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  <c r="FR49" s="168"/>
      <c r="FS49" s="168"/>
      <c r="FT49" s="168"/>
      <c r="FU49" s="168"/>
      <c r="FV49" s="168"/>
      <c r="FW49" s="168"/>
      <c r="FX49" s="168"/>
      <c r="FY49" s="168"/>
      <c r="FZ49" s="168"/>
      <c r="GA49" s="168"/>
      <c r="GB49" s="168"/>
      <c r="GC49" s="168"/>
      <c r="GD49" s="168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  <c r="GO49" s="168"/>
      <c r="GP49" s="168"/>
      <c r="GQ49" s="168"/>
      <c r="GR49" s="168"/>
      <c r="GS49" s="168"/>
      <c r="GT49" s="168"/>
      <c r="GU49" s="168"/>
      <c r="GV49" s="168"/>
      <c r="GW49" s="168"/>
      <c r="GX49" s="168"/>
    </row>
    <row r="50" spans="1:206" s="169" customFormat="1" ht="37.5" x14ac:dyDescent="0.3">
      <c r="A50" s="163"/>
      <c r="B50" s="151">
        <v>45630</v>
      </c>
      <c r="C50" s="152" t="s">
        <v>412</v>
      </c>
      <c r="D50" s="165" t="s">
        <v>274</v>
      </c>
      <c r="E50" s="161" t="s">
        <v>413</v>
      </c>
      <c r="F50" s="157"/>
      <c r="G50" s="166">
        <v>5445</v>
      </c>
      <c r="H50" s="155">
        <f t="shared" si="0"/>
        <v>16445742.834000004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</row>
    <row r="51" spans="1:206" s="185" customFormat="1" ht="37.5" x14ac:dyDescent="0.3">
      <c r="A51" s="150"/>
      <c r="B51" s="151">
        <v>45630</v>
      </c>
      <c r="C51" s="152" t="s">
        <v>414</v>
      </c>
      <c r="D51" s="165" t="s">
        <v>276</v>
      </c>
      <c r="E51" s="161" t="s">
        <v>415</v>
      </c>
      <c r="F51" s="157"/>
      <c r="G51" s="187">
        <v>14850</v>
      </c>
      <c r="H51" s="155">
        <f t="shared" si="0"/>
        <v>16430892.834000004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8"/>
      <c r="EC51" s="138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138"/>
      <c r="FF51" s="138"/>
      <c r="FG51" s="138"/>
      <c r="FH51" s="138"/>
      <c r="FI51" s="138"/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8"/>
      <c r="FV51" s="138"/>
      <c r="FW51" s="138"/>
      <c r="FX51" s="138"/>
      <c r="FY51" s="138"/>
      <c r="FZ51" s="138"/>
      <c r="GA51" s="138"/>
      <c r="GB51" s="138"/>
      <c r="GC51" s="138"/>
      <c r="GD51" s="138"/>
      <c r="GE51" s="138"/>
      <c r="GF51" s="138"/>
      <c r="GG51" s="138"/>
      <c r="GH51" s="138"/>
      <c r="GI51" s="138"/>
      <c r="GJ51" s="138"/>
      <c r="GK51" s="138"/>
      <c r="GL51" s="138"/>
      <c r="GM51" s="138"/>
      <c r="GN51" s="138"/>
      <c r="GO51" s="138"/>
      <c r="GP51" s="138"/>
      <c r="GQ51" s="138"/>
      <c r="GR51" s="138"/>
      <c r="GS51" s="138"/>
      <c r="GT51" s="138"/>
      <c r="GU51" s="138"/>
      <c r="GV51" s="138"/>
      <c r="GW51" s="138"/>
      <c r="GX51" s="138"/>
    </row>
    <row r="52" spans="1:206" s="185" customFormat="1" ht="37.5" x14ac:dyDescent="0.3">
      <c r="A52" s="150"/>
      <c r="B52" s="151">
        <v>45630</v>
      </c>
      <c r="C52" s="152" t="s">
        <v>416</v>
      </c>
      <c r="D52" s="165" t="s">
        <v>277</v>
      </c>
      <c r="E52" s="161" t="s">
        <v>417</v>
      </c>
      <c r="F52" s="157"/>
      <c r="G52" s="166">
        <v>88569.13</v>
      </c>
      <c r="H52" s="155">
        <f t="shared" si="0"/>
        <v>16342323.704000004</v>
      </c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</row>
    <row r="53" spans="1:206" s="169" customFormat="1" ht="37.5" x14ac:dyDescent="0.3">
      <c r="A53" s="163"/>
      <c r="B53" s="151">
        <v>45630</v>
      </c>
      <c r="C53" s="152" t="s">
        <v>418</v>
      </c>
      <c r="D53" s="165" t="s">
        <v>278</v>
      </c>
      <c r="E53" s="161" t="s">
        <v>419</v>
      </c>
      <c r="F53" s="157"/>
      <c r="G53" s="166">
        <v>12100.968000000001</v>
      </c>
      <c r="H53" s="155">
        <f t="shared" si="0"/>
        <v>16330222.736000003</v>
      </c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169" customFormat="1" ht="37.5" x14ac:dyDescent="0.3">
      <c r="A54" s="163"/>
      <c r="B54" s="151">
        <v>45630</v>
      </c>
      <c r="C54" s="152" t="s">
        <v>420</v>
      </c>
      <c r="D54" s="165" t="s">
        <v>279</v>
      </c>
      <c r="E54" s="161" t="s">
        <v>421</v>
      </c>
      <c r="F54" s="157"/>
      <c r="G54" s="187">
        <v>8100</v>
      </c>
      <c r="H54" s="155">
        <f t="shared" si="0"/>
        <v>16322122.736000003</v>
      </c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69" customFormat="1" ht="37.5" x14ac:dyDescent="0.3">
      <c r="A55" s="163"/>
      <c r="B55" s="151">
        <v>45630</v>
      </c>
      <c r="C55" s="152" t="s">
        <v>422</v>
      </c>
      <c r="D55" s="165" t="s">
        <v>280</v>
      </c>
      <c r="E55" s="161" t="s">
        <v>423</v>
      </c>
      <c r="F55" s="157"/>
      <c r="G55" s="187">
        <v>9583.2000000000007</v>
      </c>
      <c r="H55" s="155">
        <f t="shared" si="0"/>
        <v>16312539.536000004</v>
      </c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</row>
    <row r="56" spans="1:206" s="169" customFormat="1" ht="37.5" x14ac:dyDescent="0.3">
      <c r="A56" s="163"/>
      <c r="B56" s="151">
        <v>45630</v>
      </c>
      <c r="C56" s="152" t="s">
        <v>424</v>
      </c>
      <c r="D56" s="165" t="s">
        <v>281</v>
      </c>
      <c r="E56" s="178" t="s">
        <v>425</v>
      </c>
      <c r="F56" s="157"/>
      <c r="G56" s="187">
        <v>9583.2000000000007</v>
      </c>
      <c r="H56" s="155">
        <f t="shared" si="0"/>
        <v>16302956.336000005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</row>
    <row r="57" spans="1:206" s="185" customFormat="1" ht="37.5" x14ac:dyDescent="0.3">
      <c r="A57" s="150"/>
      <c r="B57" s="151">
        <v>45630</v>
      </c>
      <c r="C57" s="152" t="s">
        <v>426</v>
      </c>
      <c r="D57" s="165" t="s">
        <v>282</v>
      </c>
      <c r="E57" s="161" t="s">
        <v>427</v>
      </c>
      <c r="F57" s="157"/>
      <c r="G57" s="166">
        <v>30003.3</v>
      </c>
      <c r="H57" s="155">
        <f t="shared" si="0"/>
        <v>16272953.036000004</v>
      </c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  <c r="EE57" s="138"/>
      <c r="EF57" s="138"/>
      <c r="EG57" s="138"/>
      <c r="EH57" s="138"/>
      <c r="EI57" s="138"/>
      <c r="EJ57" s="138"/>
      <c r="EK57" s="138"/>
      <c r="EL57" s="138"/>
      <c r="EM57" s="138"/>
      <c r="EN57" s="138"/>
      <c r="EO57" s="138"/>
      <c r="EP57" s="138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38"/>
      <c r="GK57" s="138"/>
      <c r="GL57" s="138"/>
      <c r="GM57" s="138"/>
      <c r="GN57" s="138"/>
      <c r="GO57" s="138"/>
      <c r="GP57" s="138"/>
      <c r="GQ57" s="138"/>
      <c r="GR57" s="138"/>
      <c r="GS57" s="138"/>
      <c r="GT57" s="138"/>
      <c r="GU57" s="138"/>
      <c r="GV57" s="138"/>
      <c r="GW57" s="138"/>
      <c r="GX57" s="138"/>
    </row>
    <row r="58" spans="1:206" s="169" customFormat="1" ht="37.5" x14ac:dyDescent="0.3">
      <c r="A58" s="163"/>
      <c r="B58" s="151">
        <v>45630</v>
      </c>
      <c r="C58" s="152" t="s">
        <v>428</v>
      </c>
      <c r="D58" s="165" t="s">
        <v>283</v>
      </c>
      <c r="E58" s="161" t="s">
        <v>429</v>
      </c>
      <c r="F58" s="157"/>
      <c r="G58" s="166">
        <v>5742</v>
      </c>
      <c r="H58" s="155">
        <f t="shared" si="0"/>
        <v>16267211.036000004</v>
      </c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</row>
    <row r="59" spans="1:206" s="169" customFormat="1" ht="37.5" x14ac:dyDescent="0.3">
      <c r="A59" s="163"/>
      <c r="B59" s="151">
        <v>45630</v>
      </c>
      <c r="C59" s="152" t="s">
        <v>430</v>
      </c>
      <c r="D59" s="165" t="s">
        <v>284</v>
      </c>
      <c r="E59" s="178" t="s">
        <v>431</v>
      </c>
      <c r="F59" s="157"/>
      <c r="G59" s="166">
        <v>21235.5</v>
      </c>
      <c r="H59" s="155">
        <f t="shared" si="0"/>
        <v>16245975.536000004</v>
      </c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69" customFormat="1" ht="37.5" x14ac:dyDescent="0.3">
      <c r="A60" s="163"/>
      <c r="B60" s="151">
        <v>45630</v>
      </c>
      <c r="C60" s="152" t="s">
        <v>432</v>
      </c>
      <c r="D60" s="165" t="s">
        <v>285</v>
      </c>
      <c r="E60" s="178" t="s">
        <v>433</v>
      </c>
      <c r="F60" s="157"/>
      <c r="G60" s="188">
        <v>9583.2000000000007</v>
      </c>
      <c r="H60" s="155">
        <f t="shared" si="0"/>
        <v>16236392.336000005</v>
      </c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</row>
    <row r="61" spans="1:206" s="142" customFormat="1" ht="37.5" x14ac:dyDescent="0.3">
      <c r="A61" s="150"/>
      <c r="B61" s="151">
        <v>45630</v>
      </c>
      <c r="C61" s="152" t="s">
        <v>434</v>
      </c>
      <c r="D61" s="165" t="s">
        <v>286</v>
      </c>
      <c r="E61" s="177" t="s">
        <v>435</v>
      </c>
      <c r="F61" s="153"/>
      <c r="G61" s="166">
        <v>8811</v>
      </c>
      <c r="H61" s="155">
        <f t="shared" si="0"/>
        <v>16227581.336000005</v>
      </c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49"/>
      <c r="EN61" s="149"/>
      <c r="EO61" s="149"/>
      <c r="EP61" s="149"/>
      <c r="EQ61" s="149"/>
      <c r="ER61" s="149"/>
      <c r="ES61" s="149"/>
      <c r="ET61" s="149"/>
      <c r="EU61" s="149"/>
      <c r="EV61" s="149"/>
      <c r="EW61" s="149"/>
      <c r="EX61" s="149"/>
      <c r="EY61" s="149"/>
      <c r="EZ61" s="149"/>
      <c r="FA61" s="149"/>
      <c r="FB61" s="149"/>
      <c r="FC61" s="149"/>
      <c r="FD61" s="149"/>
      <c r="FE61" s="149"/>
      <c r="FF61" s="149"/>
      <c r="FG61" s="149"/>
      <c r="FH61" s="149"/>
      <c r="FI61" s="149"/>
      <c r="FJ61" s="149"/>
      <c r="FK61" s="149"/>
      <c r="FL61" s="149"/>
      <c r="FM61" s="149"/>
      <c r="FN61" s="149"/>
      <c r="FO61" s="149"/>
      <c r="FP61" s="149"/>
      <c r="FQ61" s="149"/>
      <c r="FR61" s="149"/>
      <c r="FS61" s="149"/>
      <c r="FT61" s="149"/>
      <c r="FU61" s="149"/>
      <c r="FV61" s="149"/>
      <c r="FW61" s="149"/>
      <c r="FX61" s="149"/>
      <c r="FY61" s="149"/>
      <c r="FZ61" s="149"/>
      <c r="GA61" s="149"/>
      <c r="GB61" s="149"/>
      <c r="GC61" s="149"/>
      <c r="GD61" s="149"/>
      <c r="GE61" s="149"/>
      <c r="GF61" s="149"/>
      <c r="GG61" s="149"/>
      <c r="GH61" s="149"/>
      <c r="GI61" s="149"/>
      <c r="GJ61" s="149"/>
      <c r="GK61" s="149"/>
      <c r="GL61" s="149"/>
      <c r="GM61" s="149"/>
      <c r="GN61" s="149"/>
      <c r="GO61" s="149"/>
      <c r="GP61" s="149"/>
      <c r="GQ61" s="149"/>
      <c r="GR61" s="149"/>
      <c r="GS61" s="149"/>
      <c r="GT61" s="149"/>
      <c r="GU61" s="149"/>
      <c r="GV61" s="149"/>
      <c r="GW61" s="149"/>
      <c r="GX61" s="149"/>
    </row>
    <row r="62" spans="1:206" s="169" customFormat="1" ht="37.5" x14ac:dyDescent="0.3">
      <c r="A62" s="163"/>
      <c r="B62" s="151">
        <v>45630</v>
      </c>
      <c r="C62" s="152" t="s">
        <v>436</v>
      </c>
      <c r="D62" s="165" t="s">
        <v>287</v>
      </c>
      <c r="E62" s="161" t="s">
        <v>437</v>
      </c>
      <c r="F62" s="157"/>
      <c r="G62" s="166">
        <v>12100</v>
      </c>
      <c r="H62" s="155">
        <f t="shared" si="0"/>
        <v>16215481.336000005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</row>
    <row r="63" spans="1:206" s="169" customFormat="1" ht="37.5" x14ac:dyDescent="0.3">
      <c r="A63" s="163"/>
      <c r="B63" s="151">
        <v>45630</v>
      </c>
      <c r="C63" s="152" t="s">
        <v>438</v>
      </c>
      <c r="D63" s="165" t="s">
        <v>288</v>
      </c>
      <c r="E63" s="161" t="s">
        <v>439</v>
      </c>
      <c r="F63" s="157"/>
      <c r="G63" s="166">
        <v>15681.6</v>
      </c>
      <c r="H63" s="155">
        <f t="shared" si="0"/>
        <v>16199799.736000005</v>
      </c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</row>
    <row r="64" spans="1:206" s="169" customFormat="1" ht="37.5" x14ac:dyDescent="0.3">
      <c r="A64" s="163"/>
      <c r="B64" s="151">
        <v>45630</v>
      </c>
      <c r="C64" s="152" t="s">
        <v>440</v>
      </c>
      <c r="D64" s="165" t="s">
        <v>289</v>
      </c>
      <c r="E64" s="161" t="s">
        <v>441</v>
      </c>
      <c r="F64" s="157"/>
      <c r="G64" s="166">
        <v>16000</v>
      </c>
      <c r="H64" s="155">
        <f t="shared" si="0"/>
        <v>16183799.736000005</v>
      </c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</row>
    <row r="65" spans="1:206" s="169" customFormat="1" ht="37.5" x14ac:dyDescent="0.3">
      <c r="A65" s="163"/>
      <c r="B65" s="151">
        <v>45630</v>
      </c>
      <c r="C65" s="152" t="s">
        <v>442</v>
      </c>
      <c r="D65" s="165" t="s">
        <v>251</v>
      </c>
      <c r="E65" s="184" t="s">
        <v>443</v>
      </c>
      <c r="F65" s="157"/>
      <c r="G65" s="166">
        <v>4791.6000000000004</v>
      </c>
      <c r="H65" s="155">
        <f t="shared" si="0"/>
        <v>16179008.136000006</v>
      </c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</row>
    <row r="66" spans="1:206" s="169" customFormat="1" ht="37.5" x14ac:dyDescent="0.3">
      <c r="A66" s="163"/>
      <c r="B66" s="151">
        <v>45630</v>
      </c>
      <c r="C66" s="152" t="s">
        <v>444</v>
      </c>
      <c r="D66" s="165" t="s">
        <v>275</v>
      </c>
      <c r="E66" s="184" t="s">
        <v>445</v>
      </c>
      <c r="F66" s="157"/>
      <c r="G66" s="166">
        <v>14000</v>
      </c>
      <c r="H66" s="155">
        <f t="shared" si="0"/>
        <v>16165008.136000006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</row>
    <row r="67" spans="1:206" s="169" customFormat="1" ht="37.5" x14ac:dyDescent="0.3">
      <c r="A67" s="163"/>
      <c r="B67" s="151">
        <v>45630</v>
      </c>
      <c r="C67" s="152" t="s">
        <v>293</v>
      </c>
      <c r="D67" s="165" t="s">
        <v>294</v>
      </c>
      <c r="E67" s="184" t="s">
        <v>446</v>
      </c>
      <c r="F67" s="157"/>
      <c r="G67" s="166">
        <v>178707</v>
      </c>
      <c r="H67" s="155">
        <f t="shared" si="0"/>
        <v>15986301.136000006</v>
      </c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</row>
    <row r="68" spans="1:206" s="169" customFormat="1" ht="18.75" x14ac:dyDescent="0.3">
      <c r="A68" s="163"/>
      <c r="B68" s="151">
        <v>45631</v>
      </c>
      <c r="C68" s="152" t="s">
        <v>447</v>
      </c>
      <c r="D68" s="165" t="s">
        <v>190</v>
      </c>
      <c r="E68" s="184" t="s">
        <v>448</v>
      </c>
      <c r="F68" s="157">
        <v>2178124.71</v>
      </c>
      <c r="G68" s="189"/>
      <c r="H68" s="155">
        <f>H67+F68</f>
        <v>18164425.846000005</v>
      </c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</row>
    <row r="69" spans="1:206" s="142" customFormat="1" ht="22.5" customHeight="1" x14ac:dyDescent="0.3">
      <c r="A69" s="190"/>
      <c r="B69" s="151">
        <v>45631</v>
      </c>
      <c r="C69" s="162" t="s">
        <v>449</v>
      </c>
      <c r="D69" s="165" t="s">
        <v>450</v>
      </c>
      <c r="E69" s="161" t="s">
        <v>450</v>
      </c>
      <c r="F69" s="157"/>
      <c r="G69" s="154">
        <v>0</v>
      </c>
      <c r="H69" s="155">
        <f>H68-G69</f>
        <v>18164425.846000005</v>
      </c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K69" s="149"/>
      <c r="EL69" s="149"/>
      <c r="EM69" s="149"/>
      <c r="EN69" s="149"/>
      <c r="EO69" s="149"/>
      <c r="EP69" s="149"/>
      <c r="EQ69" s="149"/>
      <c r="ER69" s="149"/>
      <c r="ES69" s="149"/>
      <c r="ET69" s="149"/>
      <c r="EU69" s="149"/>
      <c r="EV69" s="149"/>
      <c r="EW69" s="149"/>
      <c r="EX69" s="149"/>
      <c r="EY69" s="149"/>
      <c r="EZ69" s="149"/>
      <c r="FA69" s="149"/>
      <c r="FB69" s="149"/>
      <c r="FC69" s="149"/>
      <c r="FD69" s="149"/>
      <c r="FE69" s="149"/>
      <c r="FF69" s="149"/>
      <c r="FG69" s="149"/>
      <c r="FH69" s="149"/>
      <c r="FI69" s="149"/>
      <c r="FJ69" s="149"/>
      <c r="FK69" s="149"/>
      <c r="FL69" s="149"/>
      <c r="FM69" s="149"/>
      <c r="FN69" s="149"/>
      <c r="FO69" s="149"/>
      <c r="FP69" s="149"/>
      <c r="FQ69" s="149"/>
      <c r="FR69" s="149"/>
      <c r="FS69" s="149"/>
      <c r="FT69" s="149"/>
      <c r="FU69" s="149"/>
      <c r="FV69" s="149"/>
      <c r="FW69" s="149"/>
      <c r="FX69" s="149"/>
      <c r="FY69" s="149"/>
      <c r="FZ69" s="149"/>
      <c r="GA69" s="149"/>
      <c r="GB69" s="149"/>
      <c r="GC69" s="149"/>
      <c r="GD69" s="149"/>
      <c r="GE69" s="149"/>
      <c r="GF69" s="149"/>
      <c r="GG69" s="149"/>
      <c r="GH69" s="149"/>
      <c r="GI69" s="149"/>
      <c r="GJ69" s="149"/>
      <c r="GK69" s="149"/>
      <c r="GL69" s="149"/>
      <c r="GM69" s="149"/>
      <c r="GN69" s="149"/>
      <c r="GO69" s="149"/>
      <c r="GP69" s="149"/>
      <c r="GQ69" s="149"/>
      <c r="GR69" s="149"/>
      <c r="GS69" s="149"/>
      <c r="GT69" s="149"/>
      <c r="GU69" s="149"/>
      <c r="GV69" s="149"/>
      <c r="GW69" s="149"/>
      <c r="GX69" s="149"/>
    </row>
    <row r="70" spans="1:206" s="185" customFormat="1" ht="37.5" x14ac:dyDescent="0.3">
      <c r="A70" s="150"/>
      <c r="B70" s="151">
        <v>45631</v>
      </c>
      <c r="C70" s="152" t="s">
        <v>451</v>
      </c>
      <c r="D70" s="165" t="s">
        <v>452</v>
      </c>
      <c r="E70" s="184" t="s">
        <v>453</v>
      </c>
      <c r="F70" s="157"/>
      <c r="G70" s="166">
        <v>25200</v>
      </c>
      <c r="H70" s="155">
        <f>H69-G70</f>
        <v>18139225.846000005</v>
      </c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8"/>
      <c r="EI70" s="138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8"/>
      <c r="EV70" s="138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8"/>
      <c r="FI70" s="138"/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8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8"/>
      <c r="GI70" s="138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8"/>
      <c r="GV70" s="138"/>
      <c r="GW70" s="138"/>
      <c r="GX70" s="138"/>
    </row>
    <row r="71" spans="1:206" s="185" customFormat="1" ht="37.5" x14ac:dyDescent="0.3">
      <c r="A71" s="150"/>
      <c r="B71" s="151">
        <v>45631</v>
      </c>
      <c r="C71" s="162" t="s">
        <v>454</v>
      </c>
      <c r="D71" s="165" t="s">
        <v>455</v>
      </c>
      <c r="E71" s="184" t="s">
        <v>456</v>
      </c>
      <c r="F71" s="157"/>
      <c r="G71" s="166">
        <v>24300</v>
      </c>
      <c r="H71" s="155">
        <f t="shared" ref="H71:H73" si="1">H70-G71</f>
        <v>18114925.846000005</v>
      </c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8"/>
      <c r="DW71" s="138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8"/>
      <c r="EI71" s="138"/>
      <c r="EJ71" s="138"/>
      <c r="EK71" s="138"/>
      <c r="EL71" s="138"/>
      <c r="EM71" s="138"/>
      <c r="EN71" s="138"/>
      <c r="EO71" s="138"/>
      <c r="EP71" s="138"/>
      <c r="EQ71" s="138"/>
      <c r="ER71" s="138"/>
      <c r="ES71" s="138"/>
      <c r="ET71" s="138"/>
      <c r="EU71" s="138"/>
      <c r="EV71" s="138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8"/>
      <c r="FI71" s="138"/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8"/>
      <c r="FW71" s="138"/>
      <c r="FX71" s="138"/>
      <c r="FY71" s="138"/>
      <c r="FZ71" s="138"/>
      <c r="GA71" s="138"/>
      <c r="GB71" s="138"/>
      <c r="GC71" s="138"/>
      <c r="GD71" s="138"/>
      <c r="GE71" s="138"/>
      <c r="GF71" s="138"/>
      <c r="GG71" s="138"/>
      <c r="GH71" s="138"/>
      <c r="GI71" s="138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8"/>
      <c r="GV71" s="138"/>
      <c r="GW71" s="138"/>
      <c r="GX71" s="138"/>
    </row>
    <row r="72" spans="1:206" s="169" customFormat="1" ht="18.75" x14ac:dyDescent="0.3">
      <c r="A72" s="163"/>
      <c r="B72" s="151">
        <v>45631</v>
      </c>
      <c r="C72" s="152" t="s">
        <v>457</v>
      </c>
      <c r="D72" s="165" t="s">
        <v>458</v>
      </c>
      <c r="E72" s="184" t="s">
        <v>459</v>
      </c>
      <c r="F72" s="157"/>
      <c r="G72" s="166">
        <v>16950</v>
      </c>
      <c r="H72" s="155">
        <f t="shared" si="1"/>
        <v>18097975.846000005</v>
      </c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169" customFormat="1" ht="60" customHeight="1" x14ac:dyDescent="0.3">
      <c r="A73" s="163"/>
      <c r="B73" s="151">
        <v>45631</v>
      </c>
      <c r="C73" s="152" t="s">
        <v>460</v>
      </c>
      <c r="D73" s="165" t="s">
        <v>302</v>
      </c>
      <c r="E73" s="161" t="s">
        <v>459</v>
      </c>
      <c r="F73" s="157"/>
      <c r="G73" s="166">
        <v>2085831.29</v>
      </c>
      <c r="H73" s="155">
        <f t="shared" si="1"/>
        <v>16012144.556000005</v>
      </c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69" customFormat="1" ht="60" customHeight="1" x14ac:dyDescent="0.3">
      <c r="A74" s="163"/>
      <c r="B74" s="151">
        <v>45632</v>
      </c>
      <c r="C74" s="152" t="s">
        <v>461</v>
      </c>
      <c r="D74" s="165" t="s">
        <v>190</v>
      </c>
      <c r="E74" s="161" t="s">
        <v>157</v>
      </c>
      <c r="F74" s="157">
        <v>650</v>
      </c>
      <c r="G74" s="166"/>
      <c r="H74" s="155">
        <f>H73+F74</f>
        <v>16012794.556000005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</row>
    <row r="75" spans="1:206" s="169" customFormat="1" ht="57" customHeight="1" x14ac:dyDescent="0.3">
      <c r="A75" s="163"/>
      <c r="B75" s="151">
        <v>45632</v>
      </c>
      <c r="C75" s="162" t="s">
        <v>462</v>
      </c>
      <c r="D75" s="165" t="s">
        <v>299</v>
      </c>
      <c r="E75" s="161" t="s">
        <v>463</v>
      </c>
      <c r="F75" s="157"/>
      <c r="G75" s="166">
        <v>18000</v>
      </c>
      <c r="H75" s="155">
        <f>H74-G75</f>
        <v>15994794.556000005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</row>
    <row r="76" spans="1:206" s="185" customFormat="1" ht="93.75" x14ac:dyDescent="0.3">
      <c r="A76" s="150"/>
      <c r="B76" s="151">
        <v>45632</v>
      </c>
      <c r="C76" s="162" t="s">
        <v>464</v>
      </c>
      <c r="D76" s="165" t="s">
        <v>299</v>
      </c>
      <c r="E76" s="161" t="s">
        <v>465</v>
      </c>
      <c r="F76" s="157"/>
      <c r="G76" s="166">
        <v>18000</v>
      </c>
      <c r="H76" s="155">
        <f t="shared" ref="H76:H83" si="2">H75-G76</f>
        <v>15976794.556000005</v>
      </c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8"/>
      <c r="DW76" s="138"/>
      <c r="DX76" s="138"/>
      <c r="DY76" s="138"/>
      <c r="DZ76" s="138"/>
      <c r="EA76" s="138"/>
      <c r="EB76" s="138"/>
      <c r="EC76" s="138"/>
      <c r="ED76" s="138"/>
      <c r="EE76" s="138"/>
      <c r="EF76" s="138"/>
      <c r="EG76" s="138"/>
      <c r="EH76" s="138"/>
      <c r="EI76" s="138"/>
      <c r="EJ76" s="138"/>
      <c r="EK76" s="138"/>
      <c r="EL76" s="138"/>
      <c r="EM76" s="138"/>
      <c r="EN76" s="138"/>
      <c r="EO76" s="138"/>
      <c r="EP76" s="138"/>
      <c r="EQ76" s="138"/>
      <c r="ER76" s="138"/>
      <c r="ES76" s="138"/>
      <c r="ET76" s="138"/>
      <c r="EU76" s="138"/>
      <c r="EV76" s="138"/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8"/>
      <c r="FI76" s="138"/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8"/>
      <c r="FW76" s="138"/>
      <c r="FX76" s="138"/>
      <c r="FY76" s="138"/>
      <c r="FZ76" s="138"/>
      <c r="GA76" s="138"/>
      <c r="GB76" s="138"/>
      <c r="GC76" s="138"/>
      <c r="GD76" s="138"/>
      <c r="GE76" s="138"/>
      <c r="GF76" s="138"/>
      <c r="GG76" s="138"/>
      <c r="GH76" s="138"/>
      <c r="GI76" s="138"/>
      <c r="GJ76" s="138"/>
      <c r="GK76" s="138"/>
      <c r="GL76" s="138"/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</row>
    <row r="77" spans="1:206" s="169" customFormat="1" ht="56.25" x14ac:dyDescent="0.3">
      <c r="A77" s="163"/>
      <c r="B77" s="151">
        <v>45632</v>
      </c>
      <c r="C77" s="152" t="s">
        <v>466</v>
      </c>
      <c r="D77" s="165" t="s">
        <v>467</v>
      </c>
      <c r="E77" s="177" t="s">
        <v>468</v>
      </c>
      <c r="F77" s="157"/>
      <c r="G77" s="166">
        <v>15255</v>
      </c>
      <c r="H77" s="155">
        <f t="shared" si="2"/>
        <v>15961539.556000005</v>
      </c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</row>
    <row r="78" spans="1:206" s="169" customFormat="1" ht="75" x14ac:dyDescent="0.3">
      <c r="A78" s="163"/>
      <c r="B78" s="151">
        <v>45632</v>
      </c>
      <c r="C78" s="152" t="s">
        <v>469</v>
      </c>
      <c r="D78" s="165" t="s">
        <v>470</v>
      </c>
      <c r="E78" s="177" t="s">
        <v>471</v>
      </c>
      <c r="F78" s="157"/>
      <c r="G78" s="166">
        <v>53259.19</v>
      </c>
      <c r="H78" s="155">
        <f t="shared" si="2"/>
        <v>15908280.366000006</v>
      </c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42" customFormat="1" ht="22.15" customHeight="1" x14ac:dyDescent="0.3">
      <c r="A79" s="150"/>
      <c r="B79" s="151">
        <v>45632</v>
      </c>
      <c r="C79" s="152" t="s">
        <v>472</v>
      </c>
      <c r="D79" s="156" t="s">
        <v>320</v>
      </c>
      <c r="E79" s="161" t="s">
        <v>473</v>
      </c>
      <c r="F79" s="157"/>
      <c r="G79" s="154">
        <v>781705.75</v>
      </c>
      <c r="H79" s="155">
        <f t="shared" si="2"/>
        <v>15126574.616000006</v>
      </c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49"/>
      <c r="DV79" s="149"/>
      <c r="DW79" s="149"/>
      <c r="DX79" s="149"/>
      <c r="DY79" s="149"/>
      <c r="DZ79" s="149"/>
      <c r="EA79" s="149"/>
      <c r="EB79" s="149"/>
      <c r="EC79" s="149"/>
      <c r="ED79" s="149"/>
      <c r="EE79" s="149"/>
      <c r="EF79" s="149"/>
      <c r="EG79" s="149"/>
      <c r="EH79" s="149"/>
      <c r="EI79" s="149"/>
      <c r="EJ79" s="149"/>
      <c r="EK79" s="149"/>
      <c r="EL79" s="149"/>
      <c r="EM79" s="149"/>
      <c r="EN79" s="149"/>
      <c r="EO79" s="149"/>
      <c r="EP79" s="149"/>
      <c r="EQ79" s="149"/>
      <c r="ER79" s="149"/>
      <c r="ES79" s="149"/>
      <c r="ET79" s="149"/>
      <c r="EU79" s="149"/>
      <c r="EV79" s="149"/>
      <c r="EW79" s="149"/>
      <c r="EX79" s="149"/>
      <c r="EY79" s="149"/>
      <c r="EZ79" s="149"/>
      <c r="FA79" s="149"/>
      <c r="FB79" s="149"/>
      <c r="FC79" s="149"/>
      <c r="FD79" s="149"/>
      <c r="FE79" s="149"/>
      <c r="FF79" s="149"/>
      <c r="FG79" s="149"/>
      <c r="FH79" s="149"/>
      <c r="FI79" s="149"/>
      <c r="FJ79" s="149"/>
      <c r="FK79" s="149"/>
      <c r="FL79" s="149"/>
      <c r="FM79" s="149"/>
      <c r="FN79" s="149"/>
      <c r="FO79" s="149"/>
      <c r="FP79" s="149"/>
      <c r="FQ79" s="149"/>
      <c r="FR79" s="149"/>
      <c r="FS79" s="149"/>
      <c r="FT79" s="149"/>
      <c r="FU79" s="149"/>
      <c r="FV79" s="149"/>
      <c r="FW79" s="149"/>
      <c r="FX79" s="149"/>
      <c r="FY79" s="149"/>
      <c r="FZ79" s="149"/>
      <c r="GA79" s="149"/>
      <c r="GB79" s="149"/>
      <c r="GC79" s="149"/>
      <c r="GD79" s="149"/>
      <c r="GE79" s="149"/>
      <c r="GF79" s="149"/>
      <c r="GG79" s="149"/>
      <c r="GH79" s="149"/>
      <c r="GI79" s="149"/>
      <c r="GJ79" s="149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  <c r="GW79" s="149"/>
      <c r="GX79" s="149"/>
    </row>
    <row r="80" spans="1:206" s="169" customFormat="1" ht="37.5" x14ac:dyDescent="0.3">
      <c r="A80" s="163"/>
      <c r="B80" s="151">
        <v>45632</v>
      </c>
      <c r="C80" s="152" t="s">
        <v>474</v>
      </c>
      <c r="D80" s="165" t="s">
        <v>475</v>
      </c>
      <c r="E80" s="178" t="s">
        <v>476</v>
      </c>
      <c r="F80" s="157"/>
      <c r="G80" s="166">
        <v>78416.639999999999</v>
      </c>
      <c r="H80" s="155">
        <f t="shared" si="2"/>
        <v>15048157.976000005</v>
      </c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</row>
    <row r="81" spans="1:206" s="169" customFormat="1" ht="37.5" x14ac:dyDescent="0.3">
      <c r="A81" s="163"/>
      <c r="B81" s="151">
        <v>45632</v>
      </c>
      <c r="C81" s="152" t="s">
        <v>477</v>
      </c>
      <c r="D81" s="165" t="s">
        <v>475</v>
      </c>
      <c r="E81" s="191" t="s">
        <v>478</v>
      </c>
      <c r="F81" s="157"/>
      <c r="G81" s="166">
        <v>719749.97</v>
      </c>
      <c r="H81" s="155">
        <f t="shared" si="2"/>
        <v>14328408.006000005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</row>
    <row r="82" spans="1:206" s="183" customFormat="1" ht="56.25" x14ac:dyDescent="0.3">
      <c r="A82" s="179"/>
      <c r="B82" s="151">
        <v>45632</v>
      </c>
      <c r="C82" s="152" t="s">
        <v>479</v>
      </c>
      <c r="D82" s="165" t="s">
        <v>242</v>
      </c>
      <c r="E82" s="192" t="s">
        <v>342</v>
      </c>
      <c r="F82" s="181"/>
      <c r="G82" s="166">
        <v>16300.8</v>
      </c>
      <c r="H82" s="155">
        <f t="shared" si="2"/>
        <v>14312107.206000004</v>
      </c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</row>
    <row r="83" spans="1:206" s="169" customFormat="1" ht="56.25" x14ac:dyDescent="0.3">
      <c r="A83" s="163"/>
      <c r="B83" s="151">
        <v>45632</v>
      </c>
      <c r="C83" s="152" t="s">
        <v>480</v>
      </c>
      <c r="D83" s="165" t="s">
        <v>481</v>
      </c>
      <c r="E83" s="178" t="s">
        <v>482</v>
      </c>
      <c r="F83" s="157"/>
      <c r="G83" s="166">
        <v>17250.3</v>
      </c>
      <c r="H83" s="155">
        <f t="shared" si="2"/>
        <v>14294856.906000003</v>
      </c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</row>
    <row r="84" spans="1:206" s="169" customFormat="1" ht="18.75" x14ac:dyDescent="0.3">
      <c r="A84" s="163"/>
      <c r="B84" s="151">
        <v>45635</v>
      </c>
      <c r="C84" s="152" t="s">
        <v>483</v>
      </c>
      <c r="D84" s="165" t="s">
        <v>484</v>
      </c>
      <c r="E84" s="178" t="s">
        <v>448</v>
      </c>
      <c r="F84" s="157">
        <v>459846</v>
      </c>
      <c r="G84" s="189"/>
      <c r="H84" s="155">
        <f>H83+F84</f>
        <v>14754702.906000003</v>
      </c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</row>
    <row r="85" spans="1:206" s="142" customFormat="1" ht="37.5" x14ac:dyDescent="0.3">
      <c r="A85" s="150"/>
      <c r="B85" s="151">
        <v>45635</v>
      </c>
      <c r="C85" s="193" t="s">
        <v>485</v>
      </c>
      <c r="D85" s="156" t="s">
        <v>486</v>
      </c>
      <c r="E85" s="161" t="s">
        <v>487</v>
      </c>
      <c r="F85" s="157"/>
      <c r="G85" s="154">
        <v>2070</v>
      </c>
      <c r="H85" s="155">
        <f>H84-G85</f>
        <v>14752632.906000003</v>
      </c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149"/>
      <c r="GO85" s="149"/>
      <c r="GP85" s="149"/>
      <c r="GQ85" s="149"/>
      <c r="GR85" s="149"/>
      <c r="GS85" s="149"/>
      <c r="GT85" s="149"/>
      <c r="GU85" s="149"/>
      <c r="GV85" s="149"/>
      <c r="GW85" s="149"/>
      <c r="GX85" s="149"/>
    </row>
    <row r="86" spans="1:206" s="169" customFormat="1" ht="56.25" x14ac:dyDescent="0.3">
      <c r="A86" s="163"/>
      <c r="B86" s="151">
        <v>45635</v>
      </c>
      <c r="C86" s="162" t="s">
        <v>488</v>
      </c>
      <c r="D86" s="165" t="s">
        <v>489</v>
      </c>
      <c r="E86" s="178" t="s">
        <v>490</v>
      </c>
      <c r="F86" s="157"/>
      <c r="G86" s="166">
        <v>18000</v>
      </c>
      <c r="H86" s="155">
        <f t="shared" ref="H86:H91" si="3">H85-G86</f>
        <v>14734632.906000003</v>
      </c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</row>
    <row r="87" spans="1:206" s="169" customFormat="1" ht="93.75" x14ac:dyDescent="0.3">
      <c r="A87" s="163"/>
      <c r="B87" s="151">
        <v>45636</v>
      </c>
      <c r="C87" s="152" t="s">
        <v>491</v>
      </c>
      <c r="D87" s="165" t="s">
        <v>291</v>
      </c>
      <c r="E87" s="178" t="s">
        <v>492</v>
      </c>
      <c r="F87" s="157"/>
      <c r="G87" s="194">
        <v>18000</v>
      </c>
      <c r="H87" s="155">
        <f t="shared" si="3"/>
        <v>14716632.906000003</v>
      </c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8"/>
      <c r="EC87" s="168"/>
      <c r="ED87" s="168"/>
      <c r="EE87" s="168"/>
      <c r="EF87" s="168"/>
      <c r="EG87" s="168"/>
      <c r="EH87" s="168"/>
      <c r="EI87" s="168"/>
      <c r="EJ87" s="168"/>
      <c r="EK87" s="168"/>
      <c r="EL87" s="168"/>
      <c r="EM87" s="168"/>
      <c r="EN87" s="168"/>
      <c r="EO87" s="168"/>
      <c r="EP87" s="168"/>
      <c r="EQ87" s="168"/>
      <c r="ER87" s="168"/>
      <c r="ES87" s="168"/>
      <c r="ET87" s="168"/>
      <c r="EU87" s="168"/>
      <c r="EV87" s="168"/>
      <c r="EW87" s="168"/>
      <c r="EX87" s="168"/>
      <c r="EY87" s="168"/>
      <c r="EZ87" s="168"/>
      <c r="FA87" s="168"/>
      <c r="FB87" s="168"/>
      <c r="FC87" s="168"/>
      <c r="FD87" s="168"/>
      <c r="FE87" s="168"/>
      <c r="FF87" s="168"/>
      <c r="FG87" s="168"/>
      <c r="FH87" s="168"/>
      <c r="FI87" s="168"/>
      <c r="FJ87" s="168"/>
      <c r="FK87" s="168"/>
      <c r="FL87" s="168"/>
      <c r="FM87" s="168"/>
      <c r="FN87" s="168"/>
      <c r="FO87" s="168"/>
      <c r="FP87" s="168"/>
      <c r="FQ87" s="168"/>
      <c r="FR87" s="168"/>
      <c r="FS87" s="168"/>
      <c r="FT87" s="168"/>
      <c r="FU87" s="168"/>
      <c r="FV87" s="168"/>
      <c r="FW87" s="168"/>
      <c r="FX87" s="168"/>
      <c r="FY87" s="168"/>
      <c r="FZ87" s="168"/>
      <c r="GA87" s="168"/>
      <c r="GB87" s="168"/>
      <c r="GC87" s="168"/>
      <c r="GD87" s="168"/>
      <c r="GE87" s="168"/>
      <c r="GF87" s="168"/>
      <c r="GG87" s="168"/>
      <c r="GH87" s="168"/>
      <c r="GI87" s="168"/>
      <c r="GJ87" s="168"/>
      <c r="GK87" s="168"/>
      <c r="GL87" s="168"/>
      <c r="GM87" s="168"/>
      <c r="GN87" s="168"/>
      <c r="GO87" s="168"/>
      <c r="GP87" s="168"/>
      <c r="GQ87" s="168"/>
      <c r="GR87" s="168"/>
      <c r="GS87" s="168"/>
      <c r="GT87" s="168"/>
      <c r="GU87" s="168"/>
      <c r="GV87" s="168"/>
      <c r="GW87" s="168"/>
      <c r="GX87" s="168"/>
    </row>
    <row r="88" spans="1:206" s="169" customFormat="1" ht="93.75" x14ac:dyDescent="0.3">
      <c r="A88" s="163"/>
      <c r="B88" s="151">
        <v>45636</v>
      </c>
      <c r="C88" s="152" t="s">
        <v>493</v>
      </c>
      <c r="D88" s="165" t="s">
        <v>291</v>
      </c>
      <c r="E88" s="178" t="s">
        <v>494</v>
      </c>
      <c r="F88" s="157"/>
      <c r="G88" s="166">
        <v>18000</v>
      </c>
      <c r="H88" s="155">
        <f t="shared" si="3"/>
        <v>14698632.906000003</v>
      </c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  <c r="FS88" s="168"/>
      <c r="FT88" s="168"/>
      <c r="FU88" s="168"/>
      <c r="FV88" s="168"/>
      <c r="FW88" s="168"/>
      <c r="FX88" s="168"/>
      <c r="FY88" s="168"/>
      <c r="FZ88" s="168"/>
      <c r="GA88" s="168"/>
      <c r="GB88" s="168"/>
      <c r="GC88" s="168"/>
      <c r="GD88" s="168"/>
      <c r="GE88" s="168"/>
      <c r="GF88" s="168"/>
      <c r="GG88" s="168"/>
      <c r="GH88" s="168"/>
      <c r="GI88" s="168"/>
      <c r="GJ88" s="168"/>
      <c r="GK88" s="168"/>
      <c r="GL88" s="168"/>
      <c r="GM88" s="168"/>
      <c r="GN88" s="168"/>
      <c r="GO88" s="168"/>
      <c r="GP88" s="168"/>
      <c r="GQ88" s="168"/>
      <c r="GR88" s="168"/>
      <c r="GS88" s="168"/>
      <c r="GT88" s="168"/>
      <c r="GU88" s="168"/>
      <c r="GV88" s="168"/>
      <c r="GW88" s="168"/>
      <c r="GX88" s="168"/>
    </row>
    <row r="89" spans="1:206" s="169" customFormat="1" ht="93.75" x14ac:dyDescent="0.3">
      <c r="A89" s="163"/>
      <c r="B89" s="151">
        <v>45636</v>
      </c>
      <c r="C89" s="152" t="s">
        <v>495</v>
      </c>
      <c r="D89" s="165" t="s">
        <v>291</v>
      </c>
      <c r="E89" s="184" t="s">
        <v>496</v>
      </c>
      <c r="F89" s="157"/>
      <c r="G89" s="166">
        <v>18000</v>
      </c>
      <c r="H89" s="155">
        <f t="shared" si="3"/>
        <v>14680632.906000003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8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68"/>
      <c r="DX89" s="168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68"/>
      <c r="EM89" s="168"/>
      <c r="EN89" s="168"/>
      <c r="EO89" s="168"/>
      <c r="EP89" s="168"/>
      <c r="EQ89" s="168"/>
      <c r="ER89" s="168"/>
      <c r="ES89" s="168"/>
      <c r="ET89" s="168"/>
      <c r="EU89" s="168"/>
      <c r="EV89" s="168"/>
      <c r="EW89" s="168"/>
      <c r="EX89" s="168"/>
      <c r="EY89" s="168"/>
      <c r="EZ89" s="168"/>
      <c r="FA89" s="168"/>
      <c r="FB89" s="168"/>
      <c r="FC89" s="168"/>
      <c r="FD89" s="168"/>
      <c r="FE89" s="168"/>
      <c r="FF89" s="168"/>
      <c r="FG89" s="168"/>
      <c r="FH89" s="168"/>
      <c r="FI89" s="168"/>
      <c r="FJ89" s="168"/>
      <c r="FK89" s="168"/>
      <c r="FL89" s="168"/>
      <c r="FM89" s="168"/>
      <c r="FN89" s="168"/>
      <c r="FO89" s="168"/>
      <c r="FP89" s="168"/>
      <c r="FQ89" s="168"/>
      <c r="FR89" s="168"/>
      <c r="FS89" s="168"/>
      <c r="FT89" s="168"/>
      <c r="FU89" s="168"/>
      <c r="FV89" s="168"/>
      <c r="FW89" s="168"/>
      <c r="FX89" s="168"/>
      <c r="FY89" s="168"/>
      <c r="FZ89" s="168"/>
      <c r="GA89" s="168"/>
      <c r="GB89" s="168"/>
      <c r="GC89" s="168"/>
      <c r="GD89" s="168"/>
      <c r="GE89" s="168"/>
      <c r="GF89" s="168"/>
      <c r="GG89" s="168"/>
      <c r="GH89" s="168"/>
      <c r="GI89" s="168"/>
      <c r="GJ89" s="168"/>
      <c r="GK89" s="168"/>
      <c r="GL89" s="168"/>
      <c r="GM89" s="168"/>
      <c r="GN89" s="168"/>
      <c r="GO89" s="168"/>
      <c r="GP89" s="168"/>
      <c r="GQ89" s="168"/>
      <c r="GR89" s="168"/>
      <c r="GS89" s="168"/>
      <c r="GT89" s="168"/>
      <c r="GU89" s="168"/>
      <c r="GV89" s="168"/>
      <c r="GW89" s="168"/>
      <c r="GX89" s="168"/>
    </row>
    <row r="90" spans="1:206" s="169" customFormat="1" ht="37.5" x14ac:dyDescent="0.3">
      <c r="A90" s="163"/>
      <c r="B90" s="151">
        <v>45636</v>
      </c>
      <c r="C90" s="152" t="s">
        <v>497</v>
      </c>
      <c r="D90" s="165" t="s">
        <v>297</v>
      </c>
      <c r="E90" s="184" t="s">
        <v>498</v>
      </c>
      <c r="F90" s="157"/>
      <c r="G90" s="166">
        <v>4004.46</v>
      </c>
      <c r="H90" s="155">
        <f t="shared" si="3"/>
        <v>14676628.446000002</v>
      </c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</row>
    <row r="91" spans="1:206" s="169" customFormat="1" ht="37.5" x14ac:dyDescent="0.3">
      <c r="A91" s="163"/>
      <c r="B91" s="151">
        <v>45636</v>
      </c>
      <c r="C91" s="152" t="s">
        <v>499</v>
      </c>
      <c r="D91" s="165" t="s">
        <v>204</v>
      </c>
      <c r="E91" s="184" t="s">
        <v>500</v>
      </c>
      <c r="F91" s="157"/>
      <c r="G91" s="166">
        <v>3591.1</v>
      </c>
      <c r="H91" s="155">
        <f t="shared" si="3"/>
        <v>14673037.346000003</v>
      </c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8"/>
      <c r="DZ91" s="168"/>
      <c r="EA91" s="168"/>
      <c r="EB91" s="168"/>
      <c r="EC91" s="168"/>
      <c r="ED91" s="168"/>
      <c r="EE91" s="168"/>
      <c r="EF91" s="168"/>
      <c r="EG91" s="168"/>
      <c r="EH91" s="168"/>
      <c r="EI91" s="168"/>
      <c r="EJ91" s="168"/>
      <c r="EK91" s="168"/>
      <c r="EL91" s="168"/>
      <c r="EM91" s="168"/>
      <c r="EN91" s="168"/>
      <c r="EO91" s="168"/>
      <c r="EP91" s="168"/>
      <c r="EQ91" s="168"/>
      <c r="ER91" s="168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  <c r="GE91" s="168"/>
      <c r="GF91" s="168"/>
      <c r="GG91" s="168"/>
      <c r="GH91" s="168"/>
      <c r="GI91" s="168"/>
      <c r="GJ91" s="168"/>
      <c r="GK91" s="168"/>
      <c r="GL91" s="168"/>
      <c r="GM91" s="168"/>
      <c r="GN91" s="168"/>
      <c r="GO91" s="168"/>
      <c r="GP91" s="168"/>
      <c r="GQ91" s="168"/>
      <c r="GR91" s="168"/>
      <c r="GS91" s="168"/>
      <c r="GT91" s="168"/>
      <c r="GU91" s="168"/>
      <c r="GV91" s="168"/>
      <c r="GW91" s="168"/>
      <c r="GX91" s="168"/>
    </row>
    <row r="92" spans="1:206" s="169" customFormat="1" ht="18.75" x14ac:dyDescent="0.3">
      <c r="A92" s="163"/>
      <c r="B92" s="151">
        <v>45637</v>
      </c>
      <c r="C92" s="152" t="s">
        <v>501</v>
      </c>
      <c r="D92" s="165" t="s">
        <v>190</v>
      </c>
      <c r="E92" s="184" t="s">
        <v>157</v>
      </c>
      <c r="F92" s="157">
        <v>950</v>
      </c>
      <c r="G92" s="166"/>
      <c r="H92" s="155">
        <f>H91+F92</f>
        <v>14673987.346000003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  <c r="CH92" s="168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68"/>
      <c r="CU92" s="168"/>
      <c r="CV92" s="168"/>
      <c r="CW92" s="168"/>
      <c r="CX92" s="168"/>
      <c r="CY92" s="168"/>
      <c r="CZ92" s="168"/>
      <c r="DA92" s="168"/>
      <c r="DB92" s="168"/>
      <c r="DC92" s="168"/>
      <c r="DD92" s="168"/>
      <c r="DE92" s="168"/>
      <c r="DF92" s="168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68"/>
      <c r="DX92" s="168"/>
      <c r="DY92" s="168"/>
      <c r="DZ92" s="168"/>
      <c r="EA92" s="168"/>
      <c r="EB92" s="168"/>
      <c r="EC92" s="168"/>
      <c r="ED92" s="168"/>
      <c r="EE92" s="168"/>
      <c r="EF92" s="168"/>
      <c r="EG92" s="168"/>
      <c r="EH92" s="168"/>
      <c r="EI92" s="168"/>
      <c r="EJ92" s="168"/>
      <c r="EK92" s="168"/>
      <c r="EL92" s="168"/>
      <c r="EM92" s="168"/>
      <c r="EN92" s="168"/>
      <c r="EO92" s="168"/>
      <c r="EP92" s="168"/>
      <c r="EQ92" s="168"/>
      <c r="ER92" s="168"/>
      <c r="ES92" s="168"/>
      <c r="ET92" s="168"/>
      <c r="EU92" s="168"/>
      <c r="EV92" s="168"/>
      <c r="EW92" s="168"/>
      <c r="EX92" s="168"/>
      <c r="EY92" s="168"/>
      <c r="EZ92" s="168"/>
      <c r="FA92" s="168"/>
      <c r="FB92" s="168"/>
      <c r="FC92" s="168"/>
      <c r="FD92" s="168"/>
      <c r="FE92" s="168"/>
      <c r="FF92" s="168"/>
      <c r="FG92" s="168"/>
      <c r="FH92" s="168"/>
      <c r="FI92" s="168"/>
      <c r="FJ92" s="168"/>
      <c r="FK92" s="168"/>
      <c r="FL92" s="168"/>
      <c r="FM92" s="168"/>
      <c r="FN92" s="168"/>
      <c r="FO92" s="168"/>
      <c r="FP92" s="168"/>
      <c r="FQ92" s="168"/>
      <c r="FR92" s="168"/>
      <c r="FS92" s="168"/>
      <c r="FT92" s="168"/>
      <c r="FU92" s="168"/>
      <c r="FV92" s="168"/>
      <c r="FW92" s="168"/>
      <c r="FX92" s="168"/>
      <c r="FY92" s="168"/>
      <c r="FZ92" s="168"/>
      <c r="GA92" s="168"/>
      <c r="GB92" s="168"/>
      <c r="GC92" s="168"/>
      <c r="GD92" s="168"/>
      <c r="GE92" s="168"/>
      <c r="GF92" s="168"/>
      <c r="GG92" s="168"/>
      <c r="GH92" s="168"/>
      <c r="GI92" s="168"/>
      <c r="GJ92" s="168"/>
      <c r="GK92" s="168"/>
      <c r="GL92" s="168"/>
      <c r="GM92" s="168"/>
      <c r="GN92" s="168"/>
      <c r="GO92" s="168"/>
      <c r="GP92" s="168"/>
      <c r="GQ92" s="168"/>
      <c r="GR92" s="168"/>
      <c r="GS92" s="168"/>
      <c r="GT92" s="168"/>
      <c r="GU92" s="168"/>
      <c r="GV92" s="168"/>
      <c r="GW92" s="168"/>
      <c r="GX92" s="168"/>
    </row>
    <row r="93" spans="1:206" s="169" customFormat="1" ht="18.75" x14ac:dyDescent="0.3">
      <c r="A93" s="163"/>
      <c r="B93" s="151">
        <v>45637</v>
      </c>
      <c r="C93" s="152" t="s">
        <v>502</v>
      </c>
      <c r="D93" s="165" t="s">
        <v>190</v>
      </c>
      <c r="E93" s="184" t="s">
        <v>448</v>
      </c>
      <c r="F93" s="157">
        <v>401200</v>
      </c>
      <c r="G93" s="166"/>
      <c r="H93" s="155">
        <f t="shared" ref="H93:H94" si="4">H92+F93</f>
        <v>15075187.346000003</v>
      </c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CJ93" s="168"/>
      <c r="CK93" s="168"/>
      <c r="CL93" s="168"/>
      <c r="CM93" s="168"/>
      <c r="CN93" s="168"/>
      <c r="CO93" s="168"/>
      <c r="CP93" s="168"/>
      <c r="CQ93" s="168"/>
      <c r="CR93" s="168"/>
      <c r="CS93" s="168"/>
      <c r="CT93" s="168"/>
      <c r="CU93" s="168"/>
      <c r="CV93" s="168"/>
      <c r="CW93" s="168"/>
      <c r="CX93" s="168"/>
      <c r="CY93" s="168"/>
      <c r="CZ93" s="168"/>
      <c r="DA93" s="168"/>
      <c r="DB93" s="168"/>
      <c r="DC93" s="168"/>
      <c r="DD93" s="168"/>
      <c r="DE93" s="168"/>
      <c r="DF93" s="168"/>
      <c r="DG93" s="168"/>
      <c r="DH93" s="168"/>
      <c r="DI93" s="168"/>
      <c r="DJ93" s="168"/>
      <c r="DK93" s="168"/>
      <c r="DL93" s="168"/>
      <c r="DM93" s="168"/>
      <c r="DN93" s="168"/>
      <c r="DO93" s="168"/>
      <c r="DP93" s="168"/>
      <c r="DQ93" s="168"/>
      <c r="DR93" s="168"/>
      <c r="DS93" s="168"/>
      <c r="DT93" s="168"/>
      <c r="DU93" s="168"/>
      <c r="DV93" s="168"/>
      <c r="DW93" s="168"/>
      <c r="DX93" s="168"/>
      <c r="DY93" s="168"/>
      <c r="DZ93" s="168"/>
      <c r="EA93" s="168"/>
      <c r="EB93" s="168"/>
      <c r="EC93" s="168"/>
      <c r="ED93" s="168"/>
      <c r="EE93" s="168"/>
      <c r="EF93" s="168"/>
      <c r="EG93" s="168"/>
      <c r="EH93" s="168"/>
      <c r="EI93" s="168"/>
      <c r="EJ93" s="168"/>
      <c r="EK93" s="168"/>
      <c r="EL93" s="168"/>
      <c r="EM93" s="168"/>
      <c r="EN93" s="168"/>
      <c r="EO93" s="168"/>
      <c r="EP93" s="168"/>
      <c r="EQ93" s="168"/>
      <c r="ER93" s="168"/>
      <c r="ES93" s="168"/>
      <c r="ET93" s="168"/>
      <c r="EU93" s="168"/>
      <c r="EV93" s="168"/>
      <c r="EW93" s="168"/>
      <c r="EX93" s="168"/>
      <c r="EY93" s="168"/>
      <c r="EZ93" s="168"/>
      <c r="FA93" s="168"/>
      <c r="FB93" s="168"/>
      <c r="FC93" s="168"/>
      <c r="FD93" s="168"/>
      <c r="FE93" s="168"/>
      <c r="FF93" s="168"/>
      <c r="FG93" s="168"/>
      <c r="FH93" s="168"/>
      <c r="FI93" s="168"/>
      <c r="FJ93" s="168"/>
      <c r="FK93" s="168"/>
      <c r="FL93" s="168"/>
      <c r="FM93" s="168"/>
      <c r="FN93" s="168"/>
      <c r="FO93" s="168"/>
      <c r="FP93" s="168"/>
      <c r="FQ93" s="168"/>
      <c r="FR93" s="168"/>
      <c r="FS93" s="168"/>
      <c r="FT93" s="168"/>
      <c r="FU93" s="168"/>
      <c r="FV93" s="168"/>
      <c r="FW93" s="168"/>
      <c r="FX93" s="168"/>
      <c r="FY93" s="168"/>
      <c r="FZ93" s="168"/>
      <c r="GA93" s="168"/>
      <c r="GB93" s="168"/>
      <c r="GC93" s="168"/>
      <c r="GD93" s="168"/>
      <c r="GE93" s="168"/>
      <c r="GF93" s="168"/>
      <c r="GG93" s="168"/>
      <c r="GH93" s="168"/>
      <c r="GI93" s="168"/>
      <c r="GJ93" s="168"/>
      <c r="GK93" s="168"/>
      <c r="GL93" s="168"/>
      <c r="GM93" s="168"/>
      <c r="GN93" s="168"/>
      <c r="GO93" s="168"/>
      <c r="GP93" s="168"/>
      <c r="GQ93" s="168"/>
      <c r="GR93" s="168"/>
      <c r="GS93" s="168"/>
      <c r="GT93" s="168"/>
      <c r="GU93" s="168"/>
      <c r="GV93" s="168"/>
      <c r="GW93" s="168"/>
      <c r="GX93" s="168"/>
    </row>
    <row r="94" spans="1:206" s="169" customFormat="1" ht="18.75" x14ac:dyDescent="0.3">
      <c r="A94" s="163"/>
      <c r="B94" s="151">
        <v>45637</v>
      </c>
      <c r="C94" s="152" t="s">
        <v>503</v>
      </c>
      <c r="D94" s="165" t="s">
        <v>190</v>
      </c>
      <c r="E94" s="184" t="s">
        <v>448</v>
      </c>
      <c r="F94" s="157">
        <v>578200</v>
      </c>
      <c r="G94" s="166"/>
      <c r="H94" s="155">
        <f t="shared" si="4"/>
        <v>15653387.346000003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68"/>
      <c r="DX94" s="168"/>
      <c r="DY94" s="168"/>
      <c r="DZ94" s="168"/>
      <c r="EA94" s="168"/>
      <c r="EB94" s="168"/>
      <c r="EC94" s="168"/>
      <c r="ED94" s="168"/>
      <c r="EE94" s="168"/>
      <c r="EF94" s="168"/>
      <c r="EG94" s="168"/>
      <c r="EH94" s="168"/>
      <c r="EI94" s="168"/>
      <c r="EJ94" s="168"/>
      <c r="EK94" s="168"/>
      <c r="EL94" s="168"/>
      <c r="EM94" s="168"/>
      <c r="EN94" s="168"/>
      <c r="EO94" s="168"/>
      <c r="EP94" s="168"/>
      <c r="EQ94" s="168"/>
      <c r="ER94" s="168"/>
      <c r="ES94" s="168"/>
      <c r="ET94" s="168"/>
      <c r="EU94" s="168"/>
      <c r="EV94" s="168"/>
      <c r="EW94" s="168"/>
      <c r="EX94" s="168"/>
      <c r="EY94" s="168"/>
      <c r="EZ94" s="168"/>
      <c r="FA94" s="168"/>
      <c r="FB94" s="168"/>
      <c r="FC94" s="168"/>
      <c r="FD94" s="168"/>
      <c r="FE94" s="168"/>
      <c r="FF94" s="168"/>
      <c r="FG94" s="168"/>
      <c r="FH94" s="168"/>
      <c r="FI94" s="168"/>
      <c r="FJ94" s="168"/>
      <c r="FK94" s="168"/>
      <c r="FL94" s="168"/>
      <c r="FM94" s="168"/>
      <c r="FN94" s="168"/>
      <c r="FO94" s="168"/>
      <c r="FP94" s="168"/>
      <c r="FQ94" s="168"/>
      <c r="FR94" s="168"/>
      <c r="FS94" s="168"/>
      <c r="FT94" s="168"/>
      <c r="FU94" s="168"/>
      <c r="FV94" s="168"/>
      <c r="FW94" s="168"/>
      <c r="FX94" s="168"/>
      <c r="FY94" s="168"/>
      <c r="FZ94" s="168"/>
      <c r="GA94" s="168"/>
      <c r="GB94" s="168"/>
      <c r="GC94" s="168"/>
      <c r="GD94" s="168"/>
      <c r="GE94" s="168"/>
      <c r="GF94" s="168"/>
      <c r="GG94" s="168"/>
      <c r="GH94" s="168"/>
      <c r="GI94" s="168"/>
      <c r="GJ94" s="168"/>
      <c r="GK94" s="168"/>
      <c r="GL94" s="168"/>
      <c r="GM94" s="168"/>
      <c r="GN94" s="168"/>
      <c r="GO94" s="168"/>
      <c r="GP94" s="168"/>
      <c r="GQ94" s="168"/>
      <c r="GR94" s="168"/>
      <c r="GS94" s="168"/>
      <c r="GT94" s="168"/>
      <c r="GU94" s="168"/>
      <c r="GV94" s="168"/>
      <c r="GW94" s="168"/>
      <c r="GX94" s="168"/>
    </row>
    <row r="95" spans="1:206" s="169" customFormat="1" ht="37.5" x14ac:dyDescent="0.3">
      <c r="A95" s="163"/>
      <c r="B95" s="151">
        <v>45637</v>
      </c>
      <c r="C95" s="152" t="s">
        <v>504</v>
      </c>
      <c r="D95" s="165" t="s">
        <v>290</v>
      </c>
      <c r="E95" s="178" t="s">
        <v>505</v>
      </c>
      <c r="F95" s="157"/>
      <c r="G95" s="166">
        <v>40588.75</v>
      </c>
      <c r="H95" s="155">
        <f>H94-G95</f>
        <v>15612798.596000003</v>
      </c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8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8"/>
      <c r="DN95" s="168"/>
      <c r="DO95" s="168"/>
      <c r="DP95" s="168"/>
      <c r="DQ95" s="168"/>
      <c r="DR95" s="168"/>
      <c r="DS95" s="168"/>
      <c r="DT95" s="168"/>
      <c r="DU95" s="168"/>
      <c r="DV95" s="168"/>
      <c r="DW95" s="168"/>
      <c r="DX95" s="168"/>
      <c r="DY95" s="168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168"/>
      <c r="EL95" s="168"/>
      <c r="EM95" s="168"/>
      <c r="EN95" s="168"/>
      <c r="EO95" s="168"/>
      <c r="EP95" s="168"/>
      <c r="EQ95" s="168"/>
      <c r="ER95" s="168"/>
      <c r="ES95" s="168"/>
      <c r="ET95" s="168"/>
      <c r="EU95" s="168"/>
      <c r="EV95" s="168"/>
      <c r="EW95" s="168"/>
      <c r="EX95" s="168"/>
      <c r="EY95" s="168"/>
      <c r="EZ95" s="168"/>
      <c r="FA95" s="168"/>
      <c r="FB95" s="168"/>
      <c r="FC95" s="168"/>
      <c r="FD95" s="168"/>
      <c r="FE95" s="168"/>
      <c r="FF95" s="168"/>
      <c r="FG95" s="168"/>
      <c r="FH95" s="168"/>
      <c r="FI95" s="168"/>
      <c r="FJ95" s="168"/>
      <c r="FK95" s="168"/>
      <c r="FL95" s="168"/>
      <c r="FM95" s="168"/>
      <c r="FN95" s="168"/>
      <c r="FO95" s="168"/>
      <c r="FP95" s="168"/>
      <c r="FQ95" s="168"/>
      <c r="FR95" s="168"/>
      <c r="FS95" s="168"/>
      <c r="FT95" s="168"/>
      <c r="FU95" s="168"/>
      <c r="FV95" s="168"/>
      <c r="FW95" s="168"/>
      <c r="FX95" s="168"/>
      <c r="FY95" s="168"/>
      <c r="FZ95" s="168"/>
      <c r="GA95" s="168"/>
      <c r="GB95" s="168"/>
      <c r="GC95" s="168"/>
      <c r="GD95" s="168"/>
      <c r="GE95" s="168"/>
      <c r="GF95" s="168"/>
      <c r="GG95" s="168"/>
      <c r="GH95" s="168"/>
      <c r="GI95" s="168"/>
      <c r="GJ95" s="168"/>
      <c r="GK95" s="168"/>
      <c r="GL95" s="168"/>
      <c r="GM95" s="168"/>
      <c r="GN95" s="168"/>
      <c r="GO95" s="168"/>
      <c r="GP95" s="168"/>
      <c r="GQ95" s="168"/>
      <c r="GR95" s="168"/>
      <c r="GS95" s="168"/>
      <c r="GT95" s="168"/>
      <c r="GU95" s="168"/>
      <c r="GV95" s="168"/>
      <c r="GW95" s="168"/>
      <c r="GX95" s="168"/>
    </row>
    <row r="96" spans="1:206" s="169" customFormat="1" ht="37.5" x14ac:dyDescent="0.3">
      <c r="A96" s="163"/>
      <c r="B96" s="151">
        <v>45637</v>
      </c>
      <c r="C96" s="152" t="s">
        <v>506</v>
      </c>
      <c r="D96" s="165" t="s">
        <v>507</v>
      </c>
      <c r="E96" s="178" t="s">
        <v>508</v>
      </c>
      <c r="F96" s="157"/>
      <c r="G96" s="166">
        <v>100005</v>
      </c>
      <c r="H96" s="155">
        <f t="shared" ref="H96:H118" si="5">H95-G96</f>
        <v>15512793.596000003</v>
      </c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</row>
    <row r="97" spans="1:206" s="169" customFormat="1" ht="18.75" x14ac:dyDescent="0.3">
      <c r="A97" s="163"/>
      <c r="B97" s="151">
        <v>45637</v>
      </c>
      <c r="C97" s="152" t="s">
        <v>509</v>
      </c>
      <c r="D97" s="165" t="s">
        <v>300</v>
      </c>
      <c r="E97" s="184" t="s">
        <v>459</v>
      </c>
      <c r="F97" s="157"/>
      <c r="G97" s="166">
        <v>440361</v>
      </c>
      <c r="H97" s="155">
        <f t="shared" si="5"/>
        <v>15072432.596000003</v>
      </c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8"/>
      <c r="DS97" s="168"/>
      <c r="DT97" s="168"/>
      <c r="DU97" s="168"/>
      <c r="DV97" s="168"/>
      <c r="DW97" s="168"/>
      <c r="DX97" s="168"/>
      <c r="DY97" s="168"/>
      <c r="DZ97" s="168"/>
      <c r="EA97" s="168"/>
      <c r="EB97" s="168"/>
      <c r="EC97" s="168"/>
      <c r="ED97" s="168"/>
      <c r="EE97" s="168"/>
      <c r="EF97" s="168"/>
      <c r="EG97" s="168"/>
      <c r="EH97" s="168"/>
      <c r="EI97" s="168"/>
      <c r="EJ97" s="168"/>
      <c r="EK97" s="168"/>
      <c r="EL97" s="168"/>
      <c r="EM97" s="168"/>
      <c r="EN97" s="168"/>
      <c r="EO97" s="168"/>
      <c r="EP97" s="168"/>
      <c r="EQ97" s="168"/>
      <c r="ER97" s="168"/>
      <c r="ES97" s="168"/>
      <c r="ET97" s="168"/>
      <c r="EU97" s="168"/>
      <c r="EV97" s="168"/>
      <c r="EW97" s="168"/>
      <c r="EX97" s="168"/>
      <c r="EY97" s="168"/>
      <c r="EZ97" s="168"/>
      <c r="FA97" s="168"/>
      <c r="FB97" s="168"/>
      <c r="FC97" s="168"/>
      <c r="FD97" s="168"/>
      <c r="FE97" s="168"/>
      <c r="FF97" s="168"/>
      <c r="FG97" s="168"/>
      <c r="FH97" s="168"/>
      <c r="FI97" s="168"/>
      <c r="FJ97" s="168"/>
      <c r="FK97" s="168"/>
      <c r="FL97" s="168"/>
      <c r="FM97" s="168"/>
      <c r="FN97" s="168"/>
      <c r="FO97" s="168"/>
      <c r="FP97" s="168"/>
      <c r="FQ97" s="168"/>
      <c r="FR97" s="168"/>
      <c r="FS97" s="168"/>
      <c r="FT97" s="168"/>
      <c r="FU97" s="168"/>
      <c r="FV97" s="168"/>
      <c r="FW97" s="168"/>
      <c r="FX97" s="168"/>
      <c r="FY97" s="168"/>
      <c r="FZ97" s="168"/>
      <c r="GA97" s="168"/>
      <c r="GB97" s="168"/>
      <c r="GC97" s="168"/>
      <c r="GD97" s="168"/>
      <c r="GE97" s="168"/>
      <c r="GF97" s="168"/>
      <c r="GG97" s="168"/>
      <c r="GH97" s="168"/>
      <c r="GI97" s="168"/>
      <c r="GJ97" s="168"/>
      <c r="GK97" s="168"/>
      <c r="GL97" s="168"/>
      <c r="GM97" s="168"/>
      <c r="GN97" s="168"/>
      <c r="GO97" s="168"/>
      <c r="GP97" s="168"/>
      <c r="GQ97" s="168"/>
      <c r="GR97" s="168"/>
      <c r="GS97" s="168"/>
      <c r="GT97" s="168"/>
      <c r="GU97" s="168"/>
      <c r="GV97" s="168"/>
      <c r="GW97" s="168"/>
      <c r="GX97" s="168"/>
    </row>
    <row r="98" spans="1:206" s="169" customFormat="1" ht="56.25" x14ac:dyDescent="0.3">
      <c r="A98" s="163"/>
      <c r="B98" s="151">
        <v>45637</v>
      </c>
      <c r="C98" s="152" t="s">
        <v>510</v>
      </c>
      <c r="D98" s="165" t="s">
        <v>511</v>
      </c>
      <c r="E98" s="161" t="s">
        <v>512</v>
      </c>
      <c r="F98" s="157"/>
      <c r="G98" s="166">
        <v>10000.799999999999</v>
      </c>
      <c r="H98" s="155">
        <f t="shared" si="5"/>
        <v>15062431.796000002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68"/>
      <c r="DX98" s="168"/>
      <c r="DY98" s="168"/>
      <c r="DZ98" s="168"/>
      <c r="EA98" s="168"/>
      <c r="EB98" s="168"/>
      <c r="EC98" s="168"/>
      <c r="ED98" s="168"/>
      <c r="EE98" s="168"/>
      <c r="EF98" s="168"/>
      <c r="EG98" s="168"/>
      <c r="EH98" s="168"/>
      <c r="EI98" s="168"/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  <c r="FV98" s="168"/>
      <c r="FW98" s="168"/>
      <c r="FX98" s="168"/>
      <c r="FY98" s="168"/>
      <c r="FZ98" s="168"/>
      <c r="GA98" s="168"/>
      <c r="GB98" s="168"/>
      <c r="GC98" s="168"/>
      <c r="GD98" s="168"/>
      <c r="GE98" s="168"/>
      <c r="GF98" s="168"/>
      <c r="GG98" s="168"/>
      <c r="GH98" s="168"/>
      <c r="GI98" s="168"/>
      <c r="GJ98" s="168"/>
      <c r="GK98" s="168"/>
      <c r="GL98" s="168"/>
      <c r="GM98" s="168"/>
      <c r="GN98" s="168"/>
      <c r="GO98" s="168"/>
      <c r="GP98" s="168"/>
      <c r="GQ98" s="168"/>
      <c r="GR98" s="168"/>
      <c r="GS98" s="168"/>
      <c r="GT98" s="168"/>
      <c r="GU98" s="168"/>
      <c r="GV98" s="168"/>
      <c r="GW98" s="168"/>
      <c r="GX98" s="168"/>
    </row>
    <row r="99" spans="1:206" s="169" customFormat="1" ht="56.25" x14ac:dyDescent="0.3">
      <c r="A99" s="163"/>
      <c r="B99" s="151">
        <v>45637</v>
      </c>
      <c r="C99" s="152" t="s">
        <v>513</v>
      </c>
      <c r="D99" s="165" t="s">
        <v>295</v>
      </c>
      <c r="E99" s="161" t="s">
        <v>514</v>
      </c>
      <c r="F99" s="157"/>
      <c r="G99" s="166">
        <v>7920</v>
      </c>
      <c r="H99" s="155">
        <f t="shared" si="5"/>
        <v>15054511.796000002</v>
      </c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</row>
    <row r="100" spans="1:206" s="169" customFormat="1" ht="37.5" x14ac:dyDescent="0.3">
      <c r="A100" s="163"/>
      <c r="B100" s="151">
        <v>45637</v>
      </c>
      <c r="C100" s="162" t="s">
        <v>515</v>
      </c>
      <c r="D100" s="165" t="s">
        <v>516</v>
      </c>
      <c r="E100" s="161" t="s">
        <v>517</v>
      </c>
      <c r="F100" s="157"/>
      <c r="G100" s="166">
        <v>18000</v>
      </c>
      <c r="H100" s="155">
        <f t="shared" si="5"/>
        <v>15036511.796000002</v>
      </c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68"/>
      <c r="DX100" s="168"/>
      <c r="DY100" s="168"/>
      <c r="DZ100" s="168"/>
      <c r="EA100" s="168"/>
      <c r="EB100" s="168"/>
      <c r="EC100" s="168"/>
      <c r="ED100" s="168"/>
      <c r="EE100" s="168"/>
      <c r="EF100" s="168"/>
      <c r="EG100" s="168"/>
      <c r="EH100" s="168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  <c r="GD100" s="168"/>
      <c r="GE100" s="168"/>
      <c r="GF100" s="168"/>
      <c r="GG100" s="168"/>
      <c r="GH100" s="168"/>
      <c r="GI100" s="168"/>
      <c r="GJ100" s="168"/>
      <c r="GK100" s="168"/>
      <c r="GL100" s="168"/>
      <c r="GM100" s="168"/>
      <c r="GN100" s="168"/>
      <c r="GO100" s="168"/>
      <c r="GP100" s="168"/>
      <c r="GQ100" s="168"/>
      <c r="GR100" s="168"/>
      <c r="GS100" s="168"/>
      <c r="GT100" s="168"/>
      <c r="GU100" s="168"/>
      <c r="GV100" s="168"/>
      <c r="GW100" s="168"/>
      <c r="GX100" s="168"/>
    </row>
    <row r="101" spans="1:206" s="169" customFormat="1" ht="37.5" x14ac:dyDescent="0.3">
      <c r="A101" s="163"/>
      <c r="B101" s="151">
        <v>45637</v>
      </c>
      <c r="C101" s="162" t="s">
        <v>518</v>
      </c>
      <c r="D101" s="165" t="s">
        <v>516</v>
      </c>
      <c r="E101" s="161" t="s">
        <v>519</v>
      </c>
      <c r="F101" s="157"/>
      <c r="G101" s="166">
        <v>18000</v>
      </c>
      <c r="H101" s="155">
        <f t="shared" si="5"/>
        <v>15018511.796000002</v>
      </c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  <c r="EO101" s="168"/>
      <c r="EP101" s="168"/>
      <c r="EQ101" s="168"/>
      <c r="ER101" s="168"/>
      <c r="ES101" s="168"/>
      <c r="ET101" s="168"/>
      <c r="EU101" s="168"/>
      <c r="EV101" s="168"/>
      <c r="EW101" s="168"/>
      <c r="EX101" s="168"/>
      <c r="EY101" s="168"/>
      <c r="EZ101" s="168"/>
      <c r="FA101" s="168"/>
      <c r="FB101" s="168"/>
      <c r="FC101" s="168"/>
      <c r="FD101" s="168"/>
      <c r="FE101" s="168"/>
      <c r="FF101" s="168"/>
      <c r="FG101" s="168"/>
      <c r="FH101" s="168"/>
      <c r="FI101" s="168"/>
      <c r="FJ101" s="168"/>
      <c r="FK101" s="168"/>
      <c r="FL101" s="168"/>
      <c r="FM101" s="168"/>
      <c r="FN101" s="168"/>
      <c r="FO101" s="168"/>
      <c r="FP101" s="168"/>
      <c r="FQ101" s="168"/>
      <c r="FR101" s="168"/>
      <c r="FS101" s="168"/>
      <c r="FT101" s="168"/>
      <c r="FU101" s="168"/>
      <c r="FV101" s="168"/>
      <c r="FW101" s="168"/>
      <c r="FX101" s="168"/>
      <c r="FY101" s="168"/>
      <c r="FZ101" s="168"/>
      <c r="GA101" s="168"/>
      <c r="GB101" s="168"/>
      <c r="GC101" s="168"/>
      <c r="GD101" s="168"/>
      <c r="GE101" s="168"/>
      <c r="GF101" s="168"/>
      <c r="GG101" s="168"/>
      <c r="GH101" s="168"/>
      <c r="GI101" s="168"/>
      <c r="GJ101" s="168"/>
      <c r="GK101" s="168"/>
      <c r="GL101" s="168"/>
      <c r="GM101" s="168"/>
      <c r="GN101" s="168"/>
      <c r="GO101" s="168"/>
      <c r="GP101" s="168"/>
      <c r="GQ101" s="168"/>
      <c r="GR101" s="168"/>
      <c r="GS101" s="168"/>
      <c r="GT101" s="168"/>
      <c r="GU101" s="168"/>
      <c r="GV101" s="168"/>
      <c r="GW101" s="168"/>
      <c r="GX101" s="168"/>
    </row>
    <row r="102" spans="1:206" s="169" customFormat="1" ht="37.5" x14ac:dyDescent="0.3">
      <c r="A102" s="163"/>
      <c r="B102" s="151">
        <v>45637</v>
      </c>
      <c r="C102" s="162" t="s">
        <v>520</v>
      </c>
      <c r="D102" s="165" t="s">
        <v>516</v>
      </c>
      <c r="E102" s="161" t="s">
        <v>521</v>
      </c>
      <c r="F102" s="157"/>
      <c r="G102" s="166">
        <v>18000</v>
      </c>
      <c r="H102" s="155">
        <f t="shared" si="5"/>
        <v>15000511.796000002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168"/>
      <c r="FD102" s="168"/>
      <c r="FE102" s="168"/>
      <c r="FF102" s="168"/>
      <c r="FG102" s="168"/>
      <c r="FH102" s="168"/>
      <c r="FI102" s="168"/>
      <c r="FJ102" s="168"/>
      <c r="FK102" s="168"/>
      <c r="FL102" s="168"/>
      <c r="FM102" s="168"/>
      <c r="FN102" s="168"/>
      <c r="FO102" s="168"/>
      <c r="FP102" s="168"/>
      <c r="FQ102" s="168"/>
      <c r="FR102" s="168"/>
      <c r="FS102" s="168"/>
      <c r="FT102" s="168"/>
      <c r="FU102" s="168"/>
      <c r="FV102" s="168"/>
      <c r="FW102" s="168"/>
      <c r="FX102" s="168"/>
      <c r="FY102" s="168"/>
      <c r="FZ102" s="168"/>
      <c r="GA102" s="168"/>
      <c r="GB102" s="168"/>
      <c r="GC102" s="168"/>
      <c r="GD102" s="168"/>
      <c r="GE102" s="168"/>
      <c r="GF102" s="168"/>
      <c r="GG102" s="168"/>
      <c r="GH102" s="168"/>
      <c r="GI102" s="168"/>
      <c r="GJ102" s="168"/>
      <c r="GK102" s="168"/>
      <c r="GL102" s="168"/>
      <c r="GM102" s="168"/>
      <c r="GN102" s="168"/>
      <c r="GO102" s="168"/>
      <c r="GP102" s="168"/>
      <c r="GQ102" s="168"/>
      <c r="GR102" s="168"/>
      <c r="GS102" s="168"/>
      <c r="GT102" s="168"/>
      <c r="GU102" s="168"/>
      <c r="GV102" s="168"/>
      <c r="GW102" s="168"/>
      <c r="GX102" s="168"/>
    </row>
    <row r="103" spans="1:206" s="169" customFormat="1" ht="37.5" x14ac:dyDescent="0.3">
      <c r="A103" s="163"/>
      <c r="B103" s="151">
        <v>45637</v>
      </c>
      <c r="C103" s="162" t="s">
        <v>522</v>
      </c>
      <c r="D103" s="165" t="s">
        <v>516</v>
      </c>
      <c r="E103" s="161" t="s">
        <v>523</v>
      </c>
      <c r="F103" s="157"/>
      <c r="G103" s="166">
        <v>6000.3</v>
      </c>
      <c r="H103" s="155">
        <f t="shared" si="5"/>
        <v>14994511.496000001</v>
      </c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68"/>
      <c r="FD103" s="168"/>
      <c r="FE103" s="168"/>
      <c r="FF103" s="168"/>
      <c r="FG103" s="168"/>
      <c r="FH103" s="168"/>
      <c r="FI103" s="168"/>
      <c r="FJ103" s="168"/>
      <c r="FK103" s="168"/>
      <c r="FL103" s="168"/>
      <c r="FM103" s="168"/>
      <c r="FN103" s="168"/>
      <c r="FO103" s="168"/>
      <c r="FP103" s="168"/>
      <c r="FQ103" s="168"/>
      <c r="FR103" s="168"/>
      <c r="FS103" s="168"/>
      <c r="FT103" s="168"/>
      <c r="FU103" s="168"/>
      <c r="FV103" s="168"/>
      <c r="FW103" s="168"/>
      <c r="FX103" s="168"/>
      <c r="FY103" s="168"/>
      <c r="FZ103" s="168"/>
      <c r="GA103" s="168"/>
      <c r="GB103" s="168"/>
      <c r="GC103" s="168"/>
      <c r="GD103" s="168"/>
      <c r="GE103" s="168"/>
      <c r="GF103" s="168"/>
      <c r="GG103" s="168"/>
      <c r="GH103" s="168"/>
      <c r="GI103" s="168"/>
      <c r="GJ103" s="168"/>
      <c r="GK103" s="168"/>
      <c r="GL103" s="168"/>
      <c r="GM103" s="168"/>
      <c r="GN103" s="168"/>
      <c r="GO103" s="168"/>
      <c r="GP103" s="168"/>
      <c r="GQ103" s="168"/>
      <c r="GR103" s="168"/>
      <c r="GS103" s="168"/>
      <c r="GT103" s="168"/>
      <c r="GU103" s="168"/>
      <c r="GV103" s="168"/>
      <c r="GW103" s="168"/>
      <c r="GX103" s="168"/>
    </row>
    <row r="104" spans="1:206" s="169" customFormat="1" ht="37.5" x14ac:dyDescent="0.3">
      <c r="A104" s="163"/>
      <c r="B104" s="151">
        <v>45637</v>
      </c>
      <c r="C104" s="162" t="s">
        <v>524</v>
      </c>
      <c r="D104" s="165" t="s">
        <v>516</v>
      </c>
      <c r="E104" s="161" t="s">
        <v>525</v>
      </c>
      <c r="F104" s="157"/>
      <c r="G104" s="166">
        <v>18000</v>
      </c>
      <c r="H104" s="155">
        <f t="shared" si="5"/>
        <v>14976511.496000001</v>
      </c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</row>
    <row r="105" spans="1:206" s="169" customFormat="1" ht="37.5" x14ac:dyDescent="0.3">
      <c r="A105" s="163"/>
      <c r="B105" s="151">
        <v>45637</v>
      </c>
      <c r="C105" s="162" t="s">
        <v>526</v>
      </c>
      <c r="D105" s="165" t="s">
        <v>516</v>
      </c>
      <c r="E105" s="161" t="s">
        <v>527</v>
      </c>
      <c r="F105" s="157"/>
      <c r="G105" s="166">
        <v>18000</v>
      </c>
      <c r="H105" s="155">
        <f t="shared" si="5"/>
        <v>14958511.496000001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8"/>
      <c r="EP105" s="168"/>
      <c r="EQ105" s="168"/>
      <c r="ER105" s="168"/>
      <c r="ES105" s="168"/>
      <c r="ET105" s="168"/>
      <c r="EU105" s="168"/>
      <c r="EV105" s="168"/>
      <c r="EW105" s="168"/>
      <c r="EX105" s="168"/>
      <c r="EY105" s="168"/>
      <c r="EZ105" s="168"/>
      <c r="FA105" s="168"/>
      <c r="FB105" s="168"/>
      <c r="FC105" s="168"/>
      <c r="FD105" s="168"/>
      <c r="FE105" s="168"/>
      <c r="FF105" s="168"/>
      <c r="FG105" s="168"/>
      <c r="FH105" s="168"/>
      <c r="FI105" s="168"/>
      <c r="FJ105" s="168"/>
      <c r="FK105" s="168"/>
      <c r="FL105" s="168"/>
      <c r="FM105" s="168"/>
      <c r="FN105" s="168"/>
      <c r="FO105" s="168"/>
      <c r="FP105" s="168"/>
      <c r="FQ105" s="168"/>
      <c r="FR105" s="168"/>
      <c r="FS105" s="168"/>
      <c r="FT105" s="168"/>
      <c r="FU105" s="168"/>
      <c r="FV105" s="168"/>
      <c r="FW105" s="168"/>
      <c r="FX105" s="168"/>
      <c r="FY105" s="168"/>
      <c r="FZ105" s="168"/>
      <c r="GA105" s="168"/>
      <c r="GB105" s="168"/>
      <c r="GC105" s="168"/>
      <c r="GD105" s="168"/>
      <c r="GE105" s="168"/>
      <c r="GF105" s="168"/>
      <c r="GG105" s="168"/>
      <c r="GH105" s="168"/>
      <c r="GI105" s="168"/>
      <c r="GJ105" s="168"/>
      <c r="GK105" s="168"/>
      <c r="GL105" s="168"/>
      <c r="GM105" s="168"/>
      <c r="GN105" s="168"/>
      <c r="GO105" s="168"/>
      <c r="GP105" s="168"/>
      <c r="GQ105" s="168"/>
      <c r="GR105" s="168"/>
      <c r="GS105" s="168"/>
      <c r="GT105" s="168"/>
      <c r="GU105" s="168"/>
      <c r="GV105" s="168"/>
      <c r="GW105" s="168"/>
      <c r="GX105" s="168"/>
    </row>
    <row r="106" spans="1:206" s="169" customFormat="1" ht="37.5" x14ac:dyDescent="0.3">
      <c r="A106" s="163"/>
      <c r="B106" s="151">
        <v>45637</v>
      </c>
      <c r="C106" s="152" t="s">
        <v>528</v>
      </c>
      <c r="D106" s="165" t="s">
        <v>529</v>
      </c>
      <c r="E106" s="177" t="s">
        <v>530</v>
      </c>
      <c r="F106" s="157"/>
      <c r="G106" s="166">
        <v>6000.3</v>
      </c>
      <c r="H106" s="155">
        <f t="shared" si="5"/>
        <v>14952511.196</v>
      </c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EG106" s="168"/>
      <c r="EH106" s="168"/>
      <c r="EI106" s="168"/>
      <c r="EJ106" s="168"/>
      <c r="EK106" s="168"/>
      <c r="EL106" s="168"/>
      <c r="EM106" s="168"/>
      <c r="EN106" s="168"/>
      <c r="EO106" s="168"/>
      <c r="EP106" s="168"/>
      <c r="EQ106" s="168"/>
      <c r="ER106" s="168"/>
      <c r="ES106" s="168"/>
      <c r="ET106" s="168"/>
      <c r="EU106" s="168"/>
      <c r="EV106" s="168"/>
      <c r="EW106" s="168"/>
      <c r="EX106" s="168"/>
      <c r="EY106" s="168"/>
      <c r="EZ106" s="168"/>
      <c r="FA106" s="168"/>
      <c r="FB106" s="168"/>
      <c r="FC106" s="168"/>
      <c r="FD106" s="168"/>
      <c r="FE106" s="168"/>
      <c r="FF106" s="168"/>
      <c r="FG106" s="168"/>
      <c r="FH106" s="168"/>
      <c r="FI106" s="168"/>
      <c r="FJ106" s="168"/>
      <c r="FK106" s="168"/>
      <c r="FL106" s="168"/>
      <c r="FM106" s="168"/>
      <c r="FN106" s="168"/>
      <c r="FO106" s="168"/>
      <c r="FP106" s="168"/>
      <c r="FQ106" s="168"/>
      <c r="FR106" s="168"/>
      <c r="FS106" s="168"/>
      <c r="FT106" s="168"/>
      <c r="FU106" s="168"/>
      <c r="FV106" s="168"/>
      <c r="FW106" s="168"/>
      <c r="FX106" s="168"/>
      <c r="FY106" s="168"/>
      <c r="FZ106" s="168"/>
      <c r="GA106" s="168"/>
      <c r="GB106" s="168"/>
      <c r="GC106" s="168"/>
      <c r="GD106" s="168"/>
      <c r="GE106" s="168"/>
      <c r="GF106" s="168"/>
      <c r="GG106" s="168"/>
      <c r="GH106" s="168"/>
      <c r="GI106" s="168"/>
      <c r="GJ106" s="168"/>
      <c r="GK106" s="168"/>
      <c r="GL106" s="168"/>
      <c r="GM106" s="168"/>
      <c r="GN106" s="168"/>
      <c r="GO106" s="168"/>
      <c r="GP106" s="168"/>
      <c r="GQ106" s="168"/>
      <c r="GR106" s="168"/>
      <c r="GS106" s="168"/>
      <c r="GT106" s="168"/>
      <c r="GU106" s="168"/>
      <c r="GV106" s="168"/>
      <c r="GW106" s="168"/>
      <c r="GX106" s="168"/>
    </row>
    <row r="107" spans="1:206" s="169" customFormat="1" ht="93.75" x14ac:dyDescent="0.3">
      <c r="A107" s="163"/>
      <c r="B107" s="151">
        <v>45637</v>
      </c>
      <c r="C107" s="162" t="s">
        <v>531</v>
      </c>
      <c r="D107" s="165" t="s">
        <v>299</v>
      </c>
      <c r="E107" s="177" t="s">
        <v>532</v>
      </c>
      <c r="F107" s="157"/>
      <c r="G107" s="166">
        <v>18000</v>
      </c>
      <c r="H107" s="155">
        <f t="shared" si="5"/>
        <v>14934511.196</v>
      </c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68"/>
      <c r="DX107" s="168"/>
      <c r="DY107" s="168"/>
      <c r="DZ107" s="168"/>
      <c r="EA107" s="168"/>
      <c r="EB107" s="168"/>
      <c r="EC107" s="168"/>
      <c r="ED107" s="168"/>
      <c r="EE107" s="168"/>
      <c r="EF107" s="168"/>
      <c r="EG107" s="168"/>
      <c r="EH107" s="168"/>
      <c r="EI107" s="168"/>
      <c r="EJ107" s="168"/>
      <c r="EK107" s="168"/>
      <c r="EL107" s="168"/>
      <c r="EM107" s="168"/>
      <c r="EN107" s="168"/>
      <c r="EO107" s="168"/>
      <c r="EP107" s="168"/>
      <c r="EQ107" s="168"/>
      <c r="ER107" s="168"/>
      <c r="ES107" s="168"/>
      <c r="ET107" s="168"/>
      <c r="EU107" s="168"/>
      <c r="EV107" s="168"/>
      <c r="EW107" s="168"/>
      <c r="EX107" s="168"/>
      <c r="EY107" s="168"/>
      <c r="EZ107" s="168"/>
      <c r="FA107" s="168"/>
      <c r="FB107" s="168"/>
      <c r="FC107" s="168"/>
      <c r="FD107" s="168"/>
      <c r="FE107" s="168"/>
      <c r="FF107" s="168"/>
      <c r="FG107" s="168"/>
      <c r="FH107" s="168"/>
      <c r="FI107" s="168"/>
      <c r="FJ107" s="168"/>
      <c r="FK107" s="168"/>
      <c r="FL107" s="168"/>
      <c r="FM107" s="168"/>
      <c r="FN107" s="168"/>
      <c r="FO107" s="168"/>
      <c r="FP107" s="168"/>
      <c r="FQ107" s="168"/>
      <c r="FR107" s="168"/>
      <c r="FS107" s="168"/>
      <c r="FT107" s="168"/>
      <c r="FU107" s="168"/>
      <c r="FV107" s="168"/>
      <c r="FW107" s="168"/>
      <c r="FX107" s="168"/>
      <c r="FY107" s="168"/>
      <c r="FZ107" s="168"/>
      <c r="GA107" s="168"/>
      <c r="GB107" s="168"/>
      <c r="GC107" s="168"/>
      <c r="GD107" s="168"/>
      <c r="GE107" s="168"/>
      <c r="GF107" s="168"/>
      <c r="GG107" s="168"/>
      <c r="GH107" s="168"/>
      <c r="GI107" s="168"/>
      <c r="GJ107" s="168"/>
      <c r="GK107" s="168"/>
      <c r="GL107" s="168"/>
      <c r="GM107" s="168"/>
      <c r="GN107" s="168"/>
      <c r="GO107" s="168"/>
      <c r="GP107" s="168"/>
      <c r="GQ107" s="168"/>
      <c r="GR107" s="168"/>
      <c r="GS107" s="168"/>
      <c r="GT107" s="168"/>
      <c r="GU107" s="168"/>
      <c r="GV107" s="168"/>
      <c r="GW107" s="168"/>
      <c r="GX107" s="168"/>
    </row>
    <row r="108" spans="1:206" s="169" customFormat="1" ht="93.75" x14ac:dyDescent="0.3">
      <c r="A108" s="163"/>
      <c r="B108" s="151">
        <v>45637</v>
      </c>
      <c r="C108" s="162" t="s">
        <v>533</v>
      </c>
      <c r="D108" s="165" t="s">
        <v>299</v>
      </c>
      <c r="E108" s="177" t="s">
        <v>534</v>
      </c>
      <c r="F108" s="157"/>
      <c r="G108" s="166">
        <v>18000</v>
      </c>
      <c r="H108" s="155">
        <f t="shared" si="5"/>
        <v>14916511.196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8"/>
      <c r="EI108" s="168"/>
      <c r="EJ108" s="168"/>
      <c r="EK108" s="168"/>
      <c r="EL108" s="168"/>
      <c r="EM108" s="168"/>
      <c r="EN108" s="168"/>
      <c r="EO108" s="168"/>
      <c r="EP108" s="168"/>
      <c r="EQ108" s="168"/>
      <c r="ER108" s="168"/>
      <c r="ES108" s="168"/>
      <c r="ET108" s="168"/>
      <c r="EU108" s="168"/>
      <c r="EV108" s="168"/>
      <c r="EW108" s="168"/>
      <c r="EX108" s="168"/>
      <c r="EY108" s="168"/>
      <c r="EZ108" s="168"/>
      <c r="FA108" s="168"/>
      <c r="FB108" s="168"/>
      <c r="FC108" s="168"/>
      <c r="FD108" s="168"/>
      <c r="FE108" s="168"/>
      <c r="FF108" s="168"/>
      <c r="FG108" s="168"/>
      <c r="FH108" s="168"/>
      <c r="FI108" s="168"/>
      <c r="FJ108" s="168"/>
      <c r="FK108" s="168"/>
      <c r="FL108" s="168"/>
      <c r="FM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  <c r="GX108" s="168"/>
    </row>
    <row r="109" spans="1:206" s="169" customFormat="1" ht="93.75" x14ac:dyDescent="0.3">
      <c r="A109" s="163"/>
      <c r="B109" s="151">
        <v>45637</v>
      </c>
      <c r="C109" s="162" t="s">
        <v>535</v>
      </c>
      <c r="D109" s="165" t="s">
        <v>299</v>
      </c>
      <c r="E109" s="177" t="s">
        <v>536</v>
      </c>
      <c r="F109" s="157"/>
      <c r="G109" s="166">
        <v>18000</v>
      </c>
      <c r="H109" s="155">
        <f t="shared" si="5"/>
        <v>14898511.196</v>
      </c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68"/>
      <c r="DX109" s="168"/>
      <c r="DY109" s="168"/>
      <c r="DZ109" s="168"/>
      <c r="EA109" s="168"/>
      <c r="EB109" s="168"/>
      <c r="EC109" s="168"/>
      <c r="ED109" s="168"/>
      <c r="EE109" s="168"/>
      <c r="EF109" s="168"/>
      <c r="EG109" s="168"/>
      <c r="EH109" s="168"/>
      <c r="EI109" s="168"/>
      <c r="EJ109" s="168"/>
      <c r="EK109" s="168"/>
      <c r="EL109" s="168"/>
      <c r="EM109" s="168"/>
      <c r="EN109" s="168"/>
      <c r="EO109" s="168"/>
      <c r="EP109" s="168"/>
      <c r="EQ109" s="168"/>
      <c r="ER109" s="168"/>
      <c r="ES109" s="168"/>
      <c r="ET109" s="168"/>
      <c r="EU109" s="168"/>
      <c r="EV109" s="168"/>
      <c r="EW109" s="168"/>
      <c r="EX109" s="168"/>
      <c r="EY109" s="168"/>
      <c r="EZ109" s="168"/>
      <c r="FA109" s="168"/>
      <c r="FB109" s="168"/>
      <c r="FC109" s="168"/>
      <c r="FD109" s="168"/>
      <c r="FE109" s="168"/>
      <c r="FF109" s="168"/>
      <c r="FG109" s="168"/>
      <c r="FH109" s="168"/>
      <c r="FI109" s="168"/>
      <c r="FJ109" s="168"/>
      <c r="FK109" s="168"/>
      <c r="FL109" s="168"/>
      <c r="FM109" s="168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  <c r="GV109" s="168"/>
      <c r="GW109" s="168"/>
      <c r="GX109" s="168"/>
    </row>
    <row r="110" spans="1:206" s="169" customFormat="1" ht="93.75" x14ac:dyDescent="0.3">
      <c r="A110" s="163"/>
      <c r="B110" s="151">
        <v>45637</v>
      </c>
      <c r="C110" s="162" t="s">
        <v>537</v>
      </c>
      <c r="D110" s="165" t="s">
        <v>299</v>
      </c>
      <c r="E110" s="177" t="s">
        <v>538</v>
      </c>
      <c r="F110" s="157"/>
      <c r="G110" s="166">
        <v>18000</v>
      </c>
      <c r="H110" s="155">
        <f t="shared" si="5"/>
        <v>14880511.196</v>
      </c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8"/>
      <c r="EC110" s="168"/>
      <c r="ED110" s="168"/>
      <c r="EE110" s="168"/>
      <c r="EF110" s="168"/>
      <c r="EG110" s="168"/>
      <c r="EH110" s="168"/>
      <c r="EI110" s="168"/>
      <c r="EJ110" s="168"/>
      <c r="EK110" s="168"/>
      <c r="EL110" s="168"/>
      <c r="EM110" s="168"/>
      <c r="EN110" s="168"/>
      <c r="EO110" s="168"/>
      <c r="EP110" s="168"/>
      <c r="EQ110" s="168"/>
      <c r="ER110" s="168"/>
      <c r="ES110" s="168"/>
      <c r="ET110" s="168"/>
      <c r="EU110" s="168"/>
      <c r="EV110" s="168"/>
      <c r="EW110" s="168"/>
      <c r="EX110" s="168"/>
      <c r="EY110" s="168"/>
      <c r="EZ110" s="168"/>
      <c r="FA110" s="168"/>
      <c r="FB110" s="168"/>
      <c r="FC110" s="168"/>
      <c r="FD110" s="168"/>
      <c r="FE110" s="168"/>
      <c r="FF110" s="168"/>
      <c r="FG110" s="168"/>
      <c r="FH110" s="168"/>
      <c r="FI110" s="168"/>
      <c r="FJ110" s="168"/>
      <c r="FK110" s="168"/>
      <c r="FL110" s="168"/>
      <c r="FM110" s="168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  <c r="GV110" s="168"/>
      <c r="GW110" s="168"/>
      <c r="GX110" s="168"/>
    </row>
    <row r="111" spans="1:206" s="169" customFormat="1" ht="93.75" x14ac:dyDescent="0.3">
      <c r="A111" s="163"/>
      <c r="B111" s="151">
        <v>45637</v>
      </c>
      <c r="C111" s="162" t="s">
        <v>539</v>
      </c>
      <c r="D111" s="165" t="s">
        <v>299</v>
      </c>
      <c r="E111" s="177" t="s">
        <v>540</v>
      </c>
      <c r="F111" s="157"/>
      <c r="G111" s="166">
        <v>18000</v>
      </c>
      <c r="H111" s="155">
        <f t="shared" si="5"/>
        <v>14862511.196</v>
      </c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8"/>
      <c r="ED111" s="168"/>
      <c r="EE111" s="168"/>
      <c r="EF111" s="168"/>
      <c r="EG111" s="168"/>
      <c r="EH111" s="168"/>
      <c r="EI111" s="168"/>
      <c r="EJ111" s="168"/>
      <c r="EK111" s="168"/>
      <c r="EL111" s="168"/>
      <c r="EM111" s="168"/>
      <c r="EN111" s="168"/>
      <c r="EO111" s="168"/>
      <c r="EP111" s="168"/>
      <c r="EQ111" s="168"/>
      <c r="ER111" s="168"/>
      <c r="ES111" s="168"/>
      <c r="ET111" s="168"/>
      <c r="EU111" s="168"/>
      <c r="EV111" s="168"/>
      <c r="EW111" s="168"/>
      <c r="EX111" s="168"/>
      <c r="EY111" s="168"/>
      <c r="EZ111" s="168"/>
      <c r="FA111" s="168"/>
      <c r="FB111" s="168"/>
      <c r="FC111" s="168"/>
      <c r="FD111" s="168"/>
      <c r="FE111" s="168"/>
      <c r="FF111" s="168"/>
      <c r="FG111" s="168"/>
      <c r="FH111" s="168"/>
      <c r="FI111" s="168"/>
      <c r="FJ111" s="168"/>
      <c r="FK111" s="168"/>
      <c r="FL111" s="168"/>
      <c r="FM111" s="168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  <c r="GV111" s="168"/>
      <c r="GW111" s="168"/>
      <c r="GX111" s="168"/>
    </row>
    <row r="112" spans="1:206" s="169" customFormat="1" ht="93.75" x14ac:dyDescent="0.3">
      <c r="A112" s="163"/>
      <c r="B112" s="151">
        <v>45637</v>
      </c>
      <c r="C112" s="162" t="s">
        <v>541</v>
      </c>
      <c r="D112" s="165" t="s">
        <v>299</v>
      </c>
      <c r="E112" s="177" t="s">
        <v>542</v>
      </c>
      <c r="F112" s="157"/>
      <c r="G112" s="166">
        <v>18000</v>
      </c>
      <c r="H112" s="155">
        <f t="shared" si="5"/>
        <v>14844511.196</v>
      </c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68"/>
      <c r="DX112" s="168"/>
      <c r="DY112" s="168"/>
      <c r="DZ112" s="168"/>
      <c r="EA112" s="168"/>
      <c r="EB112" s="168"/>
      <c r="EC112" s="168"/>
      <c r="ED112" s="168"/>
      <c r="EE112" s="168"/>
      <c r="EF112" s="168"/>
      <c r="EG112" s="168"/>
      <c r="EH112" s="168"/>
      <c r="EI112" s="168"/>
      <c r="EJ112" s="168"/>
      <c r="EK112" s="168"/>
      <c r="EL112" s="168"/>
      <c r="EM112" s="168"/>
      <c r="EN112" s="168"/>
      <c r="EO112" s="168"/>
      <c r="EP112" s="168"/>
      <c r="EQ112" s="168"/>
      <c r="ER112" s="168"/>
      <c r="ES112" s="168"/>
      <c r="ET112" s="168"/>
      <c r="EU112" s="168"/>
      <c r="EV112" s="168"/>
      <c r="EW112" s="168"/>
      <c r="EX112" s="168"/>
      <c r="EY112" s="168"/>
      <c r="EZ112" s="168"/>
      <c r="FA112" s="168"/>
      <c r="FB112" s="168"/>
      <c r="FC112" s="168"/>
      <c r="FD112" s="168"/>
      <c r="FE112" s="168"/>
      <c r="FF112" s="168"/>
      <c r="FG112" s="168"/>
      <c r="FH112" s="168"/>
      <c r="FI112" s="168"/>
      <c r="FJ112" s="168"/>
      <c r="FK112" s="168"/>
      <c r="FL112" s="168"/>
      <c r="FM112" s="168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  <c r="GV112" s="168"/>
      <c r="GW112" s="168"/>
      <c r="GX112" s="168"/>
    </row>
    <row r="113" spans="1:206" s="169" customFormat="1" ht="93.75" x14ac:dyDescent="0.3">
      <c r="A113" s="163"/>
      <c r="B113" s="151">
        <v>45637</v>
      </c>
      <c r="C113" s="152" t="s">
        <v>543</v>
      </c>
      <c r="D113" s="165" t="s">
        <v>299</v>
      </c>
      <c r="E113" s="177" t="s">
        <v>544</v>
      </c>
      <c r="F113" s="157"/>
      <c r="G113" s="166">
        <v>18000</v>
      </c>
      <c r="H113" s="155">
        <f t="shared" si="5"/>
        <v>14826511.196</v>
      </c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8"/>
      <c r="EC113" s="168"/>
      <c r="ED113" s="168"/>
      <c r="EE113" s="168"/>
      <c r="EF113" s="168"/>
      <c r="EG113" s="168"/>
      <c r="EH113" s="168"/>
      <c r="EI113" s="168"/>
      <c r="EJ113" s="168"/>
      <c r="EK113" s="168"/>
      <c r="EL113" s="168"/>
      <c r="EM113" s="168"/>
      <c r="EN113" s="168"/>
      <c r="EO113" s="168"/>
      <c r="EP113" s="168"/>
      <c r="EQ113" s="168"/>
      <c r="ER113" s="168"/>
      <c r="ES113" s="168"/>
      <c r="ET113" s="168"/>
      <c r="EU113" s="168"/>
      <c r="EV113" s="168"/>
      <c r="EW113" s="168"/>
      <c r="EX113" s="168"/>
      <c r="EY113" s="168"/>
      <c r="EZ113" s="168"/>
      <c r="FA113" s="168"/>
      <c r="FB113" s="168"/>
      <c r="FC113" s="168"/>
      <c r="FD113" s="168"/>
      <c r="FE113" s="168"/>
      <c r="FF113" s="168"/>
      <c r="FG113" s="168"/>
      <c r="FH113" s="168"/>
      <c r="FI113" s="168"/>
      <c r="FJ113" s="168"/>
      <c r="FK113" s="168"/>
      <c r="FL113" s="168"/>
      <c r="FM113" s="168"/>
      <c r="FN113" s="168"/>
      <c r="FO113" s="168"/>
      <c r="FP113" s="168"/>
      <c r="FQ113" s="168"/>
      <c r="FR113" s="168"/>
      <c r="FS113" s="168"/>
      <c r="FT113" s="168"/>
      <c r="FU113" s="168"/>
      <c r="FV113" s="168"/>
      <c r="FW113" s="168"/>
      <c r="FX113" s="168"/>
      <c r="FY113" s="168"/>
      <c r="FZ113" s="168"/>
      <c r="GA113" s="168"/>
      <c r="GB113" s="168"/>
      <c r="GC113" s="168"/>
      <c r="GD113" s="168"/>
      <c r="GE113" s="168"/>
      <c r="GF113" s="168"/>
      <c r="GG113" s="168"/>
      <c r="GH113" s="168"/>
      <c r="GI113" s="168"/>
      <c r="GJ113" s="168"/>
      <c r="GK113" s="168"/>
      <c r="GL113" s="168"/>
      <c r="GM113" s="168"/>
      <c r="GN113" s="168"/>
      <c r="GO113" s="168"/>
      <c r="GP113" s="168"/>
      <c r="GQ113" s="168"/>
      <c r="GR113" s="168"/>
      <c r="GS113" s="168"/>
      <c r="GT113" s="168"/>
      <c r="GU113" s="168"/>
      <c r="GV113" s="168"/>
      <c r="GW113" s="168"/>
      <c r="GX113" s="168"/>
    </row>
    <row r="114" spans="1:206" s="169" customFormat="1" ht="93.75" x14ac:dyDescent="0.3">
      <c r="A114" s="163"/>
      <c r="B114" s="151">
        <v>45637</v>
      </c>
      <c r="C114" s="152" t="s">
        <v>545</v>
      </c>
      <c r="D114" s="165" t="s">
        <v>299</v>
      </c>
      <c r="E114" s="177" t="s">
        <v>546</v>
      </c>
      <c r="F114" s="157"/>
      <c r="G114" s="166">
        <v>18000</v>
      </c>
      <c r="H114" s="155">
        <f t="shared" si="5"/>
        <v>14808511.196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</row>
    <row r="115" spans="1:206" s="169" customFormat="1" ht="37.5" x14ac:dyDescent="0.3">
      <c r="A115" s="163"/>
      <c r="B115" s="151">
        <v>45638</v>
      </c>
      <c r="C115" s="152" t="s">
        <v>547</v>
      </c>
      <c r="D115" s="165" t="s">
        <v>301</v>
      </c>
      <c r="E115" s="177" t="s">
        <v>459</v>
      </c>
      <c r="F115" s="157"/>
      <c r="G115" s="166">
        <v>553700</v>
      </c>
      <c r="H115" s="155">
        <f t="shared" si="5"/>
        <v>14254811.196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</row>
    <row r="116" spans="1:206" s="169" customFormat="1" ht="37.5" x14ac:dyDescent="0.3">
      <c r="A116" s="163"/>
      <c r="B116" s="151">
        <v>45638</v>
      </c>
      <c r="C116" s="152" t="s">
        <v>548</v>
      </c>
      <c r="D116" s="165" t="s">
        <v>301</v>
      </c>
      <c r="E116" s="177" t="s">
        <v>459</v>
      </c>
      <c r="F116" s="157"/>
      <c r="G116" s="166">
        <v>384200</v>
      </c>
      <c r="H116" s="155">
        <f t="shared" si="5"/>
        <v>13870611.196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8"/>
      <c r="BV116" s="168"/>
      <c r="BW116" s="168"/>
      <c r="BX116" s="168"/>
      <c r="BY116" s="168"/>
      <c r="BZ116" s="168"/>
      <c r="CA116" s="168"/>
      <c r="CB116" s="168"/>
      <c r="CC116" s="168"/>
      <c r="CD116" s="168"/>
      <c r="CE116" s="168"/>
      <c r="CF116" s="168"/>
      <c r="CG116" s="168"/>
      <c r="CH116" s="168"/>
      <c r="CI116" s="168"/>
      <c r="CJ116" s="168"/>
      <c r="CK116" s="168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</row>
    <row r="117" spans="1:206" s="169" customFormat="1" ht="93.75" x14ac:dyDescent="0.3">
      <c r="A117" s="163"/>
      <c r="B117" s="151">
        <v>45638</v>
      </c>
      <c r="C117" s="162" t="s">
        <v>549</v>
      </c>
      <c r="D117" s="165" t="s">
        <v>550</v>
      </c>
      <c r="E117" s="177" t="s">
        <v>551</v>
      </c>
      <c r="F117" s="157"/>
      <c r="G117" s="166">
        <v>18000</v>
      </c>
      <c r="H117" s="155">
        <f t="shared" si="5"/>
        <v>13852611.196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8"/>
      <c r="EC117" s="168"/>
      <c r="ED117" s="168"/>
      <c r="EE117" s="168"/>
      <c r="EF117" s="168"/>
      <c r="EG117" s="168"/>
      <c r="EH117" s="168"/>
      <c r="EI117" s="168"/>
      <c r="EJ117" s="168"/>
      <c r="EK117" s="168"/>
      <c r="EL117" s="168"/>
      <c r="EM117" s="168"/>
      <c r="EN117" s="168"/>
      <c r="EO117" s="168"/>
      <c r="EP117" s="168"/>
      <c r="EQ117" s="168"/>
      <c r="ER117" s="168"/>
      <c r="ES117" s="168"/>
      <c r="ET117" s="168"/>
      <c r="EU117" s="168"/>
      <c r="EV117" s="168"/>
      <c r="EW117" s="168"/>
      <c r="EX117" s="168"/>
      <c r="EY117" s="168"/>
      <c r="EZ117" s="168"/>
      <c r="FA117" s="168"/>
      <c r="FB117" s="168"/>
      <c r="FC117" s="168"/>
      <c r="FD117" s="168"/>
      <c r="FE117" s="168"/>
      <c r="FF117" s="168"/>
      <c r="FG117" s="168"/>
      <c r="FH117" s="168"/>
      <c r="FI117" s="168"/>
      <c r="FJ117" s="168"/>
      <c r="FK117" s="168"/>
      <c r="FL117" s="168"/>
      <c r="FM117" s="168"/>
      <c r="FN117" s="168"/>
      <c r="FO117" s="168"/>
      <c r="FP117" s="168"/>
      <c r="FQ117" s="168"/>
      <c r="FR117" s="168"/>
      <c r="FS117" s="168"/>
      <c r="FT117" s="168"/>
      <c r="FU117" s="168"/>
      <c r="FV117" s="168"/>
      <c r="FW117" s="168"/>
      <c r="FX117" s="168"/>
      <c r="FY117" s="168"/>
      <c r="FZ117" s="168"/>
      <c r="GA117" s="168"/>
      <c r="GB117" s="168"/>
      <c r="GC117" s="168"/>
      <c r="GD117" s="168"/>
      <c r="GE117" s="168"/>
      <c r="GF117" s="168"/>
      <c r="GG117" s="168"/>
      <c r="GH117" s="168"/>
      <c r="GI117" s="168"/>
      <c r="GJ117" s="168"/>
      <c r="GK117" s="168"/>
      <c r="GL117" s="168"/>
      <c r="GM117" s="168"/>
      <c r="GN117" s="168"/>
      <c r="GO117" s="168"/>
      <c r="GP117" s="168"/>
      <c r="GQ117" s="168"/>
      <c r="GR117" s="168"/>
      <c r="GS117" s="168"/>
      <c r="GT117" s="168"/>
      <c r="GU117" s="168"/>
      <c r="GV117" s="168"/>
      <c r="GW117" s="168"/>
      <c r="GX117" s="168"/>
    </row>
    <row r="118" spans="1:206" s="169" customFormat="1" ht="131.25" x14ac:dyDescent="0.3">
      <c r="A118" s="163"/>
      <c r="B118" s="151">
        <v>45638</v>
      </c>
      <c r="C118" s="162" t="s">
        <v>552</v>
      </c>
      <c r="D118" s="165" t="s">
        <v>305</v>
      </c>
      <c r="E118" s="177" t="s">
        <v>553</v>
      </c>
      <c r="F118" s="157"/>
      <c r="G118" s="166">
        <v>10000.799999999999</v>
      </c>
      <c r="H118" s="155">
        <f t="shared" si="5"/>
        <v>13842610.396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8"/>
      <c r="DW118" s="168"/>
      <c r="DX118" s="168"/>
      <c r="DY118" s="168"/>
      <c r="DZ118" s="168"/>
      <c r="EA118" s="168"/>
      <c r="EB118" s="168"/>
      <c r="EC118" s="168"/>
      <c r="ED118" s="168"/>
      <c r="EE118" s="168"/>
      <c r="EF118" s="168"/>
      <c r="EG118" s="168"/>
      <c r="EH118" s="168"/>
      <c r="EI118" s="168"/>
      <c r="EJ118" s="168"/>
      <c r="EK118" s="168"/>
      <c r="EL118" s="168"/>
      <c r="EM118" s="168"/>
      <c r="EN118" s="168"/>
      <c r="EO118" s="168"/>
      <c r="EP118" s="168"/>
      <c r="EQ118" s="168"/>
      <c r="ER118" s="168"/>
      <c r="ES118" s="168"/>
      <c r="ET118" s="168"/>
      <c r="EU118" s="168"/>
      <c r="EV118" s="168"/>
      <c r="EW118" s="168"/>
      <c r="EX118" s="168"/>
      <c r="EY118" s="168"/>
      <c r="EZ118" s="168"/>
      <c r="FA118" s="168"/>
      <c r="FB118" s="168"/>
      <c r="FC118" s="168"/>
      <c r="FD118" s="168"/>
      <c r="FE118" s="168"/>
      <c r="FF118" s="168"/>
      <c r="FG118" s="168"/>
      <c r="FH118" s="168"/>
      <c r="FI118" s="168"/>
      <c r="FJ118" s="168"/>
      <c r="FK118" s="168"/>
      <c r="FL118" s="168"/>
      <c r="FM118" s="168"/>
      <c r="FN118" s="168"/>
      <c r="FO118" s="168"/>
      <c r="FP118" s="168"/>
      <c r="FQ118" s="168"/>
      <c r="FR118" s="168"/>
      <c r="FS118" s="168"/>
      <c r="FT118" s="168"/>
      <c r="FU118" s="168"/>
      <c r="FV118" s="168"/>
      <c r="FW118" s="168"/>
      <c r="FX118" s="168"/>
      <c r="FY118" s="168"/>
      <c r="FZ118" s="168"/>
      <c r="GA118" s="168"/>
      <c r="GB118" s="168"/>
      <c r="GC118" s="168"/>
      <c r="GD118" s="168"/>
      <c r="GE118" s="168"/>
      <c r="GF118" s="168"/>
      <c r="GG118" s="168"/>
      <c r="GH118" s="168"/>
      <c r="GI118" s="168"/>
      <c r="GJ118" s="168"/>
      <c r="GK118" s="168"/>
      <c r="GL118" s="168"/>
      <c r="GM118" s="168"/>
      <c r="GN118" s="168"/>
      <c r="GO118" s="168"/>
      <c r="GP118" s="168"/>
      <c r="GQ118" s="168"/>
      <c r="GR118" s="168"/>
      <c r="GS118" s="168"/>
      <c r="GT118" s="168"/>
      <c r="GU118" s="168"/>
      <c r="GV118" s="168"/>
      <c r="GW118" s="168"/>
      <c r="GX118" s="168"/>
    </row>
    <row r="119" spans="1:206" s="169" customFormat="1" ht="37.5" x14ac:dyDescent="0.3">
      <c r="A119" s="163"/>
      <c r="B119" s="151">
        <v>45639</v>
      </c>
      <c r="C119" s="152" t="s">
        <v>554</v>
      </c>
      <c r="D119" s="165" t="s">
        <v>190</v>
      </c>
      <c r="E119" s="177" t="s">
        <v>157</v>
      </c>
      <c r="F119" s="157">
        <v>3700</v>
      </c>
      <c r="G119" s="166"/>
      <c r="H119" s="155">
        <f>H118+F119</f>
        <v>13846310.396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68"/>
      <c r="DX119" s="168"/>
      <c r="DY119" s="168"/>
      <c r="DZ119" s="168"/>
      <c r="EA119" s="168"/>
      <c r="EB119" s="168"/>
      <c r="EC119" s="168"/>
      <c r="ED119" s="168"/>
      <c r="EE119" s="168"/>
      <c r="EF119" s="168"/>
      <c r="EG119" s="168"/>
      <c r="EH119" s="168"/>
      <c r="EI119" s="168"/>
      <c r="EJ119" s="168"/>
      <c r="EK119" s="168"/>
      <c r="EL119" s="168"/>
      <c r="EM119" s="168"/>
      <c r="EN119" s="168"/>
      <c r="EO119" s="168"/>
      <c r="EP119" s="168"/>
      <c r="EQ119" s="168"/>
      <c r="ER119" s="168"/>
      <c r="ES119" s="168"/>
      <c r="ET119" s="168"/>
      <c r="EU119" s="168"/>
      <c r="EV119" s="168"/>
      <c r="EW119" s="168"/>
      <c r="EX119" s="168"/>
      <c r="EY119" s="168"/>
      <c r="EZ119" s="168"/>
      <c r="FA119" s="168"/>
      <c r="FB119" s="168"/>
      <c r="FC119" s="168"/>
      <c r="FD119" s="168"/>
      <c r="FE119" s="168"/>
      <c r="FF119" s="168"/>
      <c r="FG119" s="168"/>
      <c r="FH119" s="168"/>
      <c r="FI119" s="168"/>
      <c r="FJ119" s="168"/>
      <c r="FK119" s="168"/>
      <c r="FL119" s="168"/>
      <c r="FM119" s="168"/>
      <c r="FN119" s="168"/>
      <c r="FO119" s="168"/>
      <c r="FP119" s="168"/>
      <c r="FQ119" s="168"/>
      <c r="FR119" s="168"/>
      <c r="FS119" s="168"/>
      <c r="FT119" s="168"/>
      <c r="FU119" s="168"/>
      <c r="FV119" s="168"/>
      <c r="FW119" s="168"/>
      <c r="FX119" s="168"/>
      <c r="FY119" s="168"/>
      <c r="FZ119" s="168"/>
      <c r="GA119" s="168"/>
      <c r="GB119" s="168"/>
      <c r="GC119" s="168"/>
      <c r="GD119" s="168"/>
      <c r="GE119" s="168"/>
      <c r="GF119" s="168"/>
      <c r="GG119" s="168"/>
      <c r="GH119" s="168"/>
      <c r="GI119" s="168"/>
      <c r="GJ119" s="168"/>
      <c r="GK119" s="168"/>
      <c r="GL119" s="168"/>
      <c r="GM119" s="168"/>
      <c r="GN119" s="168"/>
      <c r="GO119" s="168"/>
      <c r="GP119" s="168"/>
      <c r="GQ119" s="168"/>
      <c r="GR119" s="168"/>
      <c r="GS119" s="168"/>
      <c r="GT119" s="168"/>
      <c r="GU119" s="168"/>
      <c r="GV119" s="168"/>
      <c r="GW119" s="168"/>
      <c r="GX119" s="168"/>
    </row>
    <row r="120" spans="1:206" s="169" customFormat="1" ht="93.75" x14ac:dyDescent="0.3">
      <c r="A120" s="163"/>
      <c r="B120" s="151">
        <v>45639</v>
      </c>
      <c r="C120" s="152" t="s">
        <v>555</v>
      </c>
      <c r="D120" s="165" t="s">
        <v>291</v>
      </c>
      <c r="E120" s="177" t="s">
        <v>556</v>
      </c>
      <c r="F120" s="157"/>
      <c r="G120" s="166">
        <v>18000</v>
      </c>
      <c r="H120" s="155">
        <f>H119-G120</f>
        <v>13828310.396</v>
      </c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8"/>
      <c r="DW120" s="168"/>
      <c r="DX120" s="168"/>
      <c r="DY120" s="168"/>
      <c r="DZ120" s="168"/>
      <c r="EA120" s="168"/>
      <c r="EB120" s="168"/>
      <c r="EC120" s="168"/>
      <c r="ED120" s="168"/>
      <c r="EE120" s="168"/>
      <c r="EF120" s="168"/>
      <c r="EG120" s="168"/>
      <c r="EH120" s="168"/>
      <c r="EI120" s="168"/>
      <c r="EJ120" s="168"/>
      <c r="EK120" s="168"/>
      <c r="EL120" s="168"/>
      <c r="EM120" s="168"/>
      <c r="EN120" s="168"/>
      <c r="EO120" s="168"/>
      <c r="EP120" s="168"/>
      <c r="EQ120" s="168"/>
      <c r="ER120" s="168"/>
      <c r="ES120" s="168"/>
      <c r="ET120" s="168"/>
      <c r="EU120" s="168"/>
      <c r="EV120" s="168"/>
      <c r="EW120" s="168"/>
      <c r="EX120" s="168"/>
      <c r="EY120" s="168"/>
      <c r="EZ120" s="168"/>
      <c r="FA120" s="168"/>
      <c r="FB120" s="168"/>
      <c r="FC120" s="168"/>
      <c r="FD120" s="168"/>
      <c r="FE120" s="168"/>
      <c r="FF120" s="168"/>
      <c r="FG120" s="168"/>
      <c r="FH120" s="168"/>
      <c r="FI120" s="168"/>
      <c r="FJ120" s="168"/>
      <c r="FK120" s="168"/>
      <c r="FL120" s="168"/>
      <c r="FM120" s="168"/>
      <c r="FN120" s="168"/>
      <c r="FO120" s="168"/>
      <c r="FP120" s="168"/>
      <c r="FQ120" s="168"/>
      <c r="FR120" s="168"/>
      <c r="FS120" s="168"/>
      <c r="FT120" s="168"/>
      <c r="FU120" s="168"/>
      <c r="FV120" s="168"/>
      <c r="FW120" s="168"/>
      <c r="FX120" s="168"/>
      <c r="FY120" s="168"/>
      <c r="FZ120" s="168"/>
      <c r="GA120" s="168"/>
      <c r="GB120" s="168"/>
      <c r="GC120" s="168"/>
      <c r="GD120" s="168"/>
      <c r="GE120" s="168"/>
      <c r="GF120" s="168"/>
      <c r="GG120" s="168"/>
      <c r="GH120" s="168"/>
      <c r="GI120" s="168"/>
      <c r="GJ120" s="168"/>
      <c r="GK120" s="168"/>
      <c r="GL120" s="168"/>
      <c r="GM120" s="168"/>
      <c r="GN120" s="168"/>
      <c r="GO120" s="168"/>
      <c r="GP120" s="168"/>
      <c r="GQ120" s="168"/>
      <c r="GR120" s="168"/>
      <c r="GS120" s="168"/>
      <c r="GT120" s="168"/>
      <c r="GU120" s="168"/>
      <c r="GV120" s="168"/>
      <c r="GW120" s="168"/>
      <c r="GX120" s="168"/>
    </row>
    <row r="121" spans="1:206" s="169" customFormat="1" ht="93.75" x14ac:dyDescent="0.3">
      <c r="A121" s="163"/>
      <c r="B121" s="151">
        <v>45639</v>
      </c>
      <c r="C121" s="152" t="s">
        <v>557</v>
      </c>
      <c r="D121" s="165" t="s">
        <v>291</v>
      </c>
      <c r="E121" s="177" t="s">
        <v>558</v>
      </c>
      <c r="F121" s="157"/>
      <c r="G121" s="166">
        <v>18000</v>
      </c>
      <c r="H121" s="155">
        <f t="shared" ref="H121:H128" si="6">H120-G121</f>
        <v>13810310.396</v>
      </c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168"/>
      <c r="EJ121" s="168"/>
      <c r="EK121" s="168"/>
      <c r="EL121" s="168"/>
      <c r="EM121" s="168"/>
      <c r="EN121" s="168"/>
      <c r="EO121" s="168"/>
      <c r="EP121" s="168"/>
      <c r="EQ121" s="168"/>
      <c r="ER121" s="168"/>
      <c r="ES121" s="168"/>
      <c r="ET121" s="168"/>
      <c r="EU121" s="168"/>
      <c r="EV121" s="168"/>
      <c r="EW121" s="168"/>
      <c r="EX121" s="168"/>
      <c r="EY121" s="168"/>
      <c r="EZ121" s="168"/>
      <c r="FA121" s="168"/>
      <c r="FB121" s="168"/>
      <c r="FC121" s="168"/>
      <c r="FD121" s="168"/>
      <c r="FE121" s="168"/>
      <c r="FF121" s="168"/>
      <c r="FG121" s="168"/>
      <c r="FH121" s="168"/>
      <c r="FI121" s="168"/>
      <c r="FJ121" s="16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68"/>
      <c r="FV121" s="168"/>
      <c r="FW121" s="168"/>
      <c r="FX121" s="168"/>
      <c r="FY121" s="168"/>
      <c r="FZ121" s="168"/>
      <c r="GA121" s="168"/>
      <c r="GB121" s="168"/>
      <c r="GC121" s="168"/>
      <c r="GD121" s="168"/>
      <c r="GE121" s="168"/>
      <c r="GF121" s="168"/>
      <c r="GG121" s="168"/>
      <c r="GH121" s="168"/>
      <c r="GI121" s="168"/>
      <c r="GJ121" s="168"/>
      <c r="GK121" s="168"/>
      <c r="GL121" s="168"/>
      <c r="GM121" s="168"/>
      <c r="GN121" s="168"/>
      <c r="GO121" s="168"/>
      <c r="GP121" s="168"/>
      <c r="GQ121" s="168"/>
      <c r="GR121" s="168"/>
      <c r="GS121" s="168"/>
      <c r="GT121" s="168"/>
      <c r="GU121" s="168"/>
      <c r="GV121" s="168"/>
      <c r="GW121" s="168"/>
      <c r="GX121" s="168"/>
    </row>
    <row r="122" spans="1:206" s="169" customFormat="1" ht="90" customHeight="1" x14ac:dyDescent="0.3">
      <c r="A122" s="163"/>
      <c r="B122" s="151">
        <v>45639</v>
      </c>
      <c r="C122" s="152" t="s">
        <v>559</v>
      </c>
      <c r="D122" s="165" t="s">
        <v>291</v>
      </c>
      <c r="E122" s="177" t="s">
        <v>560</v>
      </c>
      <c r="F122" s="157"/>
      <c r="G122" s="166">
        <v>7000.2</v>
      </c>
      <c r="H122" s="155">
        <f t="shared" si="6"/>
        <v>13803310.196</v>
      </c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8"/>
      <c r="DW122" s="168"/>
      <c r="DX122" s="168"/>
      <c r="DY122" s="168"/>
      <c r="DZ122" s="168"/>
      <c r="EA122" s="168"/>
      <c r="EB122" s="168"/>
      <c r="EC122" s="168"/>
      <c r="ED122" s="168"/>
      <c r="EE122" s="168"/>
      <c r="EF122" s="168"/>
      <c r="EG122" s="168"/>
      <c r="EH122" s="168"/>
      <c r="EI122" s="168"/>
      <c r="EJ122" s="168"/>
      <c r="EK122" s="168"/>
      <c r="EL122" s="168"/>
      <c r="EM122" s="168"/>
      <c r="EN122" s="168"/>
      <c r="EO122" s="168"/>
      <c r="EP122" s="168"/>
      <c r="EQ122" s="168"/>
      <c r="ER122" s="168"/>
      <c r="ES122" s="168"/>
      <c r="ET122" s="168"/>
      <c r="EU122" s="168"/>
      <c r="EV122" s="168"/>
      <c r="EW122" s="168"/>
      <c r="EX122" s="168"/>
      <c r="EY122" s="168"/>
      <c r="EZ122" s="168"/>
      <c r="FA122" s="168"/>
      <c r="FB122" s="168"/>
      <c r="FC122" s="168"/>
      <c r="FD122" s="168"/>
      <c r="FE122" s="168"/>
      <c r="FF122" s="168"/>
      <c r="FG122" s="168"/>
      <c r="FH122" s="168"/>
      <c r="FI122" s="168"/>
      <c r="FJ122" s="168"/>
      <c r="FK122" s="168"/>
      <c r="FL122" s="168"/>
      <c r="FM122" s="168"/>
      <c r="FN122" s="168"/>
      <c r="FO122" s="168"/>
      <c r="FP122" s="168"/>
      <c r="FQ122" s="168"/>
      <c r="FR122" s="168"/>
      <c r="FS122" s="168"/>
      <c r="FT122" s="168"/>
      <c r="FU122" s="168"/>
      <c r="FV122" s="168"/>
      <c r="FW122" s="168"/>
      <c r="FX122" s="168"/>
      <c r="FY122" s="168"/>
      <c r="FZ122" s="168"/>
      <c r="GA122" s="168"/>
      <c r="GB122" s="168"/>
      <c r="GC122" s="168"/>
      <c r="GD122" s="168"/>
      <c r="GE122" s="168"/>
      <c r="GF122" s="168"/>
      <c r="GG122" s="168"/>
      <c r="GH122" s="168"/>
      <c r="GI122" s="168"/>
      <c r="GJ122" s="168"/>
      <c r="GK122" s="168"/>
      <c r="GL122" s="168"/>
      <c r="GM122" s="168"/>
      <c r="GN122" s="168"/>
      <c r="GO122" s="168"/>
      <c r="GP122" s="168"/>
      <c r="GQ122" s="168"/>
      <c r="GR122" s="168"/>
      <c r="GS122" s="168"/>
      <c r="GT122" s="168"/>
      <c r="GU122" s="168"/>
      <c r="GV122" s="168"/>
      <c r="GW122" s="168"/>
      <c r="GX122" s="168"/>
    </row>
    <row r="123" spans="1:206" s="169" customFormat="1" ht="56.25" x14ac:dyDescent="0.3">
      <c r="A123" s="163"/>
      <c r="B123" s="151">
        <v>45639</v>
      </c>
      <c r="C123" s="152" t="s">
        <v>561</v>
      </c>
      <c r="D123" s="165" t="s">
        <v>304</v>
      </c>
      <c r="E123" s="177" t="s">
        <v>562</v>
      </c>
      <c r="F123" s="157"/>
      <c r="G123" s="166">
        <v>18460.8</v>
      </c>
      <c r="H123" s="155">
        <f t="shared" si="6"/>
        <v>13784849.396</v>
      </c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68"/>
      <c r="EX123" s="168"/>
      <c r="EY123" s="168"/>
      <c r="EZ123" s="168"/>
      <c r="FA123" s="168"/>
      <c r="FB123" s="168"/>
      <c r="FC123" s="168"/>
      <c r="FD123" s="168"/>
      <c r="FE123" s="168"/>
      <c r="FF123" s="168"/>
      <c r="FG123" s="168"/>
      <c r="FH123" s="168"/>
      <c r="FI123" s="168"/>
      <c r="FJ123" s="16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68"/>
      <c r="FV123" s="168"/>
      <c r="FW123" s="168"/>
      <c r="FX123" s="168"/>
      <c r="FY123" s="168"/>
      <c r="FZ123" s="168"/>
      <c r="GA123" s="168"/>
      <c r="GB123" s="168"/>
      <c r="GC123" s="168"/>
      <c r="GD123" s="168"/>
      <c r="GE123" s="168"/>
      <c r="GF123" s="168"/>
      <c r="GG123" s="168"/>
      <c r="GH123" s="168"/>
      <c r="GI123" s="168"/>
      <c r="GJ123" s="168"/>
      <c r="GK123" s="168"/>
      <c r="GL123" s="168"/>
      <c r="GM123" s="168"/>
      <c r="GN123" s="168"/>
      <c r="GO123" s="168"/>
      <c r="GP123" s="168"/>
      <c r="GQ123" s="168"/>
      <c r="GR123" s="168"/>
      <c r="GS123" s="168"/>
      <c r="GT123" s="168"/>
      <c r="GU123" s="168"/>
      <c r="GV123" s="168"/>
      <c r="GW123" s="168"/>
      <c r="GX123" s="168"/>
    </row>
    <row r="124" spans="1:206" s="169" customFormat="1" ht="56.25" x14ac:dyDescent="0.3">
      <c r="A124" s="163"/>
      <c r="B124" s="151">
        <v>45639</v>
      </c>
      <c r="C124" s="152" t="s">
        <v>563</v>
      </c>
      <c r="D124" s="165" t="s">
        <v>304</v>
      </c>
      <c r="E124" s="177" t="s">
        <v>564</v>
      </c>
      <c r="F124" s="157"/>
      <c r="G124" s="166">
        <v>18000</v>
      </c>
      <c r="H124" s="155">
        <f t="shared" si="6"/>
        <v>13766849.396</v>
      </c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8"/>
      <c r="DW124" s="168"/>
      <c r="DX124" s="168"/>
      <c r="DY124" s="168"/>
      <c r="DZ124" s="168"/>
      <c r="EA124" s="168"/>
      <c r="EB124" s="168"/>
      <c r="EC124" s="168"/>
      <c r="ED124" s="168"/>
      <c r="EE124" s="168"/>
      <c r="EF124" s="168"/>
      <c r="EG124" s="168"/>
      <c r="EH124" s="168"/>
      <c r="EI124" s="168"/>
      <c r="EJ124" s="168"/>
      <c r="EK124" s="168"/>
      <c r="EL124" s="168"/>
      <c r="EM124" s="168"/>
      <c r="EN124" s="168"/>
      <c r="EO124" s="168"/>
      <c r="EP124" s="168"/>
      <c r="EQ124" s="168"/>
      <c r="ER124" s="168"/>
      <c r="ES124" s="168"/>
      <c r="ET124" s="168"/>
      <c r="EU124" s="168"/>
      <c r="EV124" s="168"/>
      <c r="EW124" s="168"/>
      <c r="EX124" s="168"/>
      <c r="EY124" s="168"/>
      <c r="EZ124" s="168"/>
      <c r="FA124" s="168"/>
      <c r="FB124" s="168"/>
      <c r="FC124" s="168"/>
      <c r="FD124" s="168"/>
      <c r="FE124" s="168"/>
      <c r="FF124" s="168"/>
      <c r="FG124" s="168"/>
      <c r="FH124" s="168"/>
      <c r="FI124" s="168"/>
      <c r="FJ124" s="168"/>
      <c r="FK124" s="168"/>
      <c r="FL124" s="168"/>
      <c r="FM124" s="168"/>
      <c r="FN124" s="168"/>
      <c r="FO124" s="168"/>
      <c r="FP124" s="168"/>
      <c r="FQ124" s="168"/>
      <c r="FR124" s="168"/>
      <c r="FS124" s="168"/>
      <c r="FT124" s="168"/>
      <c r="FU124" s="168"/>
      <c r="FV124" s="168"/>
      <c r="FW124" s="168"/>
      <c r="FX124" s="168"/>
      <c r="FY124" s="168"/>
      <c r="FZ124" s="168"/>
      <c r="GA124" s="168"/>
      <c r="GB124" s="168"/>
      <c r="GC124" s="168"/>
      <c r="GD124" s="168"/>
      <c r="GE124" s="168"/>
      <c r="GF124" s="168"/>
      <c r="GG124" s="168"/>
      <c r="GH124" s="168"/>
      <c r="GI124" s="168"/>
      <c r="GJ124" s="168"/>
      <c r="GK124" s="168"/>
      <c r="GL124" s="168"/>
      <c r="GM124" s="168"/>
      <c r="GN124" s="168"/>
      <c r="GO124" s="168"/>
      <c r="GP124" s="168"/>
      <c r="GQ124" s="168"/>
      <c r="GR124" s="168"/>
      <c r="GS124" s="168"/>
      <c r="GT124" s="168"/>
      <c r="GU124" s="168"/>
      <c r="GV124" s="168"/>
      <c r="GW124" s="168"/>
      <c r="GX124" s="168"/>
    </row>
    <row r="125" spans="1:206" s="169" customFormat="1" ht="56.25" x14ac:dyDescent="0.3">
      <c r="A125" s="163"/>
      <c r="B125" s="151">
        <v>45639</v>
      </c>
      <c r="C125" s="152" t="s">
        <v>565</v>
      </c>
      <c r="D125" s="165" t="s">
        <v>304</v>
      </c>
      <c r="E125" s="177" t="s">
        <v>566</v>
      </c>
      <c r="F125" s="157"/>
      <c r="G125" s="166">
        <v>18000</v>
      </c>
      <c r="H125" s="155">
        <f t="shared" si="6"/>
        <v>13748849.396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168"/>
      <c r="EJ125" s="168"/>
      <c r="EK125" s="168"/>
      <c r="EL125" s="168"/>
      <c r="EM125" s="168"/>
      <c r="EN125" s="168"/>
      <c r="EO125" s="168"/>
      <c r="EP125" s="168"/>
      <c r="EQ125" s="168"/>
      <c r="ER125" s="168"/>
      <c r="ES125" s="168"/>
      <c r="ET125" s="168"/>
      <c r="EU125" s="168"/>
      <c r="EV125" s="168"/>
      <c r="EW125" s="168"/>
      <c r="EX125" s="168"/>
      <c r="EY125" s="168"/>
      <c r="EZ125" s="168"/>
      <c r="FA125" s="168"/>
      <c r="FB125" s="168"/>
      <c r="FC125" s="168"/>
      <c r="FD125" s="168"/>
      <c r="FE125" s="168"/>
      <c r="FF125" s="168"/>
      <c r="FG125" s="168"/>
      <c r="FH125" s="168"/>
      <c r="FI125" s="168"/>
      <c r="FJ125" s="168"/>
      <c r="FK125" s="168"/>
      <c r="FL125" s="168"/>
      <c r="FM125" s="168"/>
      <c r="FN125" s="168"/>
      <c r="FO125" s="168"/>
      <c r="FP125" s="168"/>
      <c r="FQ125" s="168"/>
      <c r="FR125" s="168"/>
      <c r="FS125" s="168"/>
      <c r="FT125" s="168"/>
      <c r="FU125" s="168"/>
      <c r="FV125" s="168"/>
      <c r="FW125" s="168"/>
      <c r="FX125" s="168"/>
      <c r="FY125" s="168"/>
      <c r="FZ125" s="168"/>
      <c r="GA125" s="168"/>
      <c r="GB125" s="168"/>
      <c r="GC125" s="168"/>
      <c r="GD125" s="168"/>
      <c r="GE125" s="168"/>
      <c r="GF125" s="168"/>
      <c r="GG125" s="168"/>
      <c r="GH125" s="168"/>
      <c r="GI125" s="168"/>
      <c r="GJ125" s="168"/>
      <c r="GK125" s="168"/>
      <c r="GL125" s="168"/>
      <c r="GM125" s="168"/>
      <c r="GN125" s="168"/>
      <c r="GO125" s="168"/>
      <c r="GP125" s="168"/>
      <c r="GQ125" s="168"/>
      <c r="GR125" s="168"/>
      <c r="GS125" s="168"/>
      <c r="GT125" s="168"/>
      <c r="GU125" s="168"/>
      <c r="GV125" s="168"/>
      <c r="GW125" s="168"/>
      <c r="GX125" s="168"/>
    </row>
    <row r="126" spans="1:206" s="169" customFormat="1" ht="56.25" x14ac:dyDescent="0.3">
      <c r="A126" s="163"/>
      <c r="B126" s="151">
        <v>45639</v>
      </c>
      <c r="C126" s="152" t="s">
        <v>567</v>
      </c>
      <c r="D126" s="165" t="s">
        <v>304</v>
      </c>
      <c r="E126" s="177" t="s">
        <v>568</v>
      </c>
      <c r="F126" s="157"/>
      <c r="G126" s="166">
        <v>18000</v>
      </c>
      <c r="H126" s="155">
        <f t="shared" si="6"/>
        <v>13730849.396</v>
      </c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  <c r="CH126" s="168"/>
      <c r="CI126" s="168"/>
      <c r="CJ126" s="168"/>
      <c r="CK126" s="168"/>
      <c r="CL126" s="168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68"/>
      <c r="CW126" s="168"/>
      <c r="CX126" s="168"/>
      <c r="CY126" s="168"/>
      <c r="CZ126" s="168"/>
      <c r="DA126" s="168"/>
      <c r="DB126" s="168"/>
      <c r="DC126" s="168"/>
      <c r="DD126" s="168"/>
      <c r="DE126" s="168"/>
      <c r="DF126" s="168"/>
      <c r="DG126" s="168"/>
      <c r="DH126" s="168"/>
      <c r="DI126" s="168"/>
      <c r="DJ126" s="168"/>
      <c r="DK126" s="168"/>
      <c r="DL126" s="168"/>
      <c r="DM126" s="168"/>
      <c r="DN126" s="168"/>
      <c r="DO126" s="168"/>
      <c r="DP126" s="168"/>
      <c r="DQ126" s="168"/>
      <c r="DR126" s="168"/>
      <c r="DS126" s="168"/>
      <c r="DT126" s="168"/>
      <c r="DU126" s="168"/>
      <c r="DV126" s="168"/>
      <c r="DW126" s="168"/>
      <c r="DX126" s="168"/>
      <c r="DY126" s="168"/>
      <c r="DZ126" s="168"/>
      <c r="EA126" s="168"/>
      <c r="EB126" s="168"/>
      <c r="EC126" s="168"/>
      <c r="ED126" s="168"/>
      <c r="EE126" s="168"/>
      <c r="EF126" s="168"/>
      <c r="EG126" s="168"/>
      <c r="EH126" s="168"/>
      <c r="EI126" s="168"/>
      <c r="EJ126" s="168"/>
      <c r="EK126" s="168"/>
      <c r="EL126" s="168"/>
      <c r="EM126" s="168"/>
      <c r="EN126" s="168"/>
      <c r="EO126" s="168"/>
      <c r="EP126" s="168"/>
      <c r="EQ126" s="168"/>
      <c r="ER126" s="168"/>
      <c r="ES126" s="168"/>
      <c r="ET126" s="168"/>
      <c r="EU126" s="168"/>
      <c r="EV126" s="168"/>
      <c r="EW126" s="168"/>
      <c r="EX126" s="168"/>
      <c r="EY126" s="168"/>
      <c r="EZ126" s="168"/>
      <c r="FA126" s="168"/>
      <c r="FB126" s="168"/>
      <c r="FC126" s="168"/>
      <c r="FD126" s="168"/>
      <c r="FE126" s="168"/>
      <c r="FF126" s="168"/>
      <c r="FG126" s="168"/>
      <c r="FH126" s="168"/>
      <c r="FI126" s="168"/>
      <c r="FJ126" s="168"/>
      <c r="FK126" s="168"/>
      <c r="FL126" s="168"/>
      <c r="FM126" s="168"/>
      <c r="FN126" s="168"/>
      <c r="FO126" s="168"/>
      <c r="FP126" s="168"/>
      <c r="FQ126" s="168"/>
      <c r="FR126" s="168"/>
      <c r="FS126" s="168"/>
      <c r="FT126" s="168"/>
      <c r="FU126" s="168"/>
      <c r="FV126" s="168"/>
      <c r="FW126" s="168"/>
      <c r="FX126" s="168"/>
      <c r="FY126" s="168"/>
      <c r="FZ126" s="168"/>
      <c r="GA126" s="168"/>
      <c r="GB126" s="168"/>
      <c r="GC126" s="168"/>
      <c r="GD126" s="168"/>
      <c r="GE126" s="168"/>
      <c r="GF126" s="168"/>
      <c r="GG126" s="168"/>
      <c r="GH126" s="168"/>
      <c r="GI126" s="168"/>
      <c r="GJ126" s="168"/>
      <c r="GK126" s="168"/>
      <c r="GL126" s="168"/>
      <c r="GM126" s="168"/>
      <c r="GN126" s="168"/>
      <c r="GO126" s="168"/>
      <c r="GP126" s="168"/>
      <c r="GQ126" s="168"/>
      <c r="GR126" s="168"/>
      <c r="GS126" s="168"/>
      <c r="GT126" s="168"/>
      <c r="GU126" s="168"/>
      <c r="GV126" s="168"/>
      <c r="GW126" s="168"/>
      <c r="GX126" s="168"/>
    </row>
    <row r="127" spans="1:206" s="169" customFormat="1" ht="56.25" x14ac:dyDescent="0.3">
      <c r="A127" s="163"/>
      <c r="B127" s="151">
        <v>45639</v>
      </c>
      <c r="C127" s="152" t="s">
        <v>569</v>
      </c>
      <c r="D127" s="165" t="s">
        <v>304</v>
      </c>
      <c r="E127" s="177" t="s">
        <v>570</v>
      </c>
      <c r="F127" s="157"/>
      <c r="G127" s="166">
        <v>18000</v>
      </c>
      <c r="H127" s="155">
        <f t="shared" si="6"/>
        <v>13712849.396</v>
      </c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68"/>
      <c r="DX127" s="168"/>
      <c r="DY127" s="168"/>
      <c r="DZ127" s="168"/>
      <c r="EA127" s="168"/>
      <c r="EB127" s="168"/>
      <c r="EC127" s="168"/>
      <c r="ED127" s="168"/>
      <c r="EE127" s="168"/>
      <c r="EF127" s="168"/>
      <c r="EG127" s="168"/>
      <c r="EH127" s="168"/>
      <c r="EI127" s="168"/>
      <c r="EJ127" s="168"/>
      <c r="EK127" s="168"/>
      <c r="EL127" s="168"/>
      <c r="EM127" s="168"/>
      <c r="EN127" s="168"/>
      <c r="EO127" s="168"/>
      <c r="EP127" s="168"/>
      <c r="EQ127" s="168"/>
      <c r="ER127" s="168"/>
      <c r="ES127" s="168"/>
      <c r="ET127" s="168"/>
      <c r="EU127" s="168"/>
      <c r="EV127" s="168"/>
      <c r="EW127" s="168"/>
      <c r="EX127" s="168"/>
      <c r="EY127" s="168"/>
      <c r="EZ127" s="168"/>
      <c r="FA127" s="168"/>
      <c r="FB127" s="168"/>
      <c r="FC127" s="168"/>
      <c r="FD127" s="168"/>
      <c r="FE127" s="168"/>
      <c r="FF127" s="168"/>
      <c r="FG127" s="168"/>
      <c r="FH127" s="168"/>
      <c r="FI127" s="168"/>
      <c r="FJ127" s="168"/>
      <c r="FK127" s="168"/>
      <c r="FL127" s="168"/>
      <c r="FM127" s="168"/>
      <c r="FN127" s="168"/>
      <c r="FO127" s="168"/>
      <c r="FP127" s="168"/>
      <c r="FQ127" s="168"/>
      <c r="FR127" s="168"/>
      <c r="FS127" s="168"/>
      <c r="FT127" s="168"/>
      <c r="FU127" s="168"/>
      <c r="FV127" s="168"/>
      <c r="FW127" s="168"/>
      <c r="FX127" s="168"/>
      <c r="FY127" s="168"/>
      <c r="FZ127" s="168"/>
      <c r="GA127" s="168"/>
      <c r="GB127" s="168"/>
      <c r="GC127" s="168"/>
      <c r="GD127" s="168"/>
      <c r="GE127" s="168"/>
      <c r="GF127" s="168"/>
      <c r="GG127" s="168"/>
      <c r="GH127" s="168"/>
      <c r="GI127" s="168"/>
      <c r="GJ127" s="168"/>
      <c r="GK127" s="168"/>
      <c r="GL127" s="168"/>
      <c r="GM127" s="168"/>
      <c r="GN127" s="168"/>
      <c r="GO127" s="168"/>
      <c r="GP127" s="168"/>
      <c r="GQ127" s="168"/>
      <c r="GR127" s="168"/>
      <c r="GS127" s="168"/>
      <c r="GT127" s="168"/>
      <c r="GU127" s="168"/>
      <c r="GV127" s="168"/>
      <c r="GW127" s="168"/>
      <c r="GX127" s="168"/>
    </row>
    <row r="128" spans="1:206" s="169" customFormat="1" ht="56.25" x14ac:dyDescent="0.3">
      <c r="A128" s="163"/>
      <c r="B128" s="151">
        <v>45639</v>
      </c>
      <c r="C128" s="152" t="s">
        <v>571</v>
      </c>
      <c r="D128" s="165" t="s">
        <v>304</v>
      </c>
      <c r="E128" s="177" t="s">
        <v>572</v>
      </c>
      <c r="F128" s="157"/>
      <c r="G128" s="166">
        <v>18000</v>
      </c>
      <c r="H128" s="155">
        <f t="shared" si="6"/>
        <v>13694849.396</v>
      </c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168"/>
      <c r="CP128" s="168"/>
      <c r="CQ128" s="168"/>
      <c r="CR128" s="168"/>
      <c r="CS128" s="168"/>
      <c r="CT128" s="168"/>
      <c r="CU128" s="168"/>
      <c r="CV128" s="168"/>
      <c r="CW128" s="168"/>
      <c r="CX128" s="168"/>
      <c r="CY128" s="168"/>
      <c r="CZ128" s="168"/>
      <c r="DA128" s="168"/>
      <c r="DB128" s="168"/>
      <c r="DC128" s="168"/>
      <c r="DD128" s="168"/>
      <c r="DE128" s="168"/>
      <c r="DF128" s="168"/>
      <c r="DG128" s="168"/>
      <c r="DH128" s="168"/>
      <c r="DI128" s="168"/>
      <c r="DJ128" s="168"/>
      <c r="DK128" s="168"/>
      <c r="DL128" s="168"/>
      <c r="DM128" s="168"/>
      <c r="DN128" s="168"/>
      <c r="DO128" s="168"/>
      <c r="DP128" s="168"/>
      <c r="DQ128" s="168"/>
      <c r="DR128" s="168"/>
      <c r="DS128" s="168"/>
      <c r="DT128" s="168"/>
      <c r="DU128" s="168"/>
      <c r="DV128" s="168"/>
      <c r="DW128" s="168"/>
      <c r="DX128" s="168"/>
      <c r="DY128" s="168"/>
      <c r="DZ128" s="168"/>
      <c r="EA128" s="168"/>
      <c r="EB128" s="168"/>
      <c r="EC128" s="168"/>
      <c r="ED128" s="168"/>
      <c r="EE128" s="168"/>
      <c r="EF128" s="168"/>
      <c r="EG128" s="168"/>
      <c r="EH128" s="168"/>
      <c r="EI128" s="168"/>
      <c r="EJ128" s="168"/>
      <c r="EK128" s="168"/>
      <c r="EL128" s="168"/>
      <c r="EM128" s="168"/>
      <c r="EN128" s="168"/>
      <c r="EO128" s="168"/>
      <c r="EP128" s="168"/>
      <c r="EQ128" s="168"/>
      <c r="ER128" s="168"/>
      <c r="ES128" s="168"/>
      <c r="ET128" s="168"/>
      <c r="EU128" s="168"/>
      <c r="EV128" s="168"/>
      <c r="EW128" s="168"/>
      <c r="EX128" s="168"/>
      <c r="EY128" s="168"/>
      <c r="EZ128" s="168"/>
      <c r="FA128" s="168"/>
      <c r="FB128" s="168"/>
      <c r="FC128" s="168"/>
      <c r="FD128" s="168"/>
      <c r="FE128" s="168"/>
      <c r="FF128" s="168"/>
      <c r="FG128" s="168"/>
      <c r="FH128" s="168"/>
      <c r="FI128" s="168"/>
      <c r="FJ128" s="168"/>
      <c r="FK128" s="168"/>
      <c r="FL128" s="168"/>
      <c r="FM128" s="168"/>
      <c r="FN128" s="168"/>
      <c r="FO128" s="168"/>
      <c r="FP128" s="168"/>
      <c r="FQ128" s="168"/>
      <c r="FR128" s="168"/>
      <c r="FS128" s="168"/>
      <c r="FT128" s="168"/>
      <c r="FU128" s="168"/>
      <c r="FV128" s="168"/>
      <c r="FW128" s="168"/>
      <c r="FX128" s="168"/>
      <c r="FY128" s="168"/>
      <c r="FZ128" s="168"/>
      <c r="GA128" s="168"/>
      <c r="GB128" s="168"/>
      <c r="GC128" s="168"/>
      <c r="GD128" s="168"/>
      <c r="GE128" s="168"/>
      <c r="GF128" s="168"/>
      <c r="GG128" s="168"/>
      <c r="GH128" s="168"/>
      <c r="GI128" s="168"/>
      <c r="GJ128" s="168"/>
      <c r="GK128" s="168"/>
      <c r="GL128" s="168"/>
      <c r="GM128" s="168"/>
      <c r="GN128" s="168"/>
      <c r="GO128" s="168"/>
      <c r="GP128" s="168"/>
      <c r="GQ128" s="168"/>
      <c r="GR128" s="168"/>
      <c r="GS128" s="168"/>
      <c r="GT128" s="168"/>
      <c r="GU128" s="168"/>
      <c r="GV128" s="168"/>
      <c r="GW128" s="168"/>
      <c r="GX128" s="168"/>
    </row>
    <row r="129" spans="1:206" s="169" customFormat="1" ht="18.75" x14ac:dyDescent="0.3">
      <c r="A129" s="163"/>
      <c r="B129" s="151">
        <v>45642</v>
      </c>
      <c r="C129" s="152" t="s">
        <v>573</v>
      </c>
      <c r="D129" s="165" t="s">
        <v>190</v>
      </c>
      <c r="E129" s="177" t="s">
        <v>157</v>
      </c>
      <c r="F129" s="157">
        <v>7000</v>
      </c>
      <c r="G129" s="166"/>
      <c r="H129" s="155">
        <f>H128+F129</f>
        <v>13701849.396</v>
      </c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  <c r="CH129" s="168"/>
      <c r="CI129" s="168"/>
      <c r="CJ129" s="168"/>
      <c r="CK129" s="168"/>
      <c r="CL129" s="168"/>
      <c r="CM129" s="168"/>
      <c r="CN129" s="168"/>
      <c r="CO129" s="168"/>
      <c r="CP129" s="168"/>
      <c r="CQ129" s="168"/>
      <c r="CR129" s="168"/>
      <c r="CS129" s="168"/>
      <c r="CT129" s="168"/>
      <c r="CU129" s="168"/>
      <c r="CV129" s="168"/>
      <c r="CW129" s="168"/>
      <c r="CX129" s="168"/>
      <c r="CY129" s="168"/>
      <c r="CZ129" s="168"/>
      <c r="DA129" s="168"/>
      <c r="DB129" s="168"/>
      <c r="DC129" s="168"/>
      <c r="DD129" s="168"/>
      <c r="DE129" s="168"/>
      <c r="DF129" s="168"/>
      <c r="DG129" s="168"/>
      <c r="DH129" s="168"/>
      <c r="DI129" s="168"/>
      <c r="DJ129" s="168"/>
      <c r="DK129" s="168"/>
      <c r="DL129" s="168"/>
      <c r="DM129" s="168"/>
      <c r="DN129" s="168"/>
      <c r="DO129" s="168"/>
      <c r="DP129" s="168"/>
      <c r="DQ129" s="168"/>
      <c r="DR129" s="168"/>
      <c r="DS129" s="168"/>
      <c r="DT129" s="168"/>
      <c r="DU129" s="168"/>
      <c r="DV129" s="168"/>
      <c r="DW129" s="168"/>
      <c r="DX129" s="168"/>
      <c r="DY129" s="168"/>
      <c r="DZ129" s="168"/>
      <c r="EA129" s="168"/>
      <c r="EB129" s="168"/>
      <c r="EC129" s="168"/>
      <c r="ED129" s="168"/>
      <c r="EE129" s="168"/>
      <c r="EF129" s="168"/>
      <c r="EG129" s="168"/>
      <c r="EH129" s="168"/>
      <c r="EI129" s="168"/>
      <c r="EJ129" s="168"/>
      <c r="EK129" s="168"/>
      <c r="EL129" s="168"/>
      <c r="EM129" s="168"/>
      <c r="EN129" s="168"/>
      <c r="EO129" s="168"/>
      <c r="EP129" s="168"/>
      <c r="EQ129" s="168"/>
      <c r="ER129" s="168"/>
      <c r="ES129" s="168"/>
      <c r="ET129" s="168"/>
      <c r="EU129" s="168"/>
      <c r="EV129" s="168"/>
      <c r="EW129" s="168"/>
      <c r="EX129" s="168"/>
      <c r="EY129" s="168"/>
      <c r="EZ129" s="168"/>
      <c r="FA129" s="168"/>
      <c r="FB129" s="168"/>
      <c r="FC129" s="168"/>
      <c r="FD129" s="168"/>
      <c r="FE129" s="168"/>
      <c r="FF129" s="168"/>
      <c r="FG129" s="168"/>
      <c r="FH129" s="168"/>
      <c r="FI129" s="168"/>
      <c r="FJ129" s="168"/>
      <c r="FK129" s="168"/>
      <c r="FL129" s="168"/>
      <c r="FM129" s="168"/>
      <c r="FN129" s="168"/>
      <c r="FO129" s="168"/>
      <c r="FP129" s="168"/>
      <c r="FQ129" s="168"/>
      <c r="FR129" s="168"/>
      <c r="FS129" s="168"/>
      <c r="FT129" s="168"/>
      <c r="FU129" s="168"/>
      <c r="FV129" s="168"/>
      <c r="FW129" s="168"/>
      <c r="FX129" s="168"/>
      <c r="FY129" s="168"/>
      <c r="FZ129" s="168"/>
      <c r="GA129" s="168"/>
      <c r="GB129" s="168"/>
      <c r="GC129" s="168"/>
      <c r="GD129" s="168"/>
      <c r="GE129" s="168"/>
      <c r="GF129" s="168"/>
      <c r="GG129" s="168"/>
      <c r="GH129" s="168"/>
      <c r="GI129" s="168"/>
      <c r="GJ129" s="168"/>
      <c r="GK129" s="168"/>
      <c r="GL129" s="168"/>
      <c r="GM129" s="168"/>
      <c r="GN129" s="168"/>
      <c r="GO129" s="168"/>
      <c r="GP129" s="168"/>
      <c r="GQ129" s="168"/>
      <c r="GR129" s="168"/>
      <c r="GS129" s="168"/>
      <c r="GT129" s="168"/>
      <c r="GU129" s="168"/>
      <c r="GV129" s="168"/>
      <c r="GW129" s="168"/>
      <c r="GX129" s="168"/>
    </row>
    <row r="130" spans="1:206" s="169" customFormat="1" ht="18.75" x14ac:dyDescent="0.3">
      <c r="A130" s="163"/>
      <c r="B130" s="151">
        <v>45643</v>
      </c>
      <c r="C130" s="152" t="s">
        <v>574</v>
      </c>
      <c r="D130" s="165" t="s">
        <v>190</v>
      </c>
      <c r="E130" s="177" t="s">
        <v>157</v>
      </c>
      <c r="F130" s="157">
        <v>8000</v>
      </c>
      <c r="G130" s="166"/>
      <c r="H130" s="155">
        <f>H129+F130</f>
        <v>13709849.396</v>
      </c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  <c r="CH130" s="168"/>
      <c r="CI130" s="168"/>
      <c r="CJ130" s="168"/>
      <c r="CK130" s="168"/>
      <c r="CL130" s="168"/>
      <c r="CM130" s="168"/>
      <c r="CN130" s="168"/>
      <c r="CO130" s="168"/>
      <c r="CP130" s="168"/>
      <c r="CQ130" s="168"/>
      <c r="CR130" s="168"/>
      <c r="CS130" s="168"/>
      <c r="CT130" s="168"/>
      <c r="CU130" s="168"/>
      <c r="CV130" s="168"/>
      <c r="CW130" s="168"/>
      <c r="CX130" s="168"/>
      <c r="CY130" s="168"/>
      <c r="CZ130" s="168"/>
      <c r="DA130" s="168"/>
      <c r="DB130" s="168"/>
      <c r="DC130" s="168"/>
      <c r="DD130" s="168"/>
      <c r="DE130" s="168"/>
      <c r="DF130" s="168"/>
      <c r="DG130" s="168"/>
      <c r="DH130" s="168"/>
      <c r="DI130" s="168"/>
      <c r="DJ130" s="168"/>
      <c r="DK130" s="168"/>
      <c r="DL130" s="168"/>
      <c r="DM130" s="168"/>
      <c r="DN130" s="168"/>
      <c r="DO130" s="168"/>
      <c r="DP130" s="168"/>
      <c r="DQ130" s="168"/>
      <c r="DR130" s="168"/>
      <c r="DS130" s="168"/>
      <c r="DT130" s="168"/>
      <c r="DU130" s="168"/>
      <c r="DV130" s="168"/>
      <c r="DW130" s="168"/>
      <c r="DX130" s="168"/>
      <c r="DY130" s="168"/>
      <c r="DZ130" s="168"/>
      <c r="EA130" s="168"/>
      <c r="EB130" s="168"/>
      <c r="EC130" s="168"/>
      <c r="ED130" s="168"/>
      <c r="EE130" s="168"/>
      <c r="EF130" s="168"/>
      <c r="EG130" s="168"/>
      <c r="EH130" s="168"/>
      <c r="EI130" s="168"/>
      <c r="EJ130" s="168"/>
      <c r="EK130" s="168"/>
      <c r="EL130" s="168"/>
      <c r="EM130" s="168"/>
      <c r="EN130" s="168"/>
      <c r="EO130" s="168"/>
      <c r="EP130" s="168"/>
      <c r="EQ130" s="168"/>
      <c r="ER130" s="168"/>
      <c r="ES130" s="168"/>
      <c r="ET130" s="168"/>
      <c r="EU130" s="168"/>
      <c r="EV130" s="168"/>
      <c r="EW130" s="168"/>
      <c r="EX130" s="168"/>
      <c r="EY130" s="168"/>
      <c r="EZ130" s="168"/>
      <c r="FA130" s="168"/>
      <c r="FB130" s="168"/>
      <c r="FC130" s="168"/>
      <c r="FD130" s="168"/>
      <c r="FE130" s="168"/>
      <c r="FF130" s="168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  <c r="FZ130" s="168"/>
      <c r="GA130" s="168"/>
      <c r="GB130" s="168"/>
      <c r="GC130" s="168"/>
      <c r="GD130" s="168"/>
      <c r="GE130" s="168"/>
      <c r="GF130" s="168"/>
      <c r="GG130" s="168"/>
      <c r="GH130" s="168"/>
      <c r="GI130" s="168"/>
      <c r="GJ130" s="168"/>
      <c r="GK130" s="168"/>
      <c r="GL130" s="168"/>
      <c r="GM130" s="168"/>
      <c r="GN130" s="168"/>
      <c r="GO130" s="168"/>
      <c r="GP130" s="168"/>
      <c r="GQ130" s="168"/>
      <c r="GR130" s="168"/>
      <c r="GS130" s="168"/>
      <c r="GT130" s="168"/>
      <c r="GU130" s="168"/>
      <c r="GV130" s="168"/>
      <c r="GW130" s="168"/>
      <c r="GX130" s="168"/>
    </row>
    <row r="131" spans="1:206" s="169" customFormat="1" ht="37.5" x14ac:dyDescent="0.3">
      <c r="A131" s="163"/>
      <c r="B131" s="151">
        <v>45643</v>
      </c>
      <c r="C131" s="152" t="s">
        <v>575</v>
      </c>
      <c r="D131" s="165" t="s">
        <v>296</v>
      </c>
      <c r="E131" s="177" t="s">
        <v>576</v>
      </c>
      <c r="F131" s="157"/>
      <c r="G131" s="166">
        <v>425069.21</v>
      </c>
      <c r="H131" s="155">
        <f>H130-G131</f>
        <v>13284780.185999999</v>
      </c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168"/>
      <c r="CP131" s="168"/>
      <c r="CQ131" s="168"/>
      <c r="CR131" s="168"/>
      <c r="CS131" s="168"/>
      <c r="CT131" s="168"/>
      <c r="CU131" s="168"/>
      <c r="CV131" s="168"/>
      <c r="CW131" s="168"/>
      <c r="CX131" s="168"/>
      <c r="CY131" s="168"/>
      <c r="CZ131" s="168"/>
      <c r="DA131" s="168"/>
      <c r="DB131" s="168"/>
      <c r="DC131" s="168"/>
      <c r="DD131" s="168"/>
      <c r="DE131" s="168"/>
      <c r="DF131" s="168"/>
      <c r="DG131" s="168"/>
      <c r="DH131" s="168"/>
      <c r="DI131" s="168"/>
      <c r="DJ131" s="168"/>
      <c r="DK131" s="168"/>
      <c r="DL131" s="168"/>
      <c r="DM131" s="168"/>
      <c r="DN131" s="168"/>
      <c r="DO131" s="168"/>
      <c r="DP131" s="168"/>
      <c r="DQ131" s="168"/>
      <c r="DR131" s="168"/>
      <c r="DS131" s="168"/>
      <c r="DT131" s="168"/>
      <c r="DU131" s="168"/>
      <c r="DV131" s="168"/>
      <c r="DW131" s="168"/>
      <c r="DX131" s="168"/>
      <c r="DY131" s="168"/>
      <c r="DZ131" s="168"/>
      <c r="EA131" s="168"/>
      <c r="EB131" s="168"/>
      <c r="EC131" s="168"/>
      <c r="ED131" s="168"/>
      <c r="EE131" s="168"/>
      <c r="EF131" s="168"/>
      <c r="EG131" s="168"/>
      <c r="EH131" s="168"/>
      <c r="EI131" s="168"/>
      <c r="EJ131" s="168"/>
      <c r="EK131" s="168"/>
      <c r="EL131" s="168"/>
      <c r="EM131" s="168"/>
      <c r="EN131" s="168"/>
      <c r="EO131" s="168"/>
      <c r="EP131" s="168"/>
      <c r="EQ131" s="168"/>
      <c r="ER131" s="168"/>
      <c r="ES131" s="168"/>
      <c r="ET131" s="168"/>
      <c r="EU131" s="168"/>
      <c r="EV131" s="168"/>
      <c r="EW131" s="168"/>
      <c r="EX131" s="168"/>
      <c r="EY131" s="168"/>
      <c r="EZ131" s="168"/>
      <c r="FA131" s="168"/>
      <c r="FB131" s="168"/>
      <c r="FC131" s="168"/>
      <c r="FD131" s="168"/>
      <c r="FE131" s="168"/>
      <c r="FF131" s="168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  <c r="FZ131" s="168"/>
      <c r="GA131" s="168"/>
      <c r="GB131" s="168"/>
      <c r="GC131" s="168"/>
      <c r="GD131" s="168"/>
      <c r="GE131" s="168"/>
      <c r="GF131" s="168"/>
      <c r="GG131" s="168"/>
      <c r="GH131" s="168"/>
      <c r="GI131" s="168"/>
      <c r="GJ131" s="168"/>
      <c r="GK131" s="168"/>
      <c r="GL131" s="168"/>
      <c r="GM131" s="168"/>
      <c r="GN131" s="168"/>
      <c r="GO131" s="168"/>
      <c r="GP131" s="168"/>
      <c r="GQ131" s="168"/>
      <c r="GR131" s="168"/>
      <c r="GS131" s="168"/>
      <c r="GT131" s="168"/>
      <c r="GU131" s="168"/>
      <c r="GV131" s="168"/>
      <c r="GW131" s="168"/>
      <c r="GX131" s="168"/>
    </row>
    <row r="132" spans="1:206" s="169" customFormat="1" ht="37.5" x14ac:dyDescent="0.3">
      <c r="A132" s="163"/>
      <c r="B132" s="151">
        <v>45643</v>
      </c>
      <c r="C132" s="152" t="s">
        <v>577</v>
      </c>
      <c r="D132" s="165" t="s">
        <v>578</v>
      </c>
      <c r="E132" s="177" t="s">
        <v>579</v>
      </c>
      <c r="F132" s="157"/>
      <c r="G132" s="166">
        <v>73224</v>
      </c>
      <c r="H132" s="155">
        <f t="shared" ref="H132:H154" si="7">H131-G132</f>
        <v>13211556.185999999</v>
      </c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68"/>
      <c r="DX132" s="168"/>
      <c r="DY132" s="168"/>
      <c r="DZ132" s="168"/>
      <c r="EA132" s="168"/>
      <c r="EB132" s="168"/>
      <c r="EC132" s="168"/>
      <c r="ED132" s="168"/>
      <c r="EE132" s="168"/>
      <c r="EF132" s="168"/>
      <c r="EG132" s="168"/>
      <c r="EH132" s="168"/>
      <c r="EI132" s="168"/>
      <c r="EJ132" s="168"/>
      <c r="EK132" s="168"/>
      <c r="EL132" s="168"/>
      <c r="EM132" s="168"/>
      <c r="EN132" s="168"/>
      <c r="EO132" s="168"/>
      <c r="EP132" s="168"/>
      <c r="EQ132" s="168"/>
      <c r="ER132" s="168"/>
      <c r="ES132" s="168"/>
      <c r="ET132" s="168"/>
      <c r="EU132" s="168"/>
      <c r="EV132" s="168"/>
      <c r="EW132" s="168"/>
      <c r="EX132" s="168"/>
      <c r="EY132" s="168"/>
      <c r="EZ132" s="168"/>
      <c r="FA132" s="168"/>
      <c r="FB132" s="168"/>
      <c r="FC132" s="168"/>
      <c r="FD132" s="168"/>
      <c r="FE132" s="168"/>
      <c r="FF132" s="168"/>
      <c r="FG132" s="168"/>
      <c r="FH132" s="168"/>
      <c r="FI132" s="168"/>
      <c r="FJ132" s="168"/>
      <c r="FK132" s="168"/>
      <c r="FL132" s="168"/>
      <c r="FM132" s="168"/>
      <c r="FN132" s="168"/>
      <c r="FO132" s="168"/>
      <c r="FP132" s="168"/>
      <c r="FQ132" s="168"/>
      <c r="FR132" s="168"/>
      <c r="FS132" s="168"/>
      <c r="FT132" s="168"/>
      <c r="FU132" s="168"/>
      <c r="FV132" s="168"/>
      <c r="FW132" s="168"/>
      <c r="FX132" s="168"/>
      <c r="FY132" s="168"/>
      <c r="FZ132" s="168"/>
      <c r="GA132" s="168"/>
      <c r="GB132" s="168"/>
      <c r="GC132" s="168"/>
      <c r="GD132" s="168"/>
      <c r="GE132" s="168"/>
      <c r="GF132" s="168"/>
      <c r="GG132" s="168"/>
      <c r="GH132" s="168"/>
      <c r="GI132" s="168"/>
      <c r="GJ132" s="168"/>
      <c r="GK132" s="168"/>
      <c r="GL132" s="168"/>
      <c r="GM132" s="168"/>
      <c r="GN132" s="168"/>
      <c r="GO132" s="168"/>
      <c r="GP132" s="168"/>
      <c r="GQ132" s="168"/>
      <c r="GR132" s="168"/>
      <c r="GS132" s="168"/>
      <c r="GT132" s="168"/>
      <c r="GU132" s="168"/>
      <c r="GV132" s="168"/>
      <c r="GW132" s="168"/>
      <c r="GX132" s="168"/>
    </row>
    <row r="133" spans="1:206" s="169" customFormat="1" ht="75" x14ac:dyDescent="0.3">
      <c r="A133" s="163"/>
      <c r="B133" s="151">
        <v>45643</v>
      </c>
      <c r="C133" s="162" t="s">
        <v>580</v>
      </c>
      <c r="D133" s="165" t="s">
        <v>581</v>
      </c>
      <c r="E133" s="177" t="s">
        <v>582</v>
      </c>
      <c r="F133" s="157"/>
      <c r="G133" s="166">
        <v>18000</v>
      </c>
      <c r="H133" s="155">
        <f t="shared" si="7"/>
        <v>13193556.185999999</v>
      </c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  <c r="CH133" s="168"/>
      <c r="CI133" s="168"/>
      <c r="CJ133" s="168"/>
      <c r="CK133" s="168"/>
      <c r="CL133" s="168"/>
      <c r="CM133" s="168"/>
      <c r="CN133" s="168"/>
      <c r="CO133" s="168"/>
      <c r="CP133" s="1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168"/>
      <c r="DC133" s="168"/>
      <c r="DD133" s="168"/>
      <c r="DE133" s="168"/>
      <c r="DF133" s="168"/>
      <c r="DG133" s="168"/>
      <c r="DH133" s="168"/>
      <c r="DI133" s="168"/>
      <c r="DJ133" s="168"/>
      <c r="DK133" s="168"/>
      <c r="DL133" s="168"/>
      <c r="DM133" s="168"/>
      <c r="DN133" s="168"/>
      <c r="DO133" s="168"/>
      <c r="DP133" s="168"/>
      <c r="DQ133" s="168"/>
      <c r="DR133" s="168"/>
      <c r="DS133" s="168"/>
      <c r="DT133" s="168"/>
      <c r="DU133" s="168"/>
      <c r="DV133" s="168"/>
      <c r="DW133" s="168"/>
      <c r="DX133" s="168"/>
      <c r="DY133" s="168"/>
      <c r="DZ133" s="168"/>
      <c r="EA133" s="168"/>
      <c r="EB133" s="168"/>
      <c r="EC133" s="168"/>
      <c r="ED133" s="168"/>
      <c r="EE133" s="168"/>
      <c r="EF133" s="168"/>
      <c r="EG133" s="168"/>
      <c r="EH133" s="168"/>
      <c r="EI133" s="168"/>
      <c r="EJ133" s="168"/>
      <c r="EK133" s="168"/>
      <c r="EL133" s="168"/>
      <c r="EM133" s="168"/>
      <c r="EN133" s="168"/>
      <c r="EO133" s="168"/>
      <c r="EP133" s="168"/>
      <c r="EQ133" s="168"/>
      <c r="ER133" s="168"/>
      <c r="ES133" s="168"/>
      <c r="ET133" s="168"/>
      <c r="EU133" s="168"/>
      <c r="EV133" s="168"/>
      <c r="EW133" s="168"/>
      <c r="EX133" s="168"/>
      <c r="EY133" s="168"/>
      <c r="EZ133" s="168"/>
      <c r="FA133" s="168"/>
      <c r="FB133" s="168"/>
      <c r="FC133" s="168"/>
      <c r="FD133" s="168"/>
      <c r="FE133" s="168"/>
      <c r="FF133" s="168"/>
      <c r="FG133" s="168"/>
      <c r="FH133" s="168"/>
      <c r="FI133" s="168"/>
      <c r="FJ133" s="168"/>
      <c r="FK133" s="168"/>
      <c r="FL133" s="168"/>
      <c r="FM133" s="168"/>
      <c r="FN133" s="168"/>
      <c r="FO133" s="168"/>
      <c r="FP133" s="168"/>
      <c r="FQ133" s="168"/>
      <c r="FR133" s="168"/>
      <c r="FS133" s="168"/>
      <c r="FT133" s="168"/>
      <c r="FU133" s="168"/>
      <c r="FV133" s="168"/>
      <c r="FW133" s="168"/>
      <c r="FX133" s="168"/>
      <c r="FY133" s="168"/>
      <c r="FZ133" s="168"/>
      <c r="GA133" s="168"/>
      <c r="GB133" s="168"/>
      <c r="GC133" s="168"/>
      <c r="GD133" s="168"/>
      <c r="GE133" s="168"/>
      <c r="GF133" s="168"/>
      <c r="GG133" s="168"/>
      <c r="GH133" s="168"/>
      <c r="GI133" s="168"/>
      <c r="GJ133" s="168"/>
      <c r="GK133" s="168"/>
      <c r="GL133" s="168"/>
      <c r="GM133" s="168"/>
      <c r="GN133" s="168"/>
      <c r="GO133" s="168"/>
      <c r="GP133" s="168"/>
      <c r="GQ133" s="168"/>
      <c r="GR133" s="168"/>
      <c r="GS133" s="168"/>
      <c r="GT133" s="168"/>
      <c r="GU133" s="168"/>
      <c r="GV133" s="168"/>
      <c r="GW133" s="168"/>
      <c r="GX133" s="168"/>
    </row>
    <row r="134" spans="1:206" s="169" customFormat="1" ht="18.75" x14ac:dyDescent="0.3">
      <c r="A134" s="163"/>
      <c r="B134" s="151">
        <v>45643</v>
      </c>
      <c r="C134" s="162" t="s">
        <v>583</v>
      </c>
      <c r="D134" s="165" t="s">
        <v>450</v>
      </c>
      <c r="E134" s="177" t="s">
        <v>450</v>
      </c>
      <c r="F134" s="157"/>
      <c r="G134" s="166">
        <v>0</v>
      </c>
      <c r="H134" s="155">
        <f t="shared" si="7"/>
        <v>13193556.185999999</v>
      </c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  <c r="CH134" s="168"/>
      <c r="CI134" s="168"/>
      <c r="CJ134" s="168"/>
      <c r="CK134" s="168"/>
      <c r="CL134" s="168"/>
      <c r="CM134" s="168"/>
      <c r="CN134" s="168"/>
      <c r="CO134" s="168"/>
      <c r="CP134" s="1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168"/>
      <c r="DC134" s="168"/>
      <c r="DD134" s="168"/>
      <c r="DE134" s="168"/>
      <c r="DF134" s="168"/>
      <c r="DG134" s="168"/>
      <c r="DH134" s="168"/>
      <c r="DI134" s="168"/>
      <c r="DJ134" s="168"/>
      <c r="DK134" s="168"/>
      <c r="DL134" s="168"/>
      <c r="DM134" s="168"/>
      <c r="DN134" s="168"/>
      <c r="DO134" s="168"/>
      <c r="DP134" s="168"/>
      <c r="DQ134" s="168"/>
      <c r="DR134" s="168"/>
      <c r="DS134" s="168"/>
      <c r="DT134" s="168"/>
      <c r="DU134" s="168"/>
      <c r="DV134" s="168"/>
      <c r="DW134" s="168"/>
      <c r="DX134" s="168"/>
      <c r="DY134" s="168"/>
      <c r="DZ134" s="168"/>
      <c r="EA134" s="168"/>
      <c r="EB134" s="168"/>
      <c r="EC134" s="168"/>
      <c r="ED134" s="168"/>
      <c r="EE134" s="168"/>
      <c r="EF134" s="168"/>
      <c r="EG134" s="168"/>
      <c r="EH134" s="168"/>
      <c r="EI134" s="168"/>
      <c r="EJ134" s="168"/>
      <c r="EK134" s="168"/>
      <c r="EL134" s="168"/>
      <c r="EM134" s="168"/>
      <c r="EN134" s="168"/>
      <c r="EO134" s="168"/>
      <c r="EP134" s="168"/>
      <c r="EQ134" s="168"/>
      <c r="ER134" s="168"/>
      <c r="ES134" s="168"/>
      <c r="ET134" s="168"/>
      <c r="EU134" s="168"/>
      <c r="EV134" s="168"/>
      <c r="EW134" s="168"/>
      <c r="EX134" s="168"/>
      <c r="EY134" s="168"/>
      <c r="EZ134" s="168"/>
      <c r="FA134" s="168"/>
      <c r="FB134" s="168"/>
      <c r="FC134" s="168"/>
      <c r="FD134" s="168"/>
      <c r="FE134" s="168"/>
      <c r="FF134" s="168"/>
      <c r="FG134" s="168"/>
      <c r="FH134" s="168"/>
      <c r="FI134" s="168"/>
      <c r="FJ134" s="168"/>
      <c r="FK134" s="168"/>
      <c r="FL134" s="168"/>
      <c r="FM134" s="168"/>
      <c r="FN134" s="168"/>
      <c r="FO134" s="168"/>
      <c r="FP134" s="168"/>
      <c r="FQ134" s="168"/>
      <c r="FR134" s="168"/>
      <c r="FS134" s="168"/>
      <c r="FT134" s="168"/>
      <c r="FU134" s="168"/>
      <c r="FV134" s="168"/>
      <c r="FW134" s="168"/>
      <c r="FX134" s="168"/>
      <c r="FY134" s="168"/>
      <c r="FZ134" s="168"/>
      <c r="GA134" s="168"/>
      <c r="GB134" s="168"/>
      <c r="GC134" s="168"/>
      <c r="GD134" s="168"/>
      <c r="GE134" s="168"/>
      <c r="GF134" s="168"/>
      <c r="GG134" s="168"/>
      <c r="GH134" s="168"/>
      <c r="GI134" s="168"/>
      <c r="GJ134" s="168"/>
      <c r="GK134" s="168"/>
      <c r="GL134" s="168"/>
      <c r="GM134" s="168"/>
      <c r="GN134" s="168"/>
      <c r="GO134" s="168"/>
      <c r="GP134" s="168"/>
      <c r="GQ134" s="168"/>
      <c r="GR134" s="168"/>
      <c r="GS134" s="168"/>
      <c r="GT134" s="168"/>
      <c r="GU134" s="168"/>
      <c r="GV134" s="168"/>
      <c r="GW134" s="168"/>
      <c r="GX134" s="168"/>
    </row>
    <row r="135" spans="1:206" s="169" customFormat="1" ht="75" x14ac:dyDescent="0.3">
      <c r="A135" s="163"/>
      <c r="B135" s="151">
        <v>45643</v>
      </c>
      <c r="C135" s="162" t="s">
        <v>584</v>
      </c>
      <c r="D135" s="165" t="s">
        <v>306</v>
      </c>
      <c r="E135" s="177" t="s">
        <v>585</v>
      </c>
      <c r="F135" s="157"/>
      <c r="G135" s="166">
        <v>18000</v>
      </c>
      <c r="H135" s="155">
        <f t="shared" si="7"/>
        <v>13175556.185999999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68"/>
      <c r="BN135" s="168"/>
      <c r="BO135" s="168"/>
      <c r="BP135" s="168"/>
      <c r="BQ135" s="168"/>
      <c r="BR135" s="168"/>
      <c r="BS135" s="168"/>
      <c r="BT135" s="168"/>
      <c r="BU135" s="168"/>
      <c r="BV135" s="168"/>
      <c r="BW135" s="168"/>
      <c r="BX135" s="168"/>
      <c r="BY135" s="168"/>
      <c r="BZ135" s="168"/>
      <c r="CA135" s="168"/>
      <c r="CB135" s="168"/>
      <c r="CC135" s="168"/>
      <c r="CD135" s="168"/>
      <c r="CE135" s="168"/>
      <c r="CF135" s="168"/>
      <c r="CG135" s="168"/>
      <c r="CH135" s="168"/>
      <c r="CI135" s="168"/>
      <c r="CJ135" s="168"/>
      <c r="CK135" s="168"/>
      <c r="CL135" s="168"/>
      <c r="CM135" s="168"/>
      <c r="CN135" s="168"/>
      <c r="CO135" s="168"/>
      <c r="CP135" s="168"/>
      <c r="CQ135" s="168"/>
      <c r="CR135" s="168"/>
      <c r="CS135" s="168"/>
      <c r="CT135" s="168"/>
      <c r="CU135" s="168"/>
      <c r="CV135" s="168"/>
      <c r="CW135" s="168"/>
      <c r="CX135" s="168"/>
      <c r="CY135" s="168"/>
      <c r="CZ135" s="168"/>
      <c r="DA135" s="168"/>
      <c r="DB135" s="168"/>
      <c r="DC135" s="168"/>
      <c r="DD135" s="168"/>
      <c r="DE135" s="168"/>
      <c r="DF135" s="168"/>
      <c r="DG135" s="168"/>
      <c r="DH135" s="168"/>
      <c r="DI135" s="168"/>
      <c r="DJ135" s="168"/>
      <c r="DK135" s="168"/>
      <c r="DL135" s="168"/>
      <c r="DM135" s="168"/>
      <c r="DN135" s="168"/>
      <c r="DO135" s="168"/>
      <c r="DP135" s="168"/>
      <c r="DQ135" s="168"/>
      <c r="DR135" s="168"/>
      <c r="DS135" s="168"/>
      <c r="DT135" s="168"/>
      <c r="DU135" s="168"/>
      <c r="DV135" s="168"/>
      <c r="DW135" s="168"/>
      <c r="DX135" s="168"/>
      <c r="DY135" s="168"/>
      <c r="DZ135" s="168"/>
      <c r="EA135" s="168"/>
      <c r="EB135" s="168"/>
      <c r="EC135" s="168"/>
      <c r="ED135" s="168"/>
      <c r="EE135" s="168"/>
      <c r="EF135" s="168"/>
      <c r="EG135" s="168"/>
      <c r="EH135" s="168"/>
      <c r="EI135" s="168"/>
      <c r="EJ135" s="168"/>
      <c r="EK135" s="168"/>
      <c r="EL135" s="168"/>
      <c r="EM135" s="168"/>
      <c r="EN135" s="168"/>
      <c r="EO135" s="168"/>
      <c r="EP135" s="168"/>
      <c r="EQ135" s="168"/>
      <c r="ER135" s="168"/>
      <c r="ES135" s="168"/>
      <c r="ET135" s="168"/>
      <c r="EU135" s="168"/>
      <c r="EV135" s="168"/>
      <c r="EW135" s="168"/>
      <c r="EX135" s="168"/>
      <c r="EY135" s="168"/>
      <c r="EZ135" s="168"/>
      <c r="FA135" s="168"/>
      <c r="FB135" s="168"/>
      <c r="FC135" s="168"/>
      <c r="FD135" s="168"/>
      <c r="FE135" s="168"/>
      <c r="FF135" s="168"/>
      <c r="FG135" s="168"/>
      <c r="FH135" s="168"/>
      <c r="FI135" s="168"/>
      <c r="FJ135" s="168"/>
      <c r="FK135" s="168"/>
      <c r="FL135" s="168"/>
      <c r="FM135" s="168"/>
      <c r="FN135" s="168"/>
      <c r="FO135" s="168"/>
      <c r="FP135" s="168"/>
      <c r="FQ135" s="168"/>
      <c r="FR135" s="168"/>
      <c r="FS135" s="168"/>
      <c r="FT135" s="168"/>
      <c r="FU135" s="168"/>
      <c r="FV135" s="168"/>
      <c r="FW135" s="168"/>
      <c r="FX135" s="168"/>
      <c r="FY135" s="168"/>
      <c r="FZ135" s="168"/>
      <c r="GA135" s="168"/>
      <c r="GB135" s="168"/>
      <c r="GC135" s="168"/>
      <c r="GD135" s="168"/>
      <c r="GE135" s="168"/>
      <c r="GF135" s="168"/>
      <c r="GG135" s="168"/>
      <c r="GH135" s="168"/>
      <c r="GI135" s="168"/>
      <c r="GJ135" s="168"/>
      <c r="GK135" s="168"/>
      <c r="GL135" s="168"/>
      <c r="GM135" s="168"/>
      <c r="GN135" s="168"/>
      <c r="GO135" s="168"/>
      <c r="GP135" s="168"/>
      <c r="GQ135" s="168"/>
      <c r="GR135" s="168"/>
      <c r="GS135" s="168"/>
      <c r="GT135" s="168"/>
      <c r="GU135" s="168"/>
      <c r="GV135" s="168"/>
      <c r="GW135" s="168"/>
      <c r="GX135" s="168"/>
    </row>
    <row r="136" spans="1:206" s="169" customFormat="1" ht="18.75" x14ac:dyDescent="0.3">
      <c r="A136" s="163"/>
      <c r="B136" s="151">
        <v>45643</v>
      </c>
      <c r="C136" s="162" t="s">
        <v>586</v>
      </c>
      <c r="D136" s="165" t="s">
        <v>450</v>
      </c>
      <c r="E136" s="177" t="s">
        <v>450</v>
      </c>
      <c r="F136" s="157"/>
      <c r="G136" s="166">
        <v>0</v>
      </c>
      <c r="H136" s="155">
        <f t="shared" si="7"/>
        <v>13175556.185999999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168"/>
      <c r="DC136" s="168"/>
      <c r="DD136" s="168"/>
      <c r="DE136" s="168"/>
      <c r="DF136" s="168"/>
      <c r="DG136" s="168"/>
      <c r="DH136" s="168"/>
      <c r="DI136" s="168"/>
      <c r="DJ136" s="168"/>
      <c r="DK136" s="168"/>
      <c r="DL136" s="168"/>
      <c r="DM136" s="168"/>
      <c r="DN136" s="168"/>
      <c r="DO136" s="168"/>
      <c r="DP136" s="168"/>
      <c r="DQ136" s="168"/>
      <c r="DR136" s="168"/>
      <c r="DS136" s="168"/>
      <c r="DT136" s="168"/>
      <c r="DU136" s="168"/>
      <c r="DV136" s="168"/>
      <c r="DW136" s="168"/>
      <c r="DX136" s="168"/>
      <c r="DY136" s="168"/>
      <c r="DZ136" s="168"/>
      <c r="EA136" s="168"/>
      <c r="EB136" s="168"/>
      <c r="EC136" s="168"/>
      <c r="ED136" s="168"/>
      <c r="EE136" s="168"/>
      <c r="EF136" s="168"/>
      <c r="EG136" s="168"/>
      <c r="EH136" s="168"/>
      <c r="EI136" s="168"/>
      <c r="EJ136" s="168"/>
      <c r="EK136" s="168"/>
      <c r="EL136" s="168"/>
      <c r="EM136" s="168"/>
      <c r="EN136" s="168"/>
      <c r="EO136" s="168"/>
      <c r="EP136" s="168"/>
      <c r="EQ136" s="168"/>
      <c r="ER136" s="168"/>
      <c r="ES136" s="168"/>
      <c r="ET136" s="168"/>
      <c r="EU136" s="168"/>
      <c r="EV136" s="168"/>
      <c r="EW136" s="168"/>
      <c r="EX136" s="168"/>
      <c r="EY136" s="168"/>
      <c r="EZ136" s="168"/>
      <c r="FA136" s="168"/>
      <c r="FB136" s="168"/>
      <c r="FC136" s="168"/>
      <c r="FD136" s="168"/>
      <c r="FE136" s="168"/>
      <c r="FF136" s="168"/>
      <c r="FG136" s="168"/>
      <c r="FH136" s="168"/>
      <c r="FI136" s="168"/>
      <c r="FJ136" s="168"/>
      <c r="FK136" s="168"/>
      <c r="FL136" s="168"/>
      <c r="FM136" s="168"/>
      <c r="FN136" s="168"/>
      <c r="FO136" s="168"/>
      <c r="FP136" s="168"/>
      <c r="FQ136" s="168"/>
      <c r="FR136" s="168"/>
      <c r="FS136" s="168"/>
      <c r="FT136" s="168"/>
      <c r="FU136" s="168"/>
      <c r="FV136" s="168"/>
      <c r="FW136" s="168"/>
      <c r="FX136" s="168"/>
      <c r="FY136" s="168"/>
      <c r="FZ136" s="168"/>
      <c r="GA136" s="168"/>
      <c r="GB136" s="168"/>
      <c r="GC136" s="168"/>
      <c r="GD136" s="168"/>
      <c r="GE136" s="168"/>
      <c r="GF136" s="168"/>
      <c r="GG136" s="168"/>
      <c r="GH136" s="168"/>
      <c r="GI136" s="168"/>
      <c r="GJ136" s="168"/>
      <c r="GK136" s="168"/>
      <c r="GL136" s="168"/>
      <c r="GM136" s="168"/>
      <c r="GN136" s="168"/>
      <c r="GO136" s="168"/>
      <c r="GP136" s="168"/>
      <c r="GQ136" s="168"/>
      <c r="GR136" s="168"/>
      <c r="GS136" s="168"/>
      <c r="GT136" s="168"/>
      <c r="GU136" s="168"/>
      <c r="GV136" s="168"/>
      <c r="GW136" s="168"/>
      <c r="GX136" s="168"/>
    </row>
    <row r="137" spans="1:206" s="169" customFormat="1" ht="75" x14ac:dyDescent="0.3">
      <c r="A137" s="163"/>
      <c r="B137" s="151">
        <v>45643</v>
      </c>
      <c r="C137" s="162" t="s">
        <v>587</v>
      </c>
      <c r="D137" s="165" t="s">
        <v>306</v>
      </c>
      <c r="E137" s="177" t="s">
        <v>588</v>
      </c>
      <c r="F137" s="157"/>
      <c r="G137" s="166">
        <v>6000.3</v>
      </c>
      <c r="H137" s="155">
        <f t="shared" si="7"/>
        <v>13169555.885999998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168"/>
      <c r="DC137" s="168"/>
      <c r="DD137" s="168"/>
      <c r="DE137" s="168"/>
      <c r="DF137" s="168"/>
      <c r="DG137" s="168"/>
      <c r="DH137" s="168"/>
      <c r="DI137" s="168"/>
      <c r="DJ137" s="168"/>
      <c r="DK137" s="168"/>
      <c r="DL137" s="168"/>
      <c r="DM137" s="168"/>
      <c r="DN137" s="168"/>
      <c r="DO137" s="168"/>
      <c r="DP137" s="168"/>
      <c r="DQ137" s="168"/>
      <c r="DR137" s="168"/>
      <c r="DS137" s="168"/>
      <c r="DT137" s="168"/>
      <c r="DU137" s="168"/>
      <c r="DV137" s="168"/>
      <c r="DW137" s="168"/>
      <c r="DX137" s="168"/>
      <c r="DY137" s="168"/>
      <c r="DZ137" s="168"/>
      <c r="EA137" s="168"/>
      <c r="EB137" s="168"/>
      <c r="EC137" s="168"/>
      <c r="ED137" s="168"/>
      <c r="EE137" s="168"/>
      <c r="EF137" s="168"/>
      <c r="EG137" s="168"/>
      <c r="EH137" s="168"/>
      <c r="EI137" s="168"/>
      <c r="EJ137" s="168"/>
      <c r="EK137" s="168"/>
      <c r="EL137" s="168"/>
      <c r="EM137" s="168"/>
      <c r="EN137" s="168"/>
      <c r="EO137" s="168"/>
      <c r="EP137" s="168"/>
      <c r="EQ137" s="168"/>
      <c r="ER137" s="168"/>
      <c r="ES137" s="168"/>
      <c r="ET137" s="168"/>
      <c r="EU137" s="168"/>
      <c r="EV137" s="168"/>
      <c r="EW137" s="168"/>
      <c r="EX137" s="168"/>
      <c r="EY137" s="168"/>
      <c r="EZ137" s="168"/>
      <c r="FA137" s="168"/>
      <c r="FB137" s="168"/>
      <c r="FC137" s="168"/>
      <c r="FD137" s="168"/>
      <c r="FE137" s="168"/>
      <c r="FF137" s="168"/>
      <c r="FG137" s="168"/>
      <c r="FH137" s="168"/>
      <c r="FI137" s="168"/>
      <c r="FJ137" s="168"/>
      <c r="FK137" s="168"/>
      <c r="FL137" s="168"/>
      <c r="FM137" s="168"/>
      <c r="FN137" s="168"/>
      <c r="FO137" s="168"/>
      <c r="FP137" s="168"/>
      <c r="FQ137" s="168"/>
      <c r="FR137" s="168"/>
      <c r="FS137" s="168"/>
      <c r="FT137" s="168"/>
      <c r="FU137" s="168"/>
      <c r="FV137" s="168"/>
      <c r="FW137" s="168"/>
      <c r="FX137" s="168"/>
      <c r="FY137" s="168"/>
      <c r="FZ137" s="168"/>
      <c r="GA137" s="168"/>
      <c r="GB137" s="168"/>
      <c r="GC137" s="168"/>
      <c r="GD137" s="168"/>
      <c r="GE137" s="168"/>
      <c r="GF137" s="168"/>
      <c r="GG137" s="168"/>
      <c r="GH137" s="168"/>
      <c r="GI137" s="168"/>
      <c r="GJ137" s="168"/>
      <c r="GK137" s="168"/>
      <c r="GL137" s="168"/>
      <c r="GM137" s="168"/>
      <c r="GN137" s="168"/>
      <c r="GO137" s="168"/>
      <c r="GP137" s="168"/>
      <c r="GQ137" s="168"/>
      <c r="GR137" s="168"/>
      <c r="GS137" s="168"/>
      <c r="GT137" s="168"/>
      <c r="GU137" s="168"/>
      <c r="GV137" s="168"/>
      <c r="GW137" s="168"/>
      <c r="GX137" s="168"/>
    </row>
    <row r="138" spans="1:206" s="169" customFormat="1" ht="18.75" x14ac:dyDescent="0.3">
      <c r="A138" s="163"/>
      <c r="B138" s="151">
        <v>45644</v>
      </c>
      <c r="C138" s="162" t="s">
        <v>589</v>
      </c>
      <c r="D138" s="165" t="s">
        <v>450</v>
      </c>
      <c r="E138" s="177" t="s">
        <v>450</v>
      </c>
      <c r="F138" s="157"/>
      <c r="G138" s="166">
        <v>0</v>
      </c>
      <c r="H138" s="155">
        <f t="shared" si="7"/>
        <v>13169555.885999998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68"/>
      <c r="DX138" s="168"/>
      <c r="DY138" s="168"/>
      <c r="DZ138" s="168"/>
      <c r="EA138" s="168"/>
      <c r="EB138" s="168"/>
      <c r="EC138" s="168"/>
      <c r="ED138" s="168"/>
      <c r="EE138" s="168"/>
      <c r="EF138" s="168"/>
      <c r="EG138" s="168"/>
      <c r="EH138" s="168"/>
      <c r="EI138" s="168"/>
      <c r="EJ138" s="168"/>
      <c r="EK138" s="168"/>
      <c r="EL138" s="168"/>
      <c r="EM138" s="168"/>
      <c r="EN138" s="168"/>
      <c r="EO138" s="168"/>
      <c r="EP138" s="168"/>
      <c r="EQ138" s="168"/>
      <c r="ER138" s="168"/>
      <c r="ES138" s="168"/>
      <c r="ET138" s="168"/>
      <c r="EU138" s="168"/>
      <c r="EV138" s="168"/>
      <c r="EW138" s="168"/>
      <c r="EX138" s="168"/>
      <c r="EY138" s="168"/>
      <c r="EZ138" s="168"/>
      <c r="FA138" s="168"/>
      <c r="FB138" s="168"/>
      <c r="FC138" s="168"/>
      <c r="FD138" s="168"/>
      <c r="FE138" s="168"/>
      <c r="FF138" s="168"/>
      <c r="FG138" s="168"/>
      <c r="FH138" s="168"/>
      <c r="FI138" s="168"/>
      <c r="FJ138" s="168"/>
      <c r="FK138" s="168"/>
      <c r="FL138" s="168"/>
      <c r="FM138" s="168"/>
      <c r="FN138" s="168"/>
      <c r="FO138" s="168"/>
      <c r="FP138" s="168"/>
      <c r="FQ138" s="168"/>
      <c r="FR138" s="168"/>
      <c r="FS138" s="168"/>
      <c r="FT138" s="168"/>
      <c r="FU138" s="168"/>
      <c r="FV138" s="168"/>
      <c r="FW138" s="168"/>
      <c r="FX138" s="168"/>
      <c r="FY138" s="168"/>
      <c r="FZ138" s="168"/>
      <c r="GA138" s="168"/>
      <c r="GB138" s="168"/>
      <c r="GC138" s="168"/>
      <c r="GD138" s="168"/>
      <c r="GE138" s="168"/>
      <c r="GF138" s="168"/>
      <c r="GG138" s="168"/>
      <c r="GH138" s="168"/>
      <c r="GI138" s="168"/>
      <c r="GJ138" s="168"/>
      <c r="GK138" s="168"/>
      <c r="GL138" s="168"/>
      <c r="GM138" s="168"/>
      <c r="GN138" s="168"/>
      <c r="GO138" s="168"/>
      <c r="GP138" s="168"/>
      <c r="GQ138" s="168"/>
      <c r="GR138" s="168"/>
      <c r="GS138" s="168"/>
      <c r="GT138" s="168"/>
      <c r="GU138" s="168"/>
      <c r="GV138" s="168"/>
      <c r="GW138" s="168"/>
      <c r="GX138" s="168"/>
    </row>
    <row r="139" spans="1:206" s="169" customFormat="1" ht="75" x14ac:dyDescent="0.3">
      <c r="A139" s="163"/>
      <c r="B139" s="151">
        <v>45644</v>
      </c>
      <c r="C139" s="152" t="s">
        <v>590</v>
      </c>
      <c r="D139" s="165" t="s">
        <v>581</v>
      </c>
      <c r="E139" s="177" t="s">
        <v>591</v>
      </c>
      <c r="F139" s="157"/>
      <c r="G139" s="166">
        <v>18000</v>
      </c>
      <c r="H139" s="155">
        <f t="shared" si="7"/>
        <v>13151555.885999998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68"/>
      <c r="DX139" s="168"/>
      <c r="DY139" s="168"/>
      <c r="DZ139" s="168"/>
      <c r="EA139" s="168"/>
      <c r="EB139" s="168"/>
      <c r="EC139" s="168"/>
      <c r="ED139" s="168"/>
      <c r="EE139" s="168"/>
      <c r="EF139" s="168"/>
      <c r="EG139" s="168"/>
      <c r="EH139" s="168"/>
      <c r="EI139" s="168"/>
      <c r="EJ139" s="168"/>
      <c r="EK139" s="168"/>
      <c r="EL139" s="168"/>
      <c r="EM139" s="168"/>
      <c r="EN139" s="168"/>
      <c r="EO139" s="168"/>
      <c r="EP139" s="168"/>
      <c r="EQ139" s="168"/>
      <c r="ER139" s="168"/>
      <c r="ES139" s="168"/>
      <c r="ET139" s="168"/>
      <c r="EU139" s="168"/>
      <c r="EV139" s="168"/>
      <c r="EW139" s="168"/>
      <c r="EX139" s="168"/>
      <c r="EY139" s="168"/>
      <c r="EZ139" s="168"/>
      <c r="FA139" s="168"/>
      <c r="FB139" s="168"/>
      <c r="FC139" s="168"/>
      <c r="FD139" s="168"/>
      <c r="FE139" s="168"/>
      <c r="FF139" s="168"/>
      <c r="FG139" s="168"/>
      <c r="FH139" s="168"/>
      <c r="FI139" s="168"/>
      <c r="FJ139" s="168"/>
      <c r="FK139" s="168"/>
      <c r="FL139" s="168"/>
      <c r="FM139" s="168"/>
      <c r="FN139" s="168"/>
      <c r="FO139" s="168"/>
      <c r="FP139" s="168"/>
      <c r="FQ139" s="168"/>
      <c r="FR139" s="168"/>
      <c r="FS139" s="168"/>
      <c r="FT139" s="168"/>
      <c r="FU139" s="168"/>
      <c r="FV139" s="168"/>
      <c r="FW139" s="168"/>
      <c r="FX139" s="168"/>
      <c r="FY139" s="168"/>
      <c r="FZ139" s="168"/>
      <c r="GA139" s="168"/>
      <c r="GB139" s="168"/>
      <c r="GC139" s="168"/>
      <c r="GD139" s="168"/>
      <c r="GE139" s="168"/>
      <c r="GF139" s="168"/>
      <c r="GG139" s="168"/>
      <c r="GH139" s="168"/>
      <c r="GI139" s="168"/>
      <c r="GJ139" s="168"/>
      <c r="GK139" s="168"/>
      <c r="GL139" s="168"/>
      <c r="GM139" s="168"/>
      <c r="GN139" s="168"/>
      <c r="GO139" s="168"/>
      <c r="GP139" s="168"/>
      <c r="GQ139" s="168"/>
      <c r="GR139" s="168"/>
      <c r="GS139" s="168"/>
      <c r="GT139" s="168"/>
      <c r="GU139" s="168"/>
      <c r="GV139" s="168"/>
      <c r="GW139" s="168"/>
      <c r="GX139" s="168"/>
    </row>
    <row r="140" spans="1:206" s="169" customFormat="1" ht="18.75" x14ac:dyDescent="0.3">
      <c r="A140" s="163"/>
      <c r="B140" s="151">
        <v>45644</v>
      </c>
      <c r="C140" s="162" t="s">
        <v>592</v>
      </c>
      <c r="D140" s="165" t="s">
        <v>450</v>
      </c>
      <c r="E140" s="177" t="s">
        <v>450</v>
      </c>
      <c r="F140" s="157"/>
      <c r="G140" s="166">
        <v>0</v>
      </c>
      <c r="H140" s="155">
        <f t="shared" si="7"/>
        <v>13151555.885999998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68"/>
      <c r="DX140" s="168"/>
      <c r="DY140" s="168"/>
      <c r="DZ140" s="168"/>
      <c r="EA140" s="168"/>
      <c r="EB140" s="168"/>
      <c r="EC140" s="168"/>
      <c r="ED140" s="168"/>
      <c r="EE140" s="168"/>
      <c r="EF140" s="168"/>
      <c r="EG140" s="168"/>
      <c r="EH140" s="168"/>
      <c r="EI140" s="168"/>
      <c r="EJ140" s="168"/>
      <c r="EK140" s="168"/>
      <c r="EL140" s="168"/>
      <c r="EM140" s="168"/>
      <c r="EN140" s="168"/>
      <c r="EO140" s="168"/>
      <c r="EP140" s="168"/>
      <c r="EQ140" s="168"/>
      <c r="ER140" s="168"/>
      <c r="ES140" s="168"/>
      <c r="ET140" s="168"/>
      <c r="EU140" s="168"/>
      <c r="EV140" s="168"/>
      <c r="EW140" s="168"/>
      <c r="EX140" s="168"/>
      <c r="EY140" s="168"/>
      <c r="EZ140" s="168"/>
      <c r="FA140" s="168"/>
      <c r="FB140" s="168"/>
      <c r="FC140" s="168"/>
      <c r="FD140" s="168"/>
      <c r="FE140" s="168"/>
      <c r="FF140" s="168"/>
      <c r="FG140" s="168"/>
      <c r="FH140" s="168"/>
      <c r="FI140" s="168"/>
      <c r="FJ140" s="168"/>
      <c r="FK140" s="168"/>
      <c r="FL140" s="168"/>
      <c r="FM140" s="168"/>
      <c r="FN140" s="168"/>
      <c r="FO140" s="168"/>
      <c r="FP140" s="168"/>
      <c r="FQ140" s="168"/>
      <c r="FR140" s="168"/>
      <c r="FS140" s="168"/>
      <c r="FT140" s="168"/>
      <c r="FU140" s="168"/>
      <c r="FV140" s="168"/>
      <c r="FW140" s="168"/>
      <c r="FX140" s="168"/>
      <c r="FY140" s="168"/>
      <c r="FZ140" s="168"/>
      <c r="GA140" s="168"/>
      <c r="GB140" s="168"/>
      <c r="GC140" s="168"/>
      <c r="GD140" s="168"/>
      <c r="GE140" s="168"/>
      <c r="GF140" s="168"/>
      <c r="GG140" s="168"/>
      <c r="GH140" s="168"/>
      <c r="GI140" s="168"/>
      <c r="GJ140" s="168"/>
      <c r="GK140" s="168"/>
      <c r="GL140" s="168"/>
      <c r="GM140" s="168"/>
      <c r="GN140" s="168"/>
      <c r="GO140" s="168"/>
      <c r="GP140" s="168"/>
      <c r="GQ140" s="168"/>
      <c r="GR140" s="168"/>
      <c r="GS140" s="168"/>
      <c r="GT140" s="168"/>
      <c r="GU140" s="168"/>
      <c r="GV140" s="168"/>
      <c r="GW140" s="168"/>
      <c r="GX140" s="168"/>
    </row>
    <row r="141" spans="1:206" s="169" customFormat="1" ht="75" x14ac:dyDescent="0.3">
      <c r="A141" s="163"/>
      <c r="B141" s="151">
        <v>45644</v>
      </c>
      <c r="C141" s="162" t="s">
        <v>593</v>
      </c>
      <c r="D141" s="165" t="s">
        <v>306</v>
      </c>
      <c r="E141" s="177" t="s">
        <v>594</v>
      </c>
      <c r="F141" s="157"/>
      <c r="G141" s="166">
        <v>18000</v>
      </c>
      <c r="H141" s="155">
        <f t="shared" si="7"/>
        <v>13133555.885999998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68"/>
      <c r="DX141" s="168"/>
      <c r="DY141" s="168"/>
      <c r="DZ141" s="168"/>
      <c r="EA141" s="168"/>
      <c r="EB141" s="168"/>
      <c r="EC141" s="168"/>
      <c r="ED141" s="168"/>
      <c r="EE141" s="168"/>
      <c r="EF141" s="168"/>
      <c r="EG141" s="168"/>
      <c r="EH141" s="168"/>
      <c r="EI141" s="168"/>
      <c r="EJ141" s="168"/>
      <c r="EK141" s="168"/>
      <c r="EL141" s="168"/>
      <c r="EM141" s="168"/>
      <c r="EN141" s="168"/>
      <c r="EO141" s="168"/>
      <c r="EP141" s="168"/>
      <c r="EQ141" s="168"/>
      <c r="ER141" s="168"/>
      <c r="ES141" s="168"/>
      <c r="ET141" s="168"/>
      <c r="EU141" s="168"/>
      <c r="EV141" s="168"/>
      <c r="EW141" s="168"/>
      <c r="EX141" s="168"/>
      <c r="EY141" s="168"/>
      <c r="EZ141" s="168"/>
      <c r="FA141" s="168"/>
      <c r="FB141" s="168"/>
      <c r="FC141" s="168"/>
      <c r="FD141" s="168"/>
      <c r="FE141" s="168"/>
      <c r="FF141" s="168"/>
      <c r="FG141" s="168"/>
      <c r="FH141" s="168"/>
      <c r="FI141" s="168"/>
      <c r="FJ141" s="168"/>
      <c r="FK141" s="168"/>
      <c r="FL141" s="168"/>
      <c r="FM141" s="168"/>
      <c r="FN141" s="168"/>
      <c r="FO141" s="168"/>
      <c r="FP141" s="168"/>
      <c r="FQ141" s="168"/>
      <c r="FR141" s="168"/>
      <c r="FS141" s="168"/>
      <c r="FT141" s="168"/>
      <c r="FU141" s="168"/>
      <c r="FV141" s="168"/>
      <c r="FW141" s="168"/>
      <c r="FX141" s="168"/>
      <c r="FY141" s="168"/>
      <c r="FZ141" s="168"/>
      <c r="GA141" s="168"/>
      <c r="GB141" s="168"/>
      <c r="GC141" s="168"/>
      <c r="GD141" s="168"/>
      <c r="GE141" s="168"/>
      <c r="GF141" s="168"/>
      <c r="GG141" s="168"/>
      <c r="GH141" s="168"/>
      <c r="GI141" s="168"/>
      <c r="GJ141" s="168"/>
      <c r="GK141" s="168"/>
      <c r="GL141" s="168"/>
      <c r="GM141" s="168"/>
      <c r="GN141" s="168"/>
      <c r="GO141" s="168"/>
      <c r="GP141" s="168"/>
      <c r="GQ141" s="168"/>
      <c r="GR141" s="168"/>
      <c r="GS141" s="168"/>
      <c r="GT141" s="168"/>
      <c r="GU141" s="168"/>
      <c r="GV141" s="168"/>
      <c r="GW141" s="168"/>
      <c r="GX141" s="168"/>
    </row>
    <row r="142" spans="1:206" s="169" customFormat="1" ht="56.25" x14ac:dyDescent="0.3">
      <c r="A142" s="163"/>
      <c r="B142" s="151">
        <v>45644</v>
      </c>
      <c r="C142" s="162" t="s">
        <v>595</v>
      </c>
      <c r="D142" s="165" t="s">
        <v>596</v>
      </c>
      <c r="E142" s="177" t="s">
        <v>597</v>
      </c>
      <c r="F142" s="157"/>
      <c r="G142" s="166">
        <v>3000.6</v>
      </c>
      <c r="H142" s="155">
        <f t="shared" si="7"/>
        <v>13130555.285999998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168"/>
      <c r="DC142" s="168"/>
      <c r="DD142" s="168"/>
      <c r="DE142" s="168"/>
      <c r="DF142" s="168"/>
      <c r="DG142" s="168"/>
      <c r="DH142" s="168"/>
      <c r="DI142" s="168"/>
      <c r="DJ142" s="168"/>
      <c r="DK142" s="168"/>
      <c r="DL142" s="168"/>
      <c r="DM142" s="168"/>
      <c r="DN142" s="168"/>
      <c r="DO142" s="168"/>
      <c r="DP142" s="168"/>
      <c r="DQ142" s="168"/>
      <c r="DR142" s="168"/>
      <c r="DS142" s="168"/>
      <c r="DT142" s="168"/>
      <c r="DU142" s="168"/>
      <c r="DV142" s="168"/>
      <c r="DW142" s="168"/>
      <c r="DX142" s="168"/>
      <c r="DY142" s="168"/>
      <c r="DZ142" s="168"/>
      <c r="EA142" s="168"/>
      <c r="EB142" s="168"/>
      <c r="EC142" s="168"/>
      <c r="ED142" s="168"/>
      <c r="EE142" s="168"/>
      <c r="EF142" s="168"/>
      <c r="EG142" s="168"/>
      <c r="EH142" s="168"/>
      <c r="EI142" s="168"/>
      <c r="EJ142" s="168"/>
      <c r="EK142" s="168"/>
      <c r="EL142" s="168"/>
      <c r="EM142" s="168"/>
      <c r="EN142" s="168"/>
      <c r="EO142" s="168"/>
      <c r="EP142" s="168"/>
      <c r="EQ142" s="168"/>
      <c r="ER142" s="168"/>
      <c r="ES142" s="168"/>
      <c r="ET142" s="168"/>
      <c r="EU142" s="168"/>
      <c r="EV142" s="168"/>
      <c r="EW142" s="168"/>
      <c r="EX142" s="168"/>
      <c r="EY142" s="168"/>
      <c r="EZ142" s="168"/>
      <c r="FA142" s="168"/>
      <c r="FB142" s="168"/>
      <c r="FC142" s="168"/>
      <c r="FD142" s="168"/>
      <c r="FE142" s="168"/>
      <c r="FF142" s="168"/>
      <c r="FG142" s="168"/>
      <c r="FH142" s="168"/>
      <c r="FI142" s="168"/>
      <c r="FJ142" s="168"/>
      <c r="FK142" s="168"/>
      <c r="FL142" s="168"/>
      <c r="FM142" s="168"/>
      <c r="FN142" s="168"/>
      <c r="FO142" s="168"/>
      <c r="FP142" s="168"/>
      <c r="FQ142" s="168"/>
      <c r="FR142" s="168"/>
      <c r="FS142" s="168"/>
      <c r="FT142" s="168"/>
      <c r="FU142" s="168"/>
      <c r="FV142" s="168"/>
      <c r="FW142" s="168"/>
      <c r="FX142" s="168"/>
      <c r="FY142" s="168"/>
      <c r="FZ142" s="168"/>
      <c r="GA142" s="168"/>
      <c r="GB142" s="168"/>
      <c r="GC142" s="168"/>
      <c r="GD142" s="168"/>
      <c r="GE142" s="168"/>
      <c r="GF142" s="168"/>
      <c r="GG142" s="168"/>
      <c r="GH142" s="168"/>
      <c r="GI142" s="168"/>
      <c r="GJ142" s="168"/>
      <c r="GK142" s="168"/>
      <c r="GL142" s="168"/>
      <c r="GM142" s="168"/>
      <c r="GN142" s="168"/>
      <c r="GO142" s="168"/>
      <c r="GP142" s="168"/>
      <c r="GQ142" s="168"/>
      <c r="GR142" s="168"/>
      <c r="GS142" s="168"/>
      <c r="GT142" s="168"/>
      <c r="GU142" s="168"/>
      <c r="GV142" s="168"/>
      <c r="GW142" s="168"/>
      <c r="GX142" s="168"/>
    </row>
    <row r="143" spans="1:206" s="169" customFormat="1" ht="75" x14ac:dyDescent="0.3">
      <c r="A143" s="163"/>
      <c r="B143" s="151">
        <v>45644</v>
      </c>
      <c r="C143" s="152" t="s">
        <v>598</v>
      </c>
      <c r="D143" s="165" t="s">
        <v>581</v>
      </c>
      <c r="E143" s="177" t="s">
        <v>599</v>
      </c>
      <c r="F143" s="157"/>
      <c r="G143" s="166">
        <v>4000.5</v>
      </c>
      <c r="H143" s="155">
        <f t="shared" si="7"/>
        <v>13126554.785999998</v>
      </c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68"/>
      <c r="DX143" s="168"/>
      <c r="DY143" s="168"/>
      <c r="DZ143" s="168"/>
      <c r="EA143" s="168"/>
      <c r="EB143" s="168"/>
      <c r="EC143" s="168"/>
      <c r="ED143" s="168"/>
      <c r="EE143" s="168"/>
      <c r="EF143" s="168"/>
      <c r="EG143" s="168"/>
      <c r="EH143" s="168"/>
      <c r="EI143" s="168"/>
      <c r="EJ143" s="168"/>
      <c r="EK143" s="168"/>
      <c r="EL143" s="168"/>
      <c r="EM143" s="168"/>
      <c r="EN143" s="168"/>
      <c r="EO143" s="168"/>
      <c r="EP143" s="168"/>
      <c r="EQ143" s="168"/>
      <c r="ER143" s="168"/>
      <c r="ES143" s="168"/>
      <c r="ET143" s="168"/>
      <c r="EU143" s="168"/>
      <c r="EV143" s="168"/>
      <c r="EW143" s="168"/>
      <c r="EX143" s="168"/>
      <c r="EY143" s="168"/>
      <c r="EZ143" s="168"/>
      <c r="FA143" s="168"/>
      <c r="FB143" s="168"/>
      <c r="FC143" s="168"/>
      <c r="FD143" s="168"/>
      <c r="FE143" s="168"/>
      <c r="FF143" s="168"/>
      <c r="FG143" s="168"/>
      <c r="FH143" s="168"/>
      <c r="FI143" s="168"/>
      <c r="FJ143" s="168"/>
      <c r="FK143" s="168"/>
      <c r="FL143" s="168"/>
      <c r="FM143" s="168"/>
      <c r="FN143" s="168"/>
      <c r="FO143" s="168"/>
      <c r="FP143" s="168"/>
      <c r="FQ143" s="168"/>
      <c r="FR143" s="168"/>
      <c r="FS143" s="168"/>
      <c r="FT143" s="168"/>
      <c r="FU143" s="168"/>
      <c r="FV143" s="168"/>
      <c r="FW143" s="168"/>
      <c r="FX143" s="168"/>
      <c r="FY143" s="168"/>
      <c r="FZ143" s="168"/>
      <c r="GA143" s="168"/>
      <c r="GB143" s="168"/>
      <c r="GC143" s="168"/>
      <c r="GD143" s="168"/>
      <c r="GE143" s="168"/>
      <c r="GF143" s="168"/>
      <c r="GG143" s="168"/>
      <c r="GH143" s="168"/>
      <c r="GI143" s="168"/>
      <c r="GJ143" s="168"/>
      <c r="GK143" s="168"/>
      <c r="GL143" s="168"/>
      <c r="GM143" s="168"/>
      <c r="GN143" s="168"/>
      <c r="GO143" s="168"/>
      <c r="GP143" s="168"/>
      <c r="GQ143" s="168"/>
      <c r="GR143" s="168"/>
      <c r="GS143" s="168"/>
      <c r="GT143" s="168"/>
      <c r="GU143" s="168"/>
      <c r="GV143" s="168"/>
      <c r="GW143" s="168"/>
      <c r="GX143" s="168"/>
    </row>
    <row r="144" spans="1:206" s="169" customFormat="1" ht="75" x14ac:dyDescent="0.3">
      <c r="A144" s="163"/>
      <c r="B144" s="151">
        <v>45644</v>
      </c>
      <c r="C144" s="152" t="s">
        <v>600</v>
      </c>
      <c r="D144" s="165" t="s">
        <v>581</v>
      </c>
      <c r="E144" s="177" t="s">
        <v>601</v>
      </c>
      <c r="F144" s="157"/>
      <c r="G144" s="166">
        <v>4000.5</v>
      </c>
      <c r="H144" s="155">
        <f t="shared" si="7"/>
        <v>13122554.285999998</v>
      </c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68"/>
      <c r="DX144" s="168"/>
      <c r="DY144" s="168"/>
      <c r="DZ144" s="168"/>
      <c r="EA144" s="168"/>
      <c r="EB144" s="168"/>
      <c r="EC144" s="168"/>
      <c r="ED144" s="168"/>
      <c r="EE144" s="168"/>
      <c r="EF144" s="168"/>
      <c r="EG144" s="168"/>
      <c r="EH144" s="168"/>
      <c r="EI144" s="168"/>
      <c r="EJ144" s="168"/>
      <c r="EK144" s="168"/>
      <c r="EL144" s="168"/>
      <c r="EM144" s="168"/>
      <c r="EN144" s="168"/>
      <c r="EO144" s="168"/>
      <c r="EP144" s="168"/>
      <c r="EQ144" s="168"/>
      <c r="ER144" s="168"/>
      <c r="ES144" s="168"/>
      <c r="ET144" s="168"/>
      <c r="EU144" s="168"/>
      <c r="EV144" s="168"/>
      <c r="EW144" s="168"/>
      <c r="EX144" s="168"/>
      <c r="EY144" s="168"/>
      <c r="EZ144" s="168"/>
      <c r="FA144" s="168"/>
      <c r="FB144" s="168"/>
      <c r="FC144" s="168"/>
      <c r="FD144" s="168"/>
      <c r="FE144" s="168"/>
      <c r="FF144" s="168"/>
      <c r="FG144" s="168"/>
      <c r="FH144" s="168"/>
      <c r="FI144" s="168"/>
      <c r="FJ144" s="168"/>
      <c r="FK144" s="168"/>
      <c r="FL144" s="168"/>
      <c r="FM144" s="168"/>
      <c r="FN144" s="168"/>
      <c r="FO144" s="168"/>
      <c r="FP144" s="168"/>
      <c r="FQ144" s="168"/>
      <c r="FR144" s="168"/>
      <c r="FS144" s="168"/>
      <c r="FT144" s="168"/>
      <c r="FU144" s="168"/>
      <c r="FV144" s="168"/>
      <c r="FW144" s="168"/>
      <c r="FX144" s="168"/>
      <c r="FY144" s="168"/>
      <c r="FZ144" s="168"/>
      <c r="GA144" s="168"/>
      <c r="GB144" s="168"/>
      <c r="GC144" s="168"/>
      <c r="GD144" s="168"/>
      <c r="GE144" s="168"/>
      <c r="GF144" s="168"/>
      <c r="GG144" s="168"/>
      <c r="GH144" s="168"/>
      <c r="GI144" s="168"/>
      <c r="GJ144" s="168"/>
      <c r="GK144" s="168"/>
      <c r="GL144" s="168"/>
      <c r="GM144" s="168"/>
      <c r="GN144" s="168"/>
      <c r="GO144" s="168"/>
      <c r="GP144" s="168"/>
      <c r="GQ144" s="168"/>
      <c r="GR144" s="168"/>
      <c r="GS144" s="168"/>
      <c r="GT144" s="168"/>
      <c r="GU144" s="168"/>
      <c r="GV144" s="168"/>
      <c r="GW144" s="168"/>
      <c r="GX144" s="168"/>
    </row>
    <row r="145" spans="1:206" s="169" customFormat="1" ht="56.25" x14ac:dyDescent="0.3">
      <c r="A145" s="163"/>
      <c r="B145" s="151">
        <v>45644</v>
      </c>
      <c r="C145" s="152" t="s">
        <v>602</v>
      </c>
      <c r="D145" s="165" t="s">
        <v>481</v>
      </c>
      <c r="E145" s="177" t="s">
        <v>603</v>
      </c>
      <c r="F145" s="157"/>
      <c r="G145" s="166">
        <v>18000</v>
      </c>
      <c r="H145" s="155">
        <f t="shared" si="7"/>
        <v>13104554.285999998</v>
      </c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68"/>
      <c r="DX145" s="168"/>
      <c r="DY145" s="168"/>
      <c r="DZ145" s="168"/>
      <c r="EA145" s="168"/>
      <c r="EB145" s="168"/>
      <c r="EC145" s="168"/>
      <c r="ED145" s="168"/>
      <c r="EE145" s="168"/>
      <c r="EF145" s="168"/>
      <c r="EG145" s="168"/>
      <c r="EH145" s="168"/>
      <c r="EI145" s="168"/>
      <c r="EJ145" s="168"/>
      <c r="EK145" s="168"/>
      <c r="EL145" s="168"/>
      <c r="EM145" s="168"/>
      <c r="EN145" s="168"/>
      <c r="EO145" s="168"/>
      <c r="EP145" s="168"/>
      <c r="EQ145" s="168"/>
      <c r="ER145" s="168"/>
      <c r="ES145" s="168"/>
      <c r="ET145" s="168"/>
      <c r="EU145" s="168"/>
      <c r="EV145" s="168"/>
      <c r="EW145" s="168"/>
      <c r="EX145" s="168"/>
      <c r="EY145" s="168"/>
      <c r="EZ145" s="168"/>
      <c r="FA145" s="168"/>
      <c r="FB145" s="168"/>
      <c r="FC145" s="168"/>
      <c r="FD145" s="168"/>
      <c r="FE145" s="168"/>
      <c r="FF145" s="168"/>
      <c r="FG145" s="168"/>
      <c r="FH145" s="168"/>
      <c r="FI145" s="168"/>
      <c r="FJ145" s="168"/>
      <c r="FK145" s="168"/>
      <c r="FL145" s="168"/>
      <c r="FM145" s="168"/>
      <c r="FN145" s="168"/>
      <c r="FO145" s="168"/>
      <c r="FP145" s="168"/>
      <c r="FQ145" s="168"/>
      <c r="FR145" s="168"/>
      <c r="FS145" s="168"/>
      <c r="FT145" s="168"/>
      <c r="FU145" s="168"/>
      <c r="FV145" s="168"/>
      <c r="FW145" s="168"/>
      <c r="FX145" s="168"/>
      <c r="FY145" s="168"/>
      <c r="FZ145" s="168"/>
      <c r="GA145" s="168"/>
      <c r="GB145" s="168"/>
      <c r="GC145" s="168"/>
      <c r="GD145" s="168"/>
      <c r="GE145" s="168"/>
      <c r="GF145" s="168"/>
      <c r="GG145" s="168"/>
      <c r="GH145" s="168"/>
      <c r="GI145" s="168"/>
      <c r="GJ145" s="168"/>
      <c r="GK145" s="168"/>
      <c r="GL145" s="168"/>
      <c r="GM145" s="168"/>
      <c r="GN145" s="168"/>
      <c r="GO145" s="168"/>
      <c r="GP145" s="168"/>
      <c r="GQ145" s="168"/>
      <c r="GR145" s="168"/>
      <c r="GS145" s="168"/>
      <c r="GT145" s="168"/>
      <c r="GU145" s="168"/>
      <c r="GV145" s="168"/>
      <c r="GW145" s="168"/>
      <c r="GX145" s="168"/>
    </row>
    <row r="146" spans="1:206" s="169" customFormat="1" ht="56.25" x14ac:dyDescent="0.3">
      <c r="A146" s="163"/>
      <c r="B146" s="151">
        <v>45644</v>
      </c>
      <c r="C146" s="152" t="s">
        <v>604</v>
      </c>
      <c r="D146" s="165" t="s">
        <v>481</v>
      </c>
      <c r="E146" s="177" t="s">
        <v>605</v>
      </c>
      <c r="F146" s="157"/>
      <c r="G146" s="166">
        <v>18000</v>
      </c>
      <c r="H146" s="155">
        <f t="shared" si="7"/>
        <v>13086554.285999998</v>
      </c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68"/>
      <c r="DX146" s="168"/>
      <c r="DY146" s="168"/>
      <c r="DZ146" s="168"/>
      <c r="EA146" s="168"/>
      <c r="EB146" s="168"/>
      <c r="EC146" s="168"/>
      <c r="ED146" s="168"/>
      <c r="EE146" s="168"/>
      <c r="EF146" s="168"/>
      <c r="EG146" s="168"/>
      <c r="EH146" s="168"/>
      <c r="EI146" s="168"/>
      <c r="EJ146" s="168"/>
      <c r="EK146" s="168"/>
      <c r="EL146" s="168"/>
      <c r="EM146" s="168"/>
      <c r="EN146" s="168"/>
      <c r="EO146" s="168"/>
      <c r="EP146" s="168"/>
      <c r="EQ146" s="168"/>
      <c r="ER146" s="168"/>
      <c r="ES146" s="168"/>
      <c r="ET146" s="168"/>
      <c r="EU146" s="168"/>
      <c r="EV146" s="168"/>
      <c r="EW146" s="168"/>
      <c r="EX146" s="168"/>
      <c r="EY146" s="168"/>
      <c r="EZ146" s="168"/>
      <c r="FA146" s="168"/>
      <c r="FB146" s="168"/>
      <c r="FC146" s="168"/>
      <c r="FD146" s="168"/>
      <c r="FE146" s="168"/>
      <c r="FF146" s="168"/>
      <c r="FG146" s="168"/>
      <c r="FH146" s="168"/>
      <c r="FI146" s="168"/>
      <c r="FJ146" s="168"/>
      <c r="FK146" s="168"/>
      <c r="FL146" s="168"/>
      <c r="FM146" s="168"/>
      <c r="FN146" s="168"/>
      <c r="FO146" s="168"/>
      <c r="FP146" s="168"/>
      <c r="FQ146" s="168"/>
      <c r="FR146" s="168"/>
      <c r="FS146" s="168"/>
      <c r="FT146" s="168"/>
      <c r="FU146" s="168"/>
      <c r="FV146" s="168"/>
      <c r="FW146" s="168"/>
      <c r="FX146" s="168"/>
      <c r="FY146" s="168"/>
      <c r="FZ146" s="168"/>
      <c r="GA146" s="168"/>
      <c r="GB146" s="168"/>
      <c r="GC146" s="168"/>
      <c r="GD146" s="168"/>
      <c r="GE146" s="168"/>
      <c r="GF146" s="168"/>
      <c r="GG146" s="168"/>
      <c r="GH146" s="168"/>
      <c r="GI146" s="168"/>
      <c r="GJ146" s="168"/>
      <c r="GK146" s="168"/>
      <c r="GL146" s="168"/>
      <c r="GM146" s="168"/>
      <c r="GN146" s="168"/>
      <c r="GO146" s="168"/>
      <c r="GP146" s="168"/>
      <c r="GQ146" s="168"/>
      <c r="GR146" s="168"/>
      <c r="GS146" s="168"/>
      <c r="GT146" s="168"/>
      <c r="GU146" s="168"/>
      <c r="GV146" s="168"/>
      <c r="GW146" s="168"/>
      <c r="GX146" s="168"/>
    </row>
    <row r="147" spans="1:206" s="169" customFormat="1" ht="56.25" x14ac:dyDescent="0.3">
      <c r="A147" s="163"/>
      <c r="B147" s="151">
        <v>45644</v>
      </c>
      <c r="C147" s="152" t="s">
        <v>606</v>
      </c>
      <c r="D147" s="165" t="s">
        <v>481</v>
      </c>
      <c r="E147" s="177" t="s">
        <v>607</v>
      </c>
      <c r="F147" s="157"/>
      <c r="G147" s="166">
        <v>5000.3999999999996</v>
      </c>
      <c r="H147" s="155">
        <f t="shared" si="7"/>
        <v>13081553.885999998</v>
      </c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8"/>
      <c r="DG147" s="168"/>
      <c r="DH147" s="168"/>
      <c r="DI147" s="168"/>
      <c r="DJ147" s="168"/>
      <c r="DK147" s="168"/>
      <c r="DL147" s="168"/>
      <c r="DM147" s="168"/>
      <c r="DN147" s="168"/>
      <c r="DO147" s="168"/>
      <c r="DP147" s="168"/>
      <c r="DQ147" s="168"/>
      <c r="DR147" s="168"/>
      <c r="DS147" s="168"/>
      <c r="DT147" s="168"/>
      <c r="DU147" s="168"/>
      <c r="DV147" s="168"/>
      <c r="DW147" s="168"/>
      <c r="DX147" s="168"/>
      <c r="DY147" s="168"/>
      <c r="DZ147" s="168"/>
      <c r="EA147" s="168"/>
      <c r="EB147" s="168"/>
      <c r="EC147" s="168"/>
      <c r="ED147" s="168"/>
      <c r="EE147" s="168"/>
      <c r="EF147" s="168"/>
      <c r="EG147" s="168"/>
      <c r="EH147" s="168"/>
      <c r="EI147" s="168"/>
      <c r="EJ147" s="168"/>
      <c r="EK147" s="168"/>
      <c r="EL147" s="168"/>
      <c r="EM147" s="168"/>
      <c r="EN147" s="168"/>
      <c r="EO147" s="168"/>
      <c r="EP147" s="168"/>
      <c r="EQ147" s="168"/>
      <c r="ER147" s="168"/>
      <c r="ES147" s="168"/>
      <c r="ET147" s="168"/>
      <c r="EU147" s="168"/>
      <c r="EV147" s="168"/>
      <c r="EW147" s="168"/>
      <c r="EX147" s="168"/>
      <c r="EY147" s="168"/>
      <c r="EZ147" s="168"/>
      <c r="FA147" s="168"/>
      <c r="FB147" s="168"/>
      <c r="FC147" s="168"/>
      <c r="FD147" s="168"/>
      <c r="FE147" s="168"/>
      <c r="FF147" s="168"/>
      <c r="FG147" s="168"/>
      <c r="FH147" s="168"/>
      <c r="FI147" s="168"/>
      <c r="FJ147" s="168"/>
      <c r="FK147" s="168"/>
      <c r="FL147" s="168"/>
      <c r="FM147" s="168"/>
      <c r="FN147" s="168"/>
      <c r="FO147" s="168"/>
      <c r="FP147" s="168"/>
      <c r="FQ147" s="168"/>
      <c r="FR147" s="168"/>
      <c r="FS147" s="168"/>
      <c r="FT147" s="168"/>
      <c r="FU147" s="168"/>
      <c r="FV147" s="168"/>
      <c r="FW147" s="168"/>
      <c r="FX147" s="168"/>
      <c r="FY147" s="168"/>
      <c r="FZ147" s="168"/>
      <c r="GA147" s="168"/>
      <c r="GB147" s="168"/>
      <c r="GC147" s="168"/>
      <c r="GD147" s="168"/>
      <c r="GE147" s="168"/>
      <c r="GF147" s="168"/>
      <c r="GG147" s="168"/>
      <c r="GH147" s="168"/>
      <c r="GI147" s="168"/>
      <c r="GJ147" s="168"/>
      <c r="GK147" s="168"/>
      <c r="GL147" s="168"/>
      <c r="GM147" s="168"/>
      <c r="GN147" s="168"/>
      <c r="GO147" s="168"/>
      <c r="GP147" s="168"/>
      <c r="GQ147" s="168"/>
      <c r="GR147" s="168"/>
      <c r="GS147" s="168"/>
      <c r="GT147" s="168"/>
      <c r="GU147" s="168"/>
      <c r="GV147" s="168"/>
      <c r="GW147" s="168"/>
      <c r="GX147" s="168"/>
    </row>
    <row r="148" spans="1:206" s="169" customFormat="1" ht="112.5" x14ac:dyDescent="0.3">
      <c r="A148" s="163"/>
      <c r="B148" s="151">
        <v>45644</v>
      </c>
      <c r="C148" s="152" t="s">
        <v>608</v>
      </c>
      <c r="D148" s="165" t="s">
        <v>295</v>
      </c>
      <c r="E148" s="177" t="s">
        <v>609</v>
      </c>
      <c r="F148" s="157"/>
      <c r="G148" s="166">
        <v>18000</v>
      </c>
      <c r="H148" s="155">
        <f t="shared" si="7"/>
        <v>13063553.885999998</v>
      </c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168"/>
      <c r="DY148" s="168"/>
      <c r="DZ148" s="168"/>
      <c r="EA148" s="168"/>
      <c r="EB148" s="168"/>
      <c r="EC148" s="168"/>
      <c r="ED148" s="168"/>
      <c r="EE148" s="168"/>
      <c r="EF148" s="168"/>
      <c r="EG148" s="168"/>
      <c r="EH148" s="168"/>
      <c r="EI148" s="168"/>
      <c r="EJ148" s="168"/>
      <c r="EK148" s="168"/>
      <c r="EL148" s="168"/>
      <c r="EM148" s="168"/>
      <c r="EN148" s="168"/>
      <c r="EO148" s="168"/>
      <c r="EP148" s="168"/>
      <c r="EQ148" s="168"/>
      <c r="ER148" s="168"/>
      <c r="ES148" s="168"/>
      <c r="ET148" s="168"/>
      <c r="EU148" s="168"/>
      <c r="EV148" s="168"/>
      <c r="EW148" s="168"/>
      <c r="EX148" s="168"/>
      <c r="EY148" s="168"/>
      <c r="EZ148" s="168"/>
      <c r="FA148" s="168"/>
      <c r="FB148" s="168"/>
      <c r="FC148" s="168"/>
      <c r="FD148" s="168"/>
      <c r="FE148" s="168"/>
      <c r="FF148" s="168"/>
      <c r="FG148" s="168"/>
      <c r="FH148" s="168"/>
      <c r="FI148" s="168"/>
      <c r="FJ148" s="168"/>
      <c r="FK148" s="168"/>
      <c r="FL148" s="168"/>
      <c r="FM148" s="168"/>
      <c r="FN148" s="168"/>
      <c r="FO148" s="168"/>
      <c r="FP148" s="168"/>
      <c r="FQ148" s="168"/>
      <c r="FR148" s="168"/>
      <c r="FS148" s="168"/>
      <c r="FT148" s="168"/>
      <c r="FU148" s="168"/>
      <c r="FV148" s="168"/>
      <c r="FW148" s="168"/>
      <c r="FX148" s="168"/>
      <c r="FY148" s="168"/>
      <c r="FZ148" s="168"/>
      <c r="GA148" s="168"/>
      <c r="GB148" s="168"/>
      <c r="GC148" s="168"/>
      <c r="GD148" s="168"/>
      <c r="GE148" s="168"/>
      <c r="GF148" s="168"/>
      <c r="GG148" s="168"/>
      <c r="GH148" s="168"/>
      <c r="GI148" s="168"/>
      <c r="GJ148" s="168"/>
      <c r="GK148" s="168"/>
      <c r="GL148" s="168"/>
      <c r="GM148" s="168"/>
      <c r="GN148" s="168"/>
      <c r="GO148" s="168"/>
      <c r="GP148" s="168"/>
      <c r="GQ148" s="168"/>
      <c r="GR148" s="168"/>
      <c r="GS148" s="168"/>
      <c r="GT148" s="168"/>
      <c r="GU148" s="168"/>
      <c r="GV148" s="168"/>
      <c r="GW148" s="168"/>
      <c r="GX148" s="168"/>
    </row>
    <row r="149" spans="1:206" s="169" customFormat="1" ht="112.5" x14ac:dyDescent="0.3">
      <c r="A149" s="163"/>
      <c r="B149" s="151">
        <v>45644</v>
      </c>
      <c r="C149" s="152" t="s">
        <v>608</v>
      </c>
      <c r="D149" s="165" t="s">
        <v>295</v>
      </c>
      <c r="E149" s="177" t="s">
        <v>610</v>
      </c>
      <c r="F149" s="157"/>
      <c r="G149" s="166">
        <v>18000</v>
      </c>
      <c r="H149" s="155">
        <f t="shared" si="7"/>
        <v>13045553.885999998</v>
      </c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68"/>
      <c r="DI149" s="168"/>
      <c r="DJ149" s="168"/>
      <c r="DK149" s="168"/>
      <c r="DL149" s="168"/>
      <c r="DM149" s="168"/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68"/>
      <c r="DX149" s="168"/>
      <c r="DY149" s="168"/>
      <c r="DZ149" s="168"/>
      <c r="EA149" s="168"/>
      <c r="EB149" s="168"/>
      <c r="EC149" s="168"/>
      <c r="ED149" s="168"/>
      <c r="EE149" s="168"/>
      <c r="EF149" s="168"/>
      <c r="EG149" s="168"/>
      <c r="EH149" s="168"/>
      <c r="EI149" s="168"/>
      <c r="EJ149" s="168"/>
      <c r="EK149" s="168"/>
      <c r="EL149" s="168"/>
      <c r="EM149" s="168"/>
      <c r="EN149" s="168"/>
      <c r="EO149" s="168"/>
      <c r="EP149" s="168"/>
      <c r="EQ149" s="168"/>
      <c r="ER149" s="168"/>
      <c r="ES149" s="168"/>
      <c r="ET149" s="168"/>
      <c r="EU149" s="168"/>
      <c r="EV149" s="168"/>
      <c r="EW149" s="168"/>
      <c r="EX149" s="168"/>
      <c r="EY149" s="168"/>
      <c r="EZ149" s="168"/>
      <c r="FA149" s="168"/>
      <c r="FB149" s="168"/>
      <c r="FC149" s="168"/>
      <c r="FD149" s="168"/>
      <c r="FE149" s="168"/>
      <c r="FF149" s="168"/>
      <c r="FG149" s="168"/>
      <c r="FH149" s="168"/>
      <c r="FI149" s="168"/>
      <c r="FJ149" s="168"/>
      <c r="FK149" s="168"/>
      <c r="FL149" s="168"/>
      <c r="FM149" s="168"/>
      <c r="FN149" s="168"/>
      <c r="FO149" s="168"/>
      <c r="FP149" s="168"/>
      <c r="FQ149" s="168"/>
      <c r="FR149" s="168"/>
      <c r="FS149" s="168"/>
      <c r="FT149" s="168"/>
      <c r="FU149" s="168"/>
      <c r="FV149" s="168"/>
      <c r="FW149" s="168"/>
      <c r="FX149" s="168"/>
      <c r="FY149" s="168"/>
      <c r="FZ149" s="168"/>
      <c r="GA149" s="168"/>
      <c r="GB149" s="168"/>
      <c r="GC149" s="168"/>
      <c r="GD149" s="168"/>
      <c r="GE149" s="168"/>
      <c r="GF149" s="168"/>
      <c r="GG149" s="168"/>
      <c r="GH149" s="168"/>
      <c r="GI149" s="168"/>
      <c r="GJ149" s="168"/>
      <c r="GK149" s="168"/>
      <c r="GL149" s="168"/>
      <c r="GM149" s="168"/>
      <c r="GN149" s="168"/>
      <c r="GO149" s="168"/>
      <c r="GP149" s="168"/>
      <c r="GQ149" s="168"/>
      <c r="GR149" s="168"/>
      <c r="GS149" s="168"/>
      <c r="GT149" s="168"/>
      <c r="GU149" s="168"/>
      <c r="GV149" s="168"/>
      <c r="GW149" s="168"/>
      <c r="GX149" s="168"/>
    </row>
    <row r="150" spans="1:206" s="169" customFormat="1" ht="112.5" x14ac:dyDescent="0.3">
      <c r="A150" s="163"/>
      <c r="B150" s="151">
        <v>45644</v>
      </c>
      <c r="C150" s="152" t="s">
        <v>611</v>
      </c>
      <c r="D150" s="165" t="s">
        <v>295</v>
      </c>
      <c r="E150" s="177" t="s">
        <v>612</v>
      </c>
      <c r="F150" s="157"/>
      <c r="G150" s="166">
        <v>18000</v>
      </c>
      <c r="H150" s="155">
        <f t="shared" si="7"/>
        <v>13027553.885999998</v>
      </c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8"/>
      <c r="CT150" s="168"/>
      <c r="CU150" s="168"/>
      <c r="CV150" s="168"/>
      <c r="CW150" s="168"/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68"/>
      <c r="DI150" s="168"/>
      <c r="DJ150" s="168"/>
      <c r="DK150" s="168"/>
      <c r="DL150" s="168"/>
      <c r="DM150" s="168"/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68"/>
      <c r="DX150" s="168"/>
      <c r="DY150" s="168"/>
      <c r="DZ150" s="168"/>
      <c r="EA150" s="168"/>
      <c r="EB150" s="168"/>
      <c r="EC150" s="168"/>
      <c r="ED150" s="168"/>
      <c r="EE150" s="168"/>
      <c r="EF150" s="168"/>
      <c r="EG150" s="168"/>
      <c r="EH150" s="168"/>
      <c r="EI150" s="168"/>
      <c r="EJ150" s="168"/>
      <c r="EK150" s="168"/>
      <c r="EL150" s="168"/>
      <c r="EM150" s="168"/>
      <c r="EN150" s="168"/>
      <c r="EO150" s="168"/>
      <c r="EP150" s="168"/>
      <c r="EQ150" s="168"/>
      <c r="ER150" s="168"/>
      <c r="ES150" s="168"/>
      <c r="ET150" s="168"/>
      <c r="EU150" s="168"/>
      <c r="EV150" s="168"/>
      <c r="EW150" s="168"/>
      <c r="EX150" s="168"/>
      <c r="EY150" s="168"/>
      <c r="EZ150" s="168"/>
      <c r="FA150" s="168"/>
      <c r="FB150" s="168"/>
      <c r="FC150" s="168"/>
      <c r="FD150" s="168"/>
      <c r="FE150" s="168"/>
      <c r="FF150" s="168"/>
      <c r="FG150" s="168"/>
      <c r="FH150" s="168"/>
      <c r="FI150" s="168"/>
      <c r="FJ150" s="168"/>
      <c r="FK150" s="168"/>
      <c r="FL150" s="168"/>
      <c r="FM150" s="168"/>
      <c r="FN150" s="168"/>
      <c r="FO150" s="168"/>
      <c r="FP150" s="168"/>
      <c r="FQ150" s="168"/>
      <c r="FR150" s="168"/>
      <c r="FS150" s="168"/>
      <c r="FT150" s="168"/>
      <c r="FU150" s="168"/>
      <c r="FV150" s="168"/>
      <c r="FW150" s="168"/>
      <c r="FX150" s="168"/>
      <c r="FY150" s="168"/>
      <c r="FZ150" s="168"/>
      <c r="GA150" s="168"/>
      <c r="GB150" s="168"/>
      <c r="GC150" s="168"/>
      <c r="GD150" s="168"/>
      <c r="GE150" s="168"/>
      <c r="GF150" s="168"/>
      <c r="GG150" s="168"/>
      <c r="GH150" s="168"/>
      <c r="GI150" s="168"/>
      <c r="GJ150" s="168"/>
      <c r="GK150" s="168"/>
      <c r="GL150" s="168"/>
      <c r="GM150" s="168"/>
      <c r="GN150" s="168"/>
      <c r="GO150" s="168"/>
      <c r="GP150" s="168"/>
      <c r="GQ150" s="168"/>
      <c r="GR150" s="168"/>
      <c r="GS150" s="168"/>
      <c r="GT150" s="168"/>
      <c r="GU150" s="168"/>
      <c r="GV150" s="168"/>
      <c r="GW150" s="168"/>
      <c r="GX150" s="168"/>
    </row>
    <row r="151" spans="1:206" s="169" customFormat="1" ht="112.5" x14ac:dyDescent="0.3">
      <c r="A151" s="163"/>
      <c r="B151" s="151">
        <v>45644</v>
      </c>
      <c r="C151" s="152" t="s">
        <v>613</v>
      </c>
      <c r="D151" s="165" t="s">
        <v>295</v>
      </c>
      <c r="E151" s="177" t="s">
        <v>614</v>
      </c>
      <c r="F151" s="157"/>
      <c r="G151" s="166">
        <v>18000</v>
      </c>
      <c r="H151" s="155">
        <f t="shared" si="7"/>
        <v>13009553.885999998</v>
      </c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8"/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68"/>
      <c r="DX151" s="168"/>
      <c r="DY151" s="168"/>
      <c r="DZ151" s="168"/>
      <c r="EA151" s="168"/>
      <c r="EB151" s="168"/>
      <c r="EC151" s="168"/>
      <c r="ED151" s="168"/>
      <c r="EE151" s="168"/>
      <c r="EF151" s="168"/>
      <c r="EG151" s="168"/>
      <c r="EH151" s="168"/>
      <c r="EI151" s="168"/>
      <c r="EJ151" s="168"/>
      <c r="EK151" s="168"/>
      <c r="EL151" s="168"/>
      <c r="EM151" s="168"/>
      <c r="EN151" s="168"/>
      <c r="EO151" s="168"/>
      <c r="EP151" s="168"/>
      <c r="EQ151" s="168"/>
      <c r="ER151" s="168"/>
      <c r="ES151" s="168"/>
      <c r="ET151" s="168"/>
      <c r="EU151" s="168"/>
      <c r="EV151" s="168"/>
      <c r="EW151" s="168"/>
      <c r="EX151" s="168"/>
      <c r="EY151" s="168"/>
      <c r="EZ151" s="168"/>
      <c r="FA151" s="168"/>
      <c r="FB151" s="168"/>
      <c r="FC151" s="168"/>
      <c r="FD151" s="168"/>
      <c r="FE151" s="168"/>
      <c r="FF151" s="168"/>
      <c r="FG151" s="168"/>
      <c r="FH151" s="168"/>
      <c r="FI151" s="168"/>
      <c r="FJ151" s="168"/>
      <c r="FK151" s="168"/>
      <c r="FL151" s="168"/>
      <c r="FM151" s="168"/>
      <c r="FN151" s="168"/>
      <c r="FO151" s="168"/>
      <c r="FP151" s="168"/>
      <c r="FQ151" s="168"/>
      <c r="FR151" s="168"/>
      <c r="FS151" s="168"/>
      <c r="FT151" s="168"/>
      <c r="FU151" s="168"/>
      <c r="FV151" s="168"/>
      <c r="FW151" s="168"/>
      <c r="FX151" s="168"/>
      <c r="FY151" s="168"/>
      <c r="FZ151" s="168"/>
      <c r="GA151" s="168"/>
      <c r="GB151" s="168"/>
      <c r="GC151" s="168"/>
      <c r="GD151" s="168"/>
      <c r="GE151" s="168"/>
      <c r="GF151" s="168"/>
      <c r="GG151" s="168"/>
      <c r="GH151" s="168"/>
      <c r="GI151" s="168"/>
      <c r="GJ151" s="168"/>
      <c r="GK151" s="168"/>
      <c r="GL151" s="168"/>
      <c r="GM151" s="168"/>
      <c r="GN151" s="168"/>
      <c r="GO151" s="168"/>
      <c r="GP151" s="168"/>
      <c r="GQ151" s="168"/>
      <c r="GR151" s="168"/>
      <c r="GS151" s="168"/>
      <c r="GT151" s="168"/>
      <c r="GU151" s="168"/>
      <c r="GV151" s="168"/>
      <c r="GW151" s="168"/>
      <c r="GX151" s="168"/>
    </row>
    <row r="152" spans="1:206" s="169" customFormat="1" ht="112.5" x14ac:dyDescent="0.3">
      <c r="A152" s="163"/>
      <c r="B152" s="151">
        <v>45644</v>
      </c>
      <c r="C152" s="152" t="s">
        <v>615</v>
      </c>
      <c r="D152" s="165" t="s">
        <v>295</v>
      </c>
      <c r="E152" s="177" t="s">
        <v>616</v>
      </c>
      <c r="F152" s="157"/>
      <c r="G152" s="166">
        <v>18000</v>
      </c>
      <c r="H152" s="155">
        <f t="shared" si="7"/>
        <v>12991553.885999998</v>
      </c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68"/>
      <c r="CS152" s="168"/>
      <c r="CT152" s="168"/>
      <c r="CU152" s="168"/>
      <c r="CV152" s="168"/>
      <c r="CW152" s="168"/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68"/>
      <c r="DI152" s="168"/>
      <c r="DJ152" s="168"/>
      <c r="DK152" s="168"/>
      <c r="DL152" s="168"/>
      <c r="DM152" s="168"/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68"/>
      <c r="DX152" s="168"/>
      <c r="DY152" s="168"/>
      <c r="DZ152" s="168"/>
      <c r="EA152" s="168"/>
      <c r="EB152" s="168"/>
      <c r="EC152" s="168"/>
      <c r="ED152" s="168"/>
      <c r="EE152" s="168"/>
      <c r="EF152" s="168"/>
      <c r="EG152" s="168"/>
      <c r="EH152" s="168"/>
      <c r="EI152" s="168"/>
      <c r="EJ152" s="168"/>
      <c r="EK152" s="168"/>
      <c r="EL152" s="168"/>
      <c r="EM152" s="168"/>
      <c r="EN152" s="168"/>
      <c r="EO152" s="168"/>
      <c r="EP152" s="168"/>
      <c r="EQ152" s="168"/>
      <c r="ER152" s="168"/>
      <c r="ES152" s="168"/>
      <c r="ET152" s="168"/>
      <c r="EU152" s="168"/>
      <c r="EV152" s="168"/>
      <c r="EW152" s="168"/>
      <c r="EX152" s="168"/>
      <c r="EY152" s="168"/>
      <c r="EZ152" s="168"/>
      <c r="FA152" s="168"/>
      <c r="FB152" s="168"/>
      <c r="FC152" s="168"/>
      <c r="FD152" s="168"/>
      <c r="FE152" s="168"/>
      <c r="FF152" s="168"/>
      <c r="FG152" s="168"/>
      <c r="FH152" s="168"/>
      <c r="FI152" s="168"/>
      <c r="FJ152" s="168"/>
      <c r="FK152" s="168"/>
      <c r="FL152" s="168"/>
      <c r="FM152" s="168"/>
      <c r="FN152" s="168"/>
      <c r="FO152" s="168"/>
      <c r="FP152" s="168"/>
      <c r="FQ152" s="168"/>
      <c r="FR152" s="168"/>
      <c r="FS152" s="168"/>
      <c r="FT152" s="168"/>
      <c r="FU152" s="168"/>
      <c r="FV152" s="168"/>
      <c r="FW152" s="168"/>
      <c r="FX152" s="168"/>
      <c r="FY152" s="168"/>
      <c r="FZ152" s="168"/>
      <c r="GA152" s="168"/>
      <c r="GB152" s="168"/>
      <c r="GC152" s="168"/>
      <c r="GD152" s="168"/>
      <c r="GE152" s="168"/>
      <c r="GF152" s="168"/>
      <c r="GG152" s="168"/>
      <c r="GH152" s="168"/>
      <c r="GI152" s="168"/>
      <c r="GJ152" s="168"/>
      <c r="GK152" s="168"/>
      <c r="GL152" s="168"/>
      <c r="GM152" s="168"/>
      <c r="GN152" s="168"/>
      <c r="GO152" s="168"/>
      <c r="GP152" s="168"/>
      <c r="GQ152" s="168"/>
      <c r="GR152" s="168"/>
      <c r="GS152" s="168"/>
      <c r="GT152" s="168"/>
      <c r="GU152" s="168"/>
      <c r="GV152" s="168"/>
      <c r="GW152" s="168"/>
      <c r="GX152" s="168"/>
    </row>
    <row r="153" spans="1:206" s="169" customFormat="1" ht="56.25" x14ac:dyDescent="0.3">
      <c r="A153" s="163"/>
      <c r="B153" s="151">
        <v>45644</v>
      </c>
      <c r="C153" s="152" t="s">
        <v>617</v>
      </c>
      <c r="D153" s="165" t="s">
        <v>291</v>
      </c>
      <c r="E153" s="177" t="s">
        <v>618</v>
      </c>
      <c r="F153" s="157"/>
      <c r="G153" s="166">
        <v>18000</v>
      </c>
      <c r="H153" s="155">
        <f t="shared" si="7"/>
        <v>12973553.885999998</v>
      </c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68"/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68"/>
      <c r="DY153" s="168"/>
      <c r="DZ153" s="168"/>
      <c r="EA153" s="168"/>
      <c r="EB153" s="168"/>
      <c r="EC153" s="168"/>
      <c r="ED153" s="168"/>
      <c r="EE153" s="168"/>
      <c r="EF153" s="168"/>
      <c r="EG153" s="168"/>
      <c r="EH153" s="168"/>
      <c r="EI153" s="168"/>
      <c r="EJ153" s="168"/>
      <c r="EK153" s="168"/>
      <c r="EL153" s="168"/>
      <c r="EM153" s="168"/>
      <c r="EN153" s="168"/>
      <c r="EO153" s="168"/>
      <c r="EP153" s="168"/>
      <c r="EQ153" s="168"/>
      <c r="ER153" s="168"/>
      <c r="ES153" s="168"/>
      <c r="ET153" s="168"/>
      <c r="EU153" s="168"/>
      <c r="EV153" s="168"/>
      <c r="EW153" s="168"/>
      <c r="EX153" s="168"/>
      <c r="EY153" s="168"/>
      <c r="EZ153" s="168"/>
      <c r="FA153" s="168"/>
      <c r="FB153" s="168"/>
      <c r="FC153" s="168"/>
      <c r="FD153" s="168"/>
      <c r="FE153" s="168"/>
      <c r="FF153" s="168"/>
      <c r="FG153" s="168"/>
      <c r="FH153" s="168"/>
      <c r="FI153" s="168"/>
      <c r="FJ153" s="168"/>
      <c r="FK153" s="168"/>
      <c r="FL153" s="168"/>
      <c r="FM153" s="168"/>
      <c r="FN153" s="168"/>
      <c r="FO153" s="168"/>
      <c r="FP153" s="168"/>
      <c r="FQ153" s="168"/>
      <c r="FR153" s="168"/>
      <c r="FS153" s="168"/>
      <c r="FT153" s="168"/>
      <c r="FU153" s="168"/>
      <c r="FV153" s="168"/>
      <c r="FW153" s="168"/>
      <c r="FX153" s="168"/>
      <c r="FY153" s="168"/>
      <c r="FZ153" s="168"/>
      <c r="GA153" s="168"/>
      <c r="GB153" s="168"/>
      <c r="GC153" s="168"/>
      <c r="GD153" s="168"/>
      <c r="GE153" s="168"/>
      <c r="GF153" s="168"/>
      <c r="GG153" s="168"/>
      <c r="GH153" s="168"/>
      <c r="GI153" s="168"/>
      <c r="GJ153" s="168"/>
      <c r="GK153" s="168"/>
      <c r="GL153" s="168"/>
      <c r="GM153" s="168"/>
      <c r="GN153" s="168"/>
      <c r="GO153" s="168"/>
      <c r="GP153" s="168"/>
      <c r="GQ153" s="168"/>
      <c r="GR153" s="168"/>
      <c r="GS153" s="168"/>
      <c r="GT153" s="168"/>
      <c r="GU153" s="168"/>
      <c r="GV153" s="168"/>
      <c r="GW153" s="168"/>
      <c r="GX153" s="168"/>
    </row>
    <row r="154" spans="1:206" s="169" customFormat="1" ht="37.5" x14ac:dyDescent="0.3">
      <c r="A154" s="163"/>
      <c r="B154" s="151">
        <v>45644</v>
      </c>
      <c r="C154" s="152" t="s">
        <v>619</v>
      </c>
      <c r="D154" s="165" t="s">
        <v>620</v>
      </c>
      <c r="E154" s="177" t="s">
        <v>621</v>
      </c>
      <c r="F154" s="157"/>
      <c r="G154" s="166">
        <v>3600</v>
      </c>
      <c r="H154" s="155">
        <f t="shared" si="7"/>
        <v>12969953.885999998</v>
      </c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</row>
    <row r="155" spans="1:206" s="169" customFormat="1" ht="18.75" x14ac:dyDescent="0.3">
      <c r="A155" s="163"/>
      <c r="B155" s="151">
        <v>45645</v>
      </c>
      <c r="C155" s="152" t="s">
        <v>622</v>
      </c>
      <c r="D155" s="165" t="s">
        <v>190</v>
      </c>
      <c r="E155" s="177" t="s">
        <v>157</v>
      </c>
      <c r="F155" s="157">
        <v>700</v>
      </c>
      <c r="G155" s="166"/>
      <c r="H155" s="155">
        <f>H154+F155</f>
        <v>12970653.885999998</v>
      </c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</row>
    <row r="156" spans="1:206" s="169" customFormat="1" ht="37.5" x14ac:dyDescent="0.3">
      <c r="A156" s="163"/>
      <c r="B156" s="151">
        <v>45646</v>
      </c>
      <c r="C156" s="152" t="s">
        <v>623</v>
      </c>
      <c r="D156" s="165" t="s">
        <v>190</v>
      </c>
      <c r="E156" s="177" t="s">
        <v>157</v>
      </c>
      <c r="F156" s="157">
        <v>145250</v>
      </c>
      <c r="G156" s="166"/>
      <c r="H156" s="155">
        <f t="shared" ref="H156:H160" si="8">H155+F156</f>
        <v>13115903.885999998</v>
      </c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</row>
    <row r="157" spans="1:206" s="169" customFormat="1" ht="18.75" x14ac:dyDescent="0.3">
      <c r="A157" s="163"/>
      <c r="B157" s="151">
        <v>45646</v>
      </c>
      <c r="C157" s="152" t="s">
        <v>624</v>
      </c>
      <c r="D157" s="165" t="s">
        <v>190</v>
      </c>
      <c r="E157" s="177" t="s">
        <v>157</v>
      </c>
      <c r="F157" s="157">
        <v>3400</v>
      </c>
      <c r="G157" s="166"/>
      <c r="H157" s="155">
        <f t="shared" si="8"/>
        <v>13119303.885999998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</row>
    <row r="158" spans="1:206" s="169" customFormat="1" ht="37.5" x14ac:dyDescent="0.3">
      <c r="A158" s="163"/>
      <c r="B158" s="151">
        <v>45646</v>
      </c>
      <c r="C158" s="152" t="s">
        <v>625</v>
      </c>
      <c r="D158" s="165" t="s">
        <v>190</v>
      </c>
      <c r="E158" s="177" t="s">
        <v>157</v>
      </c>
      <c r="F158" s="157">
        <v>2100</v>
      </c>
      <c r="G158" s="166"/>
      <c r="H158" s="155">
        <f t="shared" si="8"/>
        <v>13121403.885999998</v>
      </c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</row>
    <row r="159" spans="1:206" s="169" customFormat="1" ht="18.75" x14ac:dyDescent="0.3">
      <c r="A159" s="163"/>
      <c r="B159" s="151">
        <v>45646</v>
      </c>
      <c r="C159" s="152" t="s">
        <v>626</v>
      </c>
      <c r="D159" s="165" t="s">
        <v>190</v>
      </c>
      <c r="E159" s="177" t="s">
        <v>157</v>
      </c>
      <c r="F159" s="157">
        <v>9300</v>
      </c>
      <c r="G159" s="166"/>
      <c r="H159" s="155">
        <f t="shared" si="8"/>
        <v>13130703.885999998</v>
      </c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</row>
    <row r="160" spans="1:206" s="169" customFormat="1" ht="18.75" x14ac:dyDescent="0.3">
      <c r="A160" s="163"/>
      <c r="B160" s="151">
        <v>45646</v>
      </c>
      <c r="C160" s="152" t="s">
        <v>627</v>
      </c>
      <c r="D160" s="165" t="s">
        <v>190</v>
      </c>
      <c r="E160" s="177" t="s">
        <v>157</v>
      </c>
      <c r="F160" s="157">
        <v>8160</v>
      </c>
      <c r="G160" s="166"/>
      <c r="H160" s="155">
        <f t="shared" si="8"/>
        <v>13138863.885999998</v>
      </c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</row>
    <row r="161" spans="1:206" s="169" customFormat="1" ht="37.5" x14ac:dyDescent="0.3">
      <c r="A161" s="163"/>
      <c r="B161" s="151">
        <v>45646</v>
      </c>
      <c r="C161" s="152" t="s">
        <v>628</v>
      </c>
      <c r="D161" s="165" t="s">
        <v>297</v>
      </c>
      <c r="E161" s="177" t="s">
        <v>629</v>
      </c>
      <c r="F161" s="157"/>
      <c r="G161" s="166">
        <v>303839.18</v>
      </c>
      <c r="H161" s="155">
        <f>H160-G161</f>
        <v>12835024.705999998</v>
      </c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</row>
    <row r="162" spans="1:206" s="169" customFormat="1" ht="75" x14ac:dyDescent="0.3">
      <c r="A162" s="163"/>
      <c r="B162" s="151">
        <v>45646</v>
      </c>
      <c r="C162" s="152" t="s">
        <v>630</v>
      </c>
      <c r="D162" s="165" t="s">
        <v>470</v>
      </c>
      <c r="E162" s="177" t="s">
        <v>631</v>
      </c>
      <c r="F162" s="157"/>
      <c r="G162" s="166">
        <v>130097.75</v>
      </c>
      <c r="H162" s="155">
        <f t="shared" ref="H162:H166" si="9">H161-G162</f>
        <v>12704926.955999998</v>
      </c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</row>
    <row r="163" spans="1:206" s="169" customFormat="1" ht="56.25" x14ac:dyDescent="0.3">
      <c r="A163" s="163"/>
      <c r="B163" s="151">
        <v>45646</v>
      </c>
      <c r="C163" s="152" t="s">
        <v>632</v>
      </c>
      <c r="D163" s="165" t="s">
        <v>297</v>
      </c>
      <c r="E163" s="177" t="s">
        <v>633</v>
      </c>
      <c r="F163" s="157"/>
      <c r="G163" s="166">
        <v>198406</v>
      </c>
      <c r="H163" s="155">
        <f t="shared" si="9"/>
        <v>12506520.955999998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  <c r="CL163" s="168"/>
      <c r="CM163" s="168"/>
      <c r="CN163" s="168"/>
      <c r="CO163" s="168"/>
      <c r="CP163" s="168"/>
      <c r="CQ163" s="168"/>
      <c r="CR163" s="168"/>
      <c r="CS163" s="168"/>
      <c r="CT163" s="168"/>
      <c r="CU163" s="168"/>
      <c r="CV163" s="168"/>
      <c r="CW163" s="168"/>
      <c r="CX163" s="168"/>
      <c r="CY163" s="168"/>
      <c r="CZ163" s="168"/>
      <c r="DA163" s="168"/>
      <c r="DB163" s="168"/>
      <c r="DC163" s="168"/>
      <c r="DD163" s="168"/>
      <c r="DE163" s="168"/>
      <c r="DF163" s="168"/>
      <c r="DG163" s="168"/>
      <c r="DH163" s="168"/>
      <c r="DI163" s="168"/>
      <c r="DJ163" s="168"/>
      <c r="DK163" s="168"/>
      <c r="DL163" s="168"/>
      <c r="DM163" s="168"/>
      <c r="DN163" s="168"/>
      <c r="DO163" s="168"/>
      <c r="DP163" s="168"/>
      <c r="DQ163" s="168"/>
      <c r="DR163" s="168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</row>
    <row r="164" spans="1:206" s="169" customFormat="1" ht="37.5" x14ac:dyDescent="0.3">
      <c r="A164" s="163"/>
      <c r="B164" s="151">
        <v>45646</v>
      </c>
      <c r="C164" s="152" t="s">
        <v>634</v>
      </c>
      <c r="D164" s="165" t="s">
        <v>307</v>
      </c>
      <c r="E164" s="177" t="s">
        <v>635</v>
      </c>
      <c r="F164" s="157"/>
      <c r="G164" s="166">
        <v>39054.5</v>
      </c>
      <c r="H164" s="155">
        <f t="shared" si="9"/>
        <v>12467466.455999998</v>
      </c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</row>
    <row r="165" spans="1:206" s="169" customFormat="1" ht="56.25" x14ac:dyDescent="0.3">
      <c r="A165" s="163"/>
      <c r="B165" s="151">
        <v>45646</v>
      </c>
      <c r="C165" s="152" t="s">
        <v>636</v>
      </c>
      <c r="D165" s="165" t="s">
        <v>242</v>
      </c>
      <c r="E165" s="177" t="s">
        <v>637</v>
      </c>
      <c r="F165" s="157"/>
      <c r="G165" s="166">
        <v>15300</v>
      </c>
      <c r="H165" s="155">
        <f t="shared" si="9"/>
        <v>12452166.455999998</v>
      </c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</row>
    <row r="166" spans="1:206" s="169" customFormat="1" ht="37.5" x14ac:dyDescent="0.3">
      <c r="A166" s="163"/>
      <c r="B166" s="151">
        <v>45646</v>
      </c>
      <c r="C166" s="152" t="s">
        <v>638</v>
      </c>
      <c r="D166" s="165" t="s">
        <v>639</v>
      </c>
      <c r="E166" s="177" t="s">
        <v>640</v>
      </c>
      <c r="F166" s="157"/>
      <c r="G166" s="166">
        <v>120740.07</v>
      </c>
      <c r="H166" s="155">
        <f t="shared" si="9"/>
        <v>12331426.385999998</v>
      </c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8"/>
      <c r="DG166" s="168"/>
      <c r="DH166" s="168"/>
      <c r="DI166" s="168"/>
      <c r="DJ166" s="168"/>
      <c r="DK166" s="168"/>
      <c r="DL166" s="168"/>
      <c r="DM166" s="168"/>
      <c r="DN166" s="168"/>
      <c r="DO166" s="168"/>
      <c r="DP166" s="168"/>
      <c r="DQ166" s="168"/>
      <c r="DR166" s="168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</row>
    <row r="167" spans="1:206" s="169" customFormat="1" ht="18.75" x14ac:dyDescent="0.3">
      <c r="A167" s="163"/>
      <c r="B167" s="151">
        <v>45649</v>
      </c>
      <c r="C167" s="152" t="s">
        <v>641</v>
      </c>
      <c r="D167" s="165" t="s">
        <v>190</v>
      </c>
      <c r="E167" s="177" t="s">
        <v>157</v>
      </c>
      <c r="F167" s="157">
        <v>4000</v>
      </c>
      <c r="G167" s="166"/>
      <c r="H167" s="155">
        <f>H166+F167</f>
        <v>12335426.385999998</v>
      </c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</row>
    <row r="168" spans="1:206" s="169" customFormat="1" ht="18.75" x14ac:dyDescent="0.3">
      <c r="A168" s="163"/>
      <c r="B168" s="151">
        <v>45649</v>
      </c>
      <c r="C168" s="152" t="s">
        <v>642</v>
      </c>
      <c r="D168" s="165" t="s">
        <v>190</v>
      </c>
      <c r="E168" s="177" t="s">
        <v>157</v>
      </c>
      <c r="F168" s="157">
        <v>13000</v>
      </c>
      <c r="G168" s="166"/>
      <c r="H168" s="155">
        <f t="shared" ref="H168:H169" si="10">H167+F168</f>
        <v>12348426.385999998</v>
      </c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</row>
    <row r="169" spans="1:206" s="169" customFormat="1" ht="18.75" x14ac:dyDescent="0.3">
      <c r="A169" s="163"/>
      <c r="B169" s="151">
        <v>45649</v>
      </c>
      <c r="C169" s="152" t="s">
        <v>643</v>
      </c>
      <c r="D169" s="195" t="s">
        <v>190</v>
      </c>
      <c r="E169" s="195" t="s">
        <v>157</v>
      </c>
      <c r="F169" s="157">
        <v>2700</v>
      </c>
      <c r="G169" s="166"/>
      <c r="H169" s="155">
        <f t="shared" si="10"/>
        <v>12351126.385999998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</row>
    <row r="170" spans="1:206" s="169" customFormat="1" ht="37.5" x14ac:dyDescent="0.3">
      <c r="A170" s="163"/>
      <c r="B170" s="151">
        <v>45649</v>
      </c>
      <c r="C170" s="152">
        <v>4524000000067</v>
      </c>
      <c r="D170" s="165" t="s">
        <v>303</v>
      </c>
      <c r="E170" s="177" t="s">
        <v>644</v>
      </c>
      <c r="F170" s="157"/>
      <c r="G170" s="166">
        <v>779000</v>
      </c>
      <c r="H170" s="155">
        <f>H169-G170</f>
        <v>11572126.385999998</v>
      </c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68"/>
      <c r="DX170" s="168"/>
      <c r="DY170" s="168"/>
      <c r="DZ170" s="168"/>
      <c r="EA170" s="168"/>
      <c r="EB170" s="168"/>
      <c r="EC170" s="168"/>
      <c r="ED170" s="168"/>
      <c r="EE170" s="168"/>
      <c r="EF170" s="168"/>
      <c r="EG170" s="168"/>
      <c r="EH170" s="168"/>
      <c r="EI170" s="168"/>
      <c r="EJ170" s="168"/>
      <c r="EK170" s="168"/>
      <c r="EL170" s="168"/>
      <c r="EM170" s="168"/>
      <c r="EN170" s="168"/>
      <c r="EO170" s="168"/>
      <c r="EP170" s="168"/>
      <c r="EQ170" s="168"/>
      <c r="ER170" s="168"/>
      <c r="ES170" s="168"/>
      <c r="ET170" s="168"/>
      <c r="EU170" s="168"/>
      <c r="EV170" s="168"/>
      <c r="EW170" s="168"/>
      <c r="EX170" s="168"/>
      <c r="EY170" s="168"/>
      <c r="EZ170" s="168"/>
      <c r="FA170" s="168"/>
      <c r="FB170" s="168"/>
      <c r="FC170" s="168"/>
      <c r="FD170" s="168"/>
      <c r="FE170" s="168"/>
      <c r="FF170" s="168"/>
      <c r="FG170" s="168"/>
      <c r="FH170" s="168"/>
      <c r="FI170" s="168"/>
      <c r="FJ170" s="168"/>
      <c r="FK170" s="168"/>
      <c r="FL170" s="168"/>
      <c r="FM170" s="168"/>
      <c r="FN170" s="168"/>
      <c r="FO170" s="168"/>
      <c r="FP170" s="168"/>
      <c r="FQ170" s="168"/>
      <c r="FR170" s="168"/>
      <c r="FS170" s="168"/>
      <c r="FT170" s="168"/>
      <c r="FU170" s="168"/>
      <c r="FV170" s="168"/>
      <c r="FW170" s="168"/>
      <c r="FX170" s="168"/>
      <c r="FY170" s="168"/>
      <c r="FZ170" s="168"/>
      <c r="GA170" s="168"/>
      <c r="GB170" s="168"/>
      <c r="GC170" s="168"/>
      <c r="GD170" s="168"/>
      <c r="GE170" s="168"/>
      <c r="GF170" s="168"/>
      <c r="GG170" s="168"/>
      <c r="GH170" s="168"/>
      <c r="GI170" s="168"/>
      <c r="GJ170" s="168"/>
      <c r="GK170" s="168"/>
      <c r="GL170" s="168"/>
      <c r="GM170" s="168"/>
      <c r="GN170" s="168"/>
      <c r="GO170" s="168"/>
      <c r="GP170" s="168"/>
      <c r="GQ170" s="168"/>
      <c r="GR170" s="168"/>
      <c r="GS170" s="168"/>
      <c r="GT170" s="168"/>
      <c r="GU170" s="168"/>
      <c r="GV170" s="168"/>
      <c r="GW170" s="168"/>
      <c r="GX170" s="168"/>
    </row>
    <row r="171" spans="1:206" s="169" customFormat="1" ht="56.25" x14ac:dyDescent="0.3">
      <c r="A171" s="163"/>
      <c r="B171" s="151">
        <v>45649</v>
      </c>
      <c r="C171" s="152" t="s">
        <v>645</v>
      </c>
      <c r="D171" s="165" t="s">
        <v>242</v>
      </c>
      <c r="E171" s="177" t="s">
        <v>646</v>
      </c>
      <c r="F171" s="157"/>
      <c r="G171" s="166">
        <v>18000</v>
      </c>
      <c r="H171" s="155">
        <f t="shared" ref="H171:H184" si="11">H170-G171</f>
        <v>11554126.385999998</v>
      </c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68"/>
      <c r="CQ171" s="168"/>
      <c r="CR171" s="168"/>
      <c r="CS171" s="168"/>
      <c r="CT171" s="168"/>
      <c r="CU171" s="168"/>
      <c r="CV171" s="168"/>
      <c r="CW171" s="168"/>
      <c r="CX171" s="168"/>
      <c r="CY171" s="168"/>
      <c r="CZ171" s="168"/>
      <c r="DA171" s="168"/>
      <c r="DB171" s="168"/>
      <c r="DC171" s="168"/>
      <c r="DD171" s="168"/>
      <c r="DE171" s="168"/>
      <c r="DF171" s="168"/>
      <c r="DG171" s="168"/>
      <c r="DH171" s="168"/>
      <c r="DI171" s="168"/>
      <c r="DJ171" s="168"/>
      <c r="DK171" s="168"/>
      <c r="DL171" s="168"/>
      <c r="DM171" s="168"/>
      <c r="DN171" s="168"/>
      <c r="DO171" s="168"/>
      <c r="DP171" s="168"/>
      <c r="DQ171" s="168"/>
      <c r="DR171" s="168"/>
      <c r="DS171" s="168"/>
      <c r="DT171" s="168"/>
      <c r="DU171" s="168"/>
      <c r="DV171" s="168"/>
      <c r="DW171" s="168"/>
      <c r="DX171" s="168"/>
      <c r="DY171" s="168"/>
      <c r="DZ171" s="168"/>
      <c r="EA171" s="168"/>
      <c r="EB171" s="168"/>
      <c r="EC171" s="168"/>
      <c r="ED171" s="168"/>
      <c r="EE171" s="168"/>
      <c r="EF171" s="168"/>
      <c r="EG171" s="168"/>
      <c r="EH171" s="168"/>
      <c r="EI171" s="168"/>
      <c r="EJ171" s="168"/>
      <c r="EK171" s="168"/>
      <c r="EL171" s="168"/>
      <c r="EM171" s="168"/>
      <c r="EN171" s="168"/>
      <c r="EO171" s="168"/>
      <c r="EP171" s="168"/>
      <c r="EQ171" s="168"/>
      <c r="ER171" s="168"/>
      <c r="ES171" s="168"/>
      <c r="ET171" s="168"/>
      <c r="EU171" s="168"/>
      <c r="EV171" s="168"/>
      <c r="EW171" s="168"/>
      <c r="EX171" s="168"/>
      <c r="EY171" s="168"/>
      <c r="EZ171" s="168"/>
      <c r="FA171" s="168"/>
      <c r="FB171" s="168"/>
      <c r="FC171" s="168"/>
      <c r="FD171" s="168"/>
      <c r="FE171" s="168"/>
      <c r="FF171" s="168"/>
      <c r="FG171" s="168"/>
      <c r="FH171" s="168"/>
      <c r="FI171" s="168"/>
      <c r="FJ171" s="168"/>
      <c r="FK171" s="168"/>
      <c r="FL171" s="168"/>
      <c r="FM171" s="168"/>
      <c r="FN171" s="168"/>
      <c r="FO171" s="168"/>
      <c r="FP171" s="168"/>
      <c r="FQ171" s="168"/>
      <c r="FR171" s="168"/>
      <c r="FS171" s="168"/>
      <c r="FT171" s="168"/>
      <c r="FU171" s="168"/>
      <c r="FV171" s="168"/>
      <c r="FW171" s="168"/>
      <c r="FX171" s="168"/>
      <c r="FY171" s="168"/>
      <c r="FZ171" s="168"/>
      <c r="GA171" s="168"/>
      <c r="GB171" s="168"/>
      <c r="GC171" s="168"/>
      <c r="GD171" s="168"/>
      <c r="GE171" s="168"/>
      <c r="GF171" s="168"/>
      <c r="GG171" s="168"/>
      <c r="GH171" s="168"/>
      <c r="GI171" s="168"/>
      <c r="GJ171" s="168"/>
      <c r="GK171" s="168"/>
      <c r="GL171" s="168"/>
      <c r="GM171" s="168"/>
      <c r="GN171" s="168"/>
      <c r="GO171" s="168"/>
      <c r="GP171" s="168"/>
      <c r="GQ171" s="168"/>
      <c r="GR171" s="168"/>
      <c r="GS171" s="168"/>
      <c r="GT171" s="168"/>
      <c r="GU171" s="168"/>
      <c r="GV171" s="168"/>
      <c r="GW171" s="168"/>
      <c r="GX171" s="168"/>
    </row>
    <row r="172" spans="1:206" s="169" customFormat="1" ht="112.5" x14ac:dyDescent="0.3">
      <c r="A172" s="163"/>
      <c r="B172" s="151">
        <v>45650</v>
      </c>
      <c r="C172" s="152" t="s">
        <v>647</v>
      </c>
      <c r="D172" s="165" t="s">
        <v>295</v>
      </c>
      <c r="E172" s="177" t="s">
        <v>648</v>
      </c>
      <c r="F172" s="157"/>
      <c r="G172" s="166">
        <v>13530.6</v>
      </c>
      <c r="H172" s="155">
        <f t="shared" si="11"/>
        <v>11540595.785999998</v>
      </c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68"/>
      <c r="DX172" s="168"/>
      <c r="DY172" s="168"/>
      <c r="DZ172" s="168"/>
      <c r="EA172" s="168"/>
      <c r="EB172" s="168"/>
      <c r="EC172" s="168"/>
      <c r="ED172" s="168"/>
      <c r="EE172" s="168"/>
      <c r="EF172" s="168"/>
      <c r="EG172" s="168"/>
      <c r="EH172" s="168"/>
      <c r="EI172" s="168"/>
      <c r="EJ172" s="168"/>
      <c r="EK172" s="168"/>
      <c r="EL172" s="168"/>
      <c r="EM172" s="168"/>
      <c r="EN172" s="168"/>
      <c r="EO172" s="168"/>
      <c r="EP172" s="168"/>
      <c r="EQ172" s="168"/>
      <c r="ER172" s="168"/>
      <c r="ES172" s="168"/>
      <c r="ET172" s="168"/>
      <c r="EU172" s="168"/>
      <c r="EV172" s="168"/>
      <c r="EW172" s="168"/>
      <c r="EX172" s="168"/>
      <c r="EY172" s="168"/>
      <c r="EZ172" s="168"/>
      <c r="FA172" s="168"/>
      <c r="FB172" s="168"/>
      <c r="FC172" s="168"/>
      <c r="FD172" s="168"/>
      <c r="FE172" s="168"/>
      <c r="FF172" s="168"/>
      <c r="FG172" s="168"/>
      <c r="FH172" s="168"/>
      <c r="FI172" s="168"/>
      <c r="FJ172" s="168"/>
      <c r="FK172" s="168"/>
      <c r="FL172" s="168"/>
      <c r="FM172" s="168"/>
      <c r="FN172" s="168"/>
      <c r="FO172" s="168"/>
      <c r="FP172" s="168"/>
      <c r="FQ172" s="168"/>
      <c r="FR172" s="168"/>
      <c r="FS172" s="168"/>
      <c r="FT172" s="168"/>
      <c r="FU172" s="168"/>
      <c r="FV172" s="168"/>
      <c r="FW172" s="168"/>
      <c r="FX172" s="168"/>
      <c r="FY172" s="168"/>
      <c r="FZ172" s="168"/>
      <c r="GA172" s="168"/>
      <c r="GB172" s="168"/>
      <c r="GC172" s="168"/>
      <c r="GD172" s="168"/>
      <c r="GE172" s="168"/>
      <c r="GF172" s="168"/>
      <c r="GG172" s="168"/>
      <c r="GH172" s="168"/>
      <c r="GI172" s="168"/>
      <c r="GJ172" s="168"/>
      <c r="GK172" s="168"/>
      <c r="GL172" s="168"/>
      <c r="GM172" s="168"/>
      <c r="GN172" s="168"/>
      <c r="GO172" s="168"/>
      <c r="GP172" s="168"/>
      <c r="GQ172" s="168"/>
      <c r="GR172" s="168"/>
      <c r="GS172" s="168"/>
      <c r="GT172" s="168"/>
      <c r="GU172" s="168"/>
      <c r="GV172" s="168"/>
      <c r="GW172" s="168"/>
      <c r="GX172" s="168"/>
    </row>
    <row r="173" spans="1:206" s="169" customFormat="1" ht="56.25" x14ac:dyDescent="0.3">
      <c r="A173" s="163"/>
      <c r="B173" s="151">
        <v>45650</v>
      </c>
      <c r="C173" s="152" t="s">
        <v>649</v>
      </c>
      <c r="D173" s="165" t="s">
        <v>241</v>
      </c>
      <c r="E173" s="177" t="s">
        <v>650</v>
      </c>
      <c r="F173" s="157"/>
      <c r="G173" s="166">
        <v>18000</v>
      </c>
      <c r="H173" s="155">
        <f t="shared" si="11"/>
        <v>11522595.785999998</v>
      </c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68"/>
      <c r="DX173" s="168"/>
      <c r="DY173" s="168"/>
      <c r="DZ173" s="168"/>
      <c r="EA173" s="168"/>
      <c r="EB173" s="168"/>
      <c r="EC173" s="168"/>
      <c r="ED173" s="168"/>
      <c r="EE173" s="168"/>
      <c r="EF173" s="168"/>
      <c r="EG173" s="168"/>
      <c r="EH173" s="168"/>
      <c r="EI173" s="168"/>
      <c r="EJ173" s="168"/>
      <c r="EK173" s="168"/>
      <c r="EL173" s="168"/>
      <c r="EM173" s="168"/>
      <c r="EN173" s="168"/>
      <c r="EO173" s="168"/>
      <c r="EP173" s="168"/>
      <c r="EQ173" s="168"/>
      <c r="ER173" s="168"/>
      <c r="ES173" s="168"/>
      <c r="ET173" s="168"/>
      <c r="EU173" s="168"/>
      <c r="EV173" s="168"/>
      <c r="EW173" s="168"/>
      <c r="EX173" s="168"/>
      <c r="EY173" s="168"/>
      <c r="EZ173" s="168"/>
      <c r="FA173" s="168"/>
      <c r="FB173" s="168"/>
      <c r="FC173" s="168"/>
      <c r="FD173" s="168"/>
      <c r="FE173" s="168"/>
      <c r="FF173" s="168"/>
      <c r="FG173" s="168"/>
      <c r="FH173" s="168"/>
      <c r="FI173" s="168"/>
      <c r="FJ173" s="168"/>
      <c r="FK173" s="168"/>
      <c r="FL173" s="168"/>
      <c r="FM173" s="168"/>
      <c r="FN173" s="168"/>
      <c r="FO173" s="168"/>
      <c r="FP173" s="168"/>
      <c r="FQ173" s="168"/>
      <c r="FR173" s="168"/>
      <c r="FS173" s="168"/>
      <c r="FT173" s="168"/>
      <c r="FU173" s="168"/>
      <c r="FV173" s="168"/>
      <c r="FW173" s="168"/>
      <c r="FX173" s="168"/>
      <c r="FY173" s="168"/>
      <c r="FZ173" s="168"/>
      <c r="GA173" s="168"/>
      <c r="GB173" s="168"/>
      <c r="GC173" s="168"/>
      <c r="GD173" s="168"/>
      <c r="GE173" s="168"/>
      <c r="GF173" s="168"/>
      <c r="GG173" s="168"/>
      <c r="GH173" s="168"/>
      <c r="GI173" s="168"/>
      <c r="GJ173" s="168"/>
      <c r="GK173" s="168"/>
      <c r="GL173" s="168"/>
      <c r="GM173" s="168"/>
      <c r="GN173" s="168"/>
      <c r="GO173" s="168"/>
      <c r="GP173" s="168"/>
      <c r="GQ173" s="168"/>
      <c r="GR173" s="168"/>
      <c r="GS173" s="168"/>
      <c r="GT173" s="168"/>
      <c r="GU173" s="168"/>
      <c r="GV173" s="168"/>
      <c r="GW173" s="168"/>
      <c r="GX173" s="168"/>
    </row>
    <row r="174" spans="1:206" s="169" customFormat="1" ht="56.25" x14ac:dyDescent="0.3">
      <c r="A174" s="163"/>
      <c r="B174" s="151">
        <v>45650</v>
      </c>
      <c r="C174" s="152" t="s">
        <v>651</v>
      </c>
      <c r="D174" s="165" t="s">
        <v>241</v>
      </c>
      <c r="E174" s="177" t="s">
        <v>652</v>
      </c>
      <c r="F174" s="157"/>
      <c r="G174" s="166">
        <v>18000</v>
      </c>
      <c r="H174" s="155">
        <f t="shared" si="11"/>
        <v>11504595.785999998</v>
      </c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68"/>
      <c r="DX174" s="168"/>
      <c r="DY174" s="168"/>
      <c r="DZ174" s="168"/>
      <c r="EA174" s="168"/>
      <c r="EB174" s="168"/>
      <c r="EC174" s="168"/>
      <c r="ED174" s="168"/>
      <c r="EE174" s="168"/>
      <c r="EF174" s="168"/>
      <c r="EG174" s="168"/>
      <c r="EH174" s="168"/>
      <c r="EI174" s="168"/>
      <c r="EJ174" s="168"/>
      <c r="EK174" s="168"/>
      <c r="EL174" s="168"/>
      <c r="EM174" s="168"/>
      <c r="EN174" s="168"/>
      <c r="EO174" s="168"/>
      <c r="EP174" s="168"/>
      <c r="EQ174" s="168"/>
      <c r="ER174" s="168"/>
      <c r="ES174" s="168"/>
      <c r="ET174" s="168"/>
      <c r="EU174" s="168"/>
      <c r="EV174" s="168"/>
      <c r="EW174" s="168"/>
      <c r="EX174" s="168"/>
      <c r="EY174" s="168"/>
      <c r="EZ174" s="168"/>
      <c r="FA174" s="168"/>
      <c r="FB174" s="168"/>
      <c r="FC174" s="168"/>
      <c r="FD174" s="168"/>
      <c r="FE174" s="168"/>
      <c r="FF174" s="168"/>
      <c r="FG174" s="168"/>
      <c r="FH174" s="168"/>
      <c r="FI174" s="168"/>
      <c r="FJ174" s="168"/>
      <c r="FK174" s="168"/>
      <c r="FL174" s="168"/>
      <c r="FM174" s="168"/>
      <c r="FN174" s="168"/>
      <c r="FO174" s="168"/>
      <c r="FP174" s="168"/>
      <c r="FQ174" s="168"/>
      <c r="FR174" s="168"/>
      <c r="FS174" s="168"/>
      <c r="FT174" s="168"/>
      <c r="FU174" s="168"/>
      <c r="FV174" s="168"/>
      <c r="FW174" s="168"/>
      <c r="FX174" s="168"/>
      <c r="FY174" s="168"/>
      <c r="FZ174" s="168"/>
      <c r="GA174" s="168"/>
      <c r="GB174" s="168"/>
      <c r="GC174" s="168"/>
      <c r="GD174" s="168"/>
      <c r="GE174" s="168"/>
      <c r="GF174" s="168"/>
      <c r="GG174" s="168"/>
      <c r="GH174" s="168"/>
      <c r="GI174" s="168"/>
      <c r="GJ174" s="168"/>
      <c r="GK174" s="168"/>
      <c r="GL174" s="168"/>
      <c r="GM174" s="168"/>
      <c r="GN174" s="168"/>
      <c r="GO174" s="168"/>
      <c r="GP174" s="168"/>
      <c r="GQ174" s="168"/>
      <c r="GR174" s="168"/>
      <c r="GS174" s="168"/>
      <c r="GT174" s="168"/>
      <c r="GU174" s="168"/>
      <c r="GV174" s="168"/>
      <c r="GW174" s="168"/>
      <c r="GX174" s="168"/>
    </row>
    <row r="175" spans="1:206" s="169" customFormat="1" ht="56.25" x14ac:dyDescent="0.3">
      <c r="A175" s="163"/>
      <c r="B175" s="151">
        <v>45650</v>
      </c>
      <c r="C175" s="152" t="s">
        <v>653</v>
      </c>
      <c r="D175" s="165" t="s">
        <v>654</v>
      </c>
      <c r="E175" s="177" t="s">
        <v>655</v>
      </c>
      <c r="F175" s="157"/>
      <c r="G175" s="166">
        <v>2700</v>
      </c>
      <c r="H175" s="155">
        <f t="shared" si="11"/>
        <v>11501895.785999998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68"/>
      <c r="DX175" s="168"/>
      <c r="DY175" s="168"/>
      <c r="DZ175" s="168"/>
      <c r="EA175" s="168"/>
      <c r="EB175" s="168"/>
      <c r="EC175" s="168"/>
      <c r="ED175" s="168"/>
      <c r="EE175" s="168"/>
      <c r="EF175" s="168"/>
      <c r="EG175" s="168"/>
      <c r="EH175" s="168"/>
      <c r="EI175" s="168"/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  <c r="ET175" s="168"/>
      <c r="EU175" s="168"/>
      <c r="EV175" s="168"/>
      <c r="EW175" s="168"/>
      <c r="EX175" s="168"/>
      <c r="EY175" s="168"/>
      <c r="EZ175" s="168"/>
      <c r="FA175" s="168"/>
      <c r="FB175" s="168"/>
      <c r="FC175" s="168"/>
      <c r="FD175" s="168"/>
      <c r="FE175" s="168"/>
      <c r="FF175" s="168"/>
      <c r="FG175" s="168"/>
      <c r="FH175" s="168"/>
      <c r="FI175" s="168"/>
      <c r="FJ175" s="168"/>
      <c r="FK175" s="168"/>
      <c r="FL175" s="168"/>
      <c r="FM175" s="168"/>
      <c r="FN175" s="168"/>
      <c r="FO175" s="168"/>
      <c r="FP175" s="168"/>
      <c r="FQ175" s="168"/>
      <c r="FR175" s="168"/>
      <c r="FS175" s="168"/>
      <c r="FT175" s="168"/>
      <c r="FU175" s="168"/>
      <c r="FV175" s="168"/>
      <c r="FW175" s="168"/>
      <c r="FX175" s="168"/>
      <c r="FY175" s="168"/>
      <c r="FZ175" s="168"/>
      <c r="GA175" s="168"/>
      <c r="GB175" s="168"/>
      <c r="GC175" s="168"/>
      <c r="GD175" s="168"/>
      <c r="GE175" s="168"/>
      <c r="GF175" s="168"/>
      <c r="GG175" s="168"/>
      <c r="GH175" s="168"/>
      <c r="GI175" s="168"/>
      <c r="GJ175" s="168"/>
      <c r="GK175" s="168"/>
      <c r="GL175" s="168"/>
      <c r="GM175" s="168"/>
      <c r="GN175" s="168"/>
      <c r="GO175" s="168"/>
      <c r="GP175" s="168"/>
      <c r="GQ175" s="168"/>
      <c r="GR175" s="168"/>
      <c r="GS175" s="168"/>
      <c r="GT175" s="168"/>
      <c r="GU175" s="168"/>
      <c r="GV175" s="168"/>
      <c r="GW175" s="168"/>
      <c r="GX175" s="168"/>
    </row>
    <row r="176" spans="1:206" s="169" customFormat="1" ht="75" x14ac:dyDescent="0.3">
      <c r="A176" s="163"/>
      <c r="B176" s="151">
        <v>45650</v>
      </c>
      <c r="C176" s="152" t="s">
        <v>656</v>
      </c>
      <c r="D176" s="165" t="s">
        <v>298</v>
      </c>
      <c r="E176" s="177" t="s">
        <v>657</v>
      </c>
      <c r="F176" s="157"/>
      <c r="G176" s="166">
        <v>18900</v>
      </c>
      <c r="H176" s="155">
        <f t="shared" si="11"/>
        <v>11482995.785999998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68"/>
      <c r="DX176" s="168"/>
      <c r="DY176" s="168"/>
      <c r="DZ176" s="168"/>
      <c r="EA176" s="168"/>
      <c r="EB176" s="168"/>
      <c r="EC176" s="168"/>
      <c r="ED176" s="168"/>
      <c r="EE176" s="168"/>
      <c r="EF176" s="168"/>
      <c r="EG176" s="168"/>
      <c r="EH176" s="168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  <c r="ET176" s="168"/>
      <c r="EU176" s="168"/>
      <c r="EV176" s="168"/>
      <c r="EW176" s="168"/>
      <c r="EX176" s="168"/>
      <c r="EY176" s="168"/>
      <c r="EZ176" s="168"/>
      <c r="FA176" s="168"/>
      <c r="FB176" s="168"/>
      <c r="FC176" s="168"/>
      <c r="FD176" s="168"/>
      <c r="FE176" s="168"/>
      <c r="FF176" s="168"/>
      <c r="FG176" s="168"/>
      <c r="FH176" s="168"/>
      <c r="FI176" s="168"/>
      <c r="FJ176" s="168"/>
      <c r="FK176" s="168"/>
      <c r="FL176" s="168"/>
      <c r="FM176" s="168"/>
      <c r="FN176" s="168"/>
      <c r="FO176" s="168"/>
      <c r="FP176" s="168"/>
      <c r="FQ176" s="168"/>
      <c r="FR176" s="168"/>
      <c r="FS176" s="168"/>
      <c r="FT176" s="168"/>
      <c r="FU176" s="168"/>
      <c r="FV176" s="168"/>
      <c r="FW176" s="168"/>
      <c r="FX176" s="168"/>
      <c r="FY176" s="168"/>
      <c r="FZ176" s="168"/>
      <c r="GA176" s="168"/>
      <c r="GB176" s="168"/>
      <c r="GC176" s="168"/>
      <c r="GD176" s="168"/>
      <c r="GE176" s="168"/>
      <c r="GF176" s="168"/>
      <c r="GG176" s="168"/>
      <c r="GH176" s="168"/>
      <c r="GI176" s="168"/>
      <c r="GJ176" s="168"/>
      <c r="GK176" s="168"/>
      <c r="GL176" s="168"/>
      <c r="GM176" s="168"/>
      <c r="GN176" s="168"/>
      <c r="GO176" s="168"/>
      <c r="GP176" s="168"/>
      <c r="GQ176" s="168"/>
      <c r="GR176" s="168"/>
      <c r="GS176" s="168"/>
      <c r="GT176" s="168"/>
      <c r="GU176" s="168"/>
      <c r="GV176" s="168"/>
      <c r="GW176" s="168"/>
      <c r="GX176" s="168"/>
    </row>
    <row r="177" spans="1:206" s="169" customFormat="1" ht="37.5" x14ac:dyDescent="0.3">
      <c r="A177" s="163"/>
      <c r="B177" s="151">
        <v>45650</v>
      </c>
      <c r="C177" s="152" t="s">
        <v>658</v>
      </c>
      <c r="D177" s="165" t="s">
        <v>659</v>
      </c>
      <c r="E177" s="177" t="s">
        <v>660</v>
      </c>
      <c r="F177" s="157"/>
      <c r="G177" s="166">
        <v>153469</v>
      </c>
      <c r="H177" s="155">
        <f t="shared" si="11"/>
        <v>11329526.785999998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68"/>
      <c r="DX177" s="168"/>
      <c r="DY177" s="168"/>
      <c r="DZ177" s="168"/>
      <c r="EA177" s="168"/>
      <c r="EB177" s="168"/>
      <c r="EC177" s="168"/>
      <c r="ED177" s="168"/>
      <c r="EE177" s="168"/>
      <c r="EF177" s="168"/>
      <c r="EG177" s="168"/>
      <c r="EH177" s="168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  <c r="ET177" s="168"/>
      <c r="EU177" s="168"/>
      <c r="EV177" s="168"/>
      <c r="EW177" s="168"/>
      <c r="EX177" s="168"/>
      <c r="EY177" s="168"/>
      <c r="EZ177" s="168"/>
      <c r="FA177" s="168"/>
      <c r="FB177" s="168"/>
      <c r="FC177" s="168"/>
      <c r="FD177" s="168"/>
      <c r="FE177" s="168"/>
      <c r="FF177" s="168"/>
      <c r="FG177" s="168"/>
      <c r="FH177" s="168"/>
      <c r="FI177" s="168"/>
      <c r="FJ177" s="168"/>
      <c r="FK177" s="168"/>
      <c r="FL177" s="168"/>
      <c r="FM177" s="168"/>
      <c r="FN177" s="168"/>
      <c r="FO177" s="168"/>
      <c r="FP177" s="168"/>
      <c r="FQ177" s="168"/>
      <c r="FR177" s="168"/>
      <c r="FS177" s="168"/>
      <c r="FT177" s="168"/>
      <c r="FU177" s="168"/>
      <c r="FV177" s="168"/>
      <c r="FW177" s="168"/>
      <c r="FX177" s="168"/>
      <c r="FY177" s="168"/>
      <c r="FZ177" s="168"/>
      <c r="GA177" s="168"/>
      <c r="GB177" s="168"/>
      <c r="GC177" s="168"/>
      <c r="GD177" s="168"/>
      <c r="GE177" s="168"/>
      <c r="GF177" s="168"/>
      <c r="GG177" s="168"/>
      <c r="GH177" s="168"/>
      <c r="GI177" s="168"/>
      <c r="GJ177" s="168"/>
      <c r="GK177" s="168"/>
      <c r="GL177" s="168"/>
      <c r="GM177" s="168"/>
      <c r="GN177" s="168"/>
      <c r="GO177" s="168"/>
      <c r="GP177" s="168"/>
      <c r="GQ177" s="168"/>
      <c r="GR177" s="168"/>
      <c r="GS177" s="168"/>
      <c r="GT177" s="168"/>
      <c r="GU177" s="168"/>
      <c r="GV177" s="168"/>
      <c r="GW177" s="168"/>
      <c r="GX177" s="168"/>
    </row>
    <row r="178" spans="1:206" s="169" customFormat="1" ht="56.25" x14ac:dyDescent="0.3">
      <c r="A178" s="163"/>
      <c r="B178" s="151">
        <v>45650</v>
      </c>
      <c r="C178" s="152" t="s">
        <v>661</v>
      </c>
      <c r="D178" s="165" t="s">
        <v>291</v>
      </c>
      <c r="E178" s="177" t="s">
        <v>662</v>
      </c>
      <c r="F178" s="157"/>
      <c r="G178" s="166">
        <v>18000</v>
      </c>
      <c r="H178" s="155">
        <f t="shared" si="11"/>
        <v>11311526.785999998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68"/>
      <c r="DX178" s="168"/>
      <c r="DY178" s="168"/>
      <c r="DZ178" s="168"/>
      <c r="EA178" s="168"/>
      <c r="EB178" s="168"/>
      <c r="EC178" s="168"/>
      <c r="ED178" s="168"/>
      <c r="EE178" s="168"/>
      <c r="EF178" s="168"/>
      <c r="EG178" s="168"/>
      <c r="EH178" s="168"/>
      <c r="EI178" s="168"/>
      <c r="EJ178" s="168"/>
      <c r="EK178" s="168"/>
      <c r="EL178" s="168"/>
      <c r="EM178" s="168"/>
      <c r="EN178" s="168"/>
      <c r="EO178" s="168"/>
      <c r="EP178" s="168"/>
      <c r="EQ178" s="168"/>
      <c r="ER178" s="168"/>
      <c r="ES178" s="168"/>
      <c r="ET178" s="168"/>
      <c r="EU178" s="168"/>
      <c r="EV178" s="168"/>
      <c r="EW178" s="168"/>
      <c r="EX178" s="168"/>
      <c r="EY178" s="168"/>
      <c r="EZ178" s="168"/>
      <c r="FA178" s="168"/>
      <c r="FB178" s="168"/>
      <c r="FC178" s="168"/>
      <c r="FD178" s="168"/>
      <c r="FE178" s="168"/>
      <c r="FF178" s="168"/>
      <c r="FG178" s="168"/>
      <c r="FH178" s="168"/>
      <c r="FI178" s="168"/>
      <c r="FJ178" s="168"/>
      <c r="FK178" s="168"/>
      <c r="FL178" s="168"/>
      <c r="FM178" s="168"/>
      <c r="FN178" s="168"/>
      <c r="FO178" s="168"/>
      <c r="FP178" s="168"/>
      <c r="FQ178" s="168"/>
      <c r="FR178" s="168"/>
      <c r="FS178" s="168"/>
      <c r="FT178" s="168"/>
      <c r="FU178" s="168"/>
      <c r="FV178" s="168"/>
      <c r="FW178" s="168"/>
      <c r="FX178" s="168"/>
      <c r="FY178" s="168"/>
      <c r="FZ178" s="168"/>
      <c r="GA178" s="168"/>
      <c r="GB178" s="168"/>
      <c r="GC178" s="168"/>
      <c r="GD178" s="168"/>
      <c r="GE178" s="168"/>
      <c r="GF178" s="168"/>
      <c r="GG178" s="168"/>
      <c r="GH178" s="168"/>
      <c r="GI178" s="168"/>
      <c r="GJ178" s="168"/>
      <c r="GK178" s="168"/>
      <c r="GL178" s="168"/>
      <c r="GM178" s="168"/>
      <c r="GN178" s="168"/>
      <c r="GO178" s="168"/>
      <c r="GP178" s="168"/>
      <c r="GQ178" s="168"/>
      <c r="GR178" s="168"/>
      <c r="GS178" s="168"/>
      <c r="GT178" s="168"/>
      <c r="GU178" s="168"/>
      <c r="GV178" s="168"/>
      <c r="GW178" s="168"/>
      <c r="GX178" s="168"/>
    </row>
    <row r="179" spans="1:206" s="169" customFormat="1" ht="56.25" x14ac:dyDescent="0.3">
      <c r="A179" s="163"/>
      <c r="B179" s="151">
        <v>45650</v>
      </c>
      <c r="C179" s="152" t="s">
        <v>663</v>
      </c>
      <c r="D179" s="165" t="s">
        <v>654</v>
      </c>
      <c r="E179" s="177" t="s">
        <v>664</v>
      </c>
      <c r="F179" s="157"/>
      <c r="G179" s="166">
        <v>18000</v>
      </c>
      <c r="H179" s="155">
        <f t="shared" si="11"/>
        <v>11293526.785999998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68"/>
      <c r="DX179" s="168"/>
      <c r="DY179" s="168"/>
      <c r="DZ179" s="168"/>
      <c r="EA179" s="168"/>
      <c r="EB179" s="168"/>
      <c r="EC179" s="168"/>
      <c r="ED179" s="168"/>
      <c r="EE179" s="168"/>
      <c r="EF179" s="168"/>
      <c r="EG179" s="168"/>
      <c r="EH179" s="168"/>
      <c r="EI179" s="168"/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  <c r="ET179" s="168"/>
      <c r="EU179" s="168"/>
      <c r="EV179" s="168"/>
      <c r="EW179" s="168"/>
      <c r="EX179" s="168"/>
      <c r="EY179" s="168"/>
      <c r="EZ179" s="168"/>
      <c r="FA179" s="168"/>
      <c r="FB179" s="168"/>
      <c r="FC179" s="168"/>
      <c r="FD179" s="168"/>
      <c r="FE179" s="168"/>
      <c r="FF179" s="168"/>
      <c r="FG179" s="168"/>
      <c r="FH179" s="168"/>
      <c r="FI179" s="168"/>
      <c r="FJ179" s="168"/>
      <c r="FK179" s="168"/>
      <c r="FL179" s="168"/>
      <c r="FM179" s="168"/>
      <c r="FN179" s="168"/>
      <c r="FO179" s="168"/>
      <c r="FP179" s="168"/>
      <c r="FQ179" s="168"/>
      <c r="FR179" s="168"/>
      <c r="FS179" s="168"/>
      <c r="FT179" s="168"/>
      <c r="FU179" s="168"/>
      <c r="FV179" s="168"/>
      <c r="FW179" s="168"/>
      <c r="FX179" s="168"/>
      <c r="FY179" s="168"/>
      <c r="FZ179" s="168"/>
      <c r="GA179" s="168"/>
      <c r="GB179" s="168"/>
      <c r="GC179" s="168"/>
      <c r="GD179" s="168"/>
      <c r="GE179" s="168"/>
      <c r="GF179" s="168"/>
      <c r="GG179" s="168"/>
      <c r="GH179" s="168"/>
      <c r="GI179" s="168"/>
      <c r="GJ179" s="168"/>
      <c r="GK179" s="168"/>
      <c r="GL179" s="168"/>
      <c r="GM179" s="168"/>
      <c r="GN179" s="168"/>
      <c r="GO179" s="168"/>
      <c r="GP179" s="168"/>
      <c r="GQ179" s="168"/>
      <c r="GR179" s="168"/>
      <c r="GS179" s="168"/>
      <c r="GT179" s="168"/>
      <c r="GU179" s="168"/>
      <c r="GV179" s="168"/>
      <c r="GW179" s="168"/>
      <c r="GX179" s="168"/>
    </row>
    <row r="180" spans="1:206" s="169" customFormat="1" ht="56.25" x14ac:dyDescent="0.3">
      <c r="A180" s="163"/>
      <c r="B180" s="151">
        <v>45650</v>
      </c>
      <c r="C180" s="152" t="s">
        <v>665</v>
      </c>
      <c r="D180" s="165" t="s">
        <v>241</v>
      </c>
      <c r="E180" s="177" t="s">
        <v>666</v>
      </c>
      <c r="F180" s="157"/>
      <c r="G180" s="166">
        <v>18000</v>
      </c>
      <c r="H180" s="155">
        <f t="shared" si="11"/>
        <v>11275526.785999998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68"/>
      <c r="DX180" s="168"/>
      <c r="DY180" s="168"/>
      <c r="DZ180" s="168"/>
      <c r="EA180" s="168"/>
      <c r="EB180" s="168"/>
      <c r="EC180" s="168"/>
      <c r="ED180" s="168"/>
      <c r="EE180" s="168"/>
      <c r="EF180" s="168"/>
      <c r="EG180" s="168"/>
      <c r="EH180" s="168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  <c r="ET180" s="168"/>
      <c r="EU180" s="168"/>
      <c r="EV180" s="168"/>
      <c r="EW180" s="168"/>
      <c r="EX180" s="168"/>
      <c r="EY180" s="168"/>
      <c r="EZ180" s="168"/>
      <c r="FA180" s="168"/>
      <c r="FB180" s="168"/>
      <c r="FC180" s="168"/>
      <c r="FD180" s="168"/>
      <c r="FE180" s="168"/>
      <c r="FF180" s="168"/>
      <c r="FG180" s="168"/>
      <c r="FH180" s="168"/>
      <c r="FI180" s="168"/>
      <c r="FJ180" s="168"/>
      <c r="FK180" s="168"/>
      <c r="FL180" s="168"/>
      <c r="FM180" s="168"/>
      <c r="FN180" s="168"/>
      <c r="FO180" s="168"/>
      <c r="FP180" s="168"/>
      <c r="FQ180" s="168"/>
      <c r="FR180" s="168"/>
      <c r="FS180" s="168"/>
      <c r="FT180" s="168"/>
      <c r="FU180" s="168"/>
      <c r="FV180" s="168"/>
      <c r="FW180" s="168"/>
      <c r="FX180" s="168"/>
      <c r="FY180" s="168"/>
      <c r="FZ180" s="168"/>
      <c r="GA180" s="168"/>
      <c r="GB180" s="168"/>
      <c r="GC180" s="168"/>
      <c r="GD180" s="168"/>
      <c r="GE180" s="168"/>
      <c r="GF180" s="168"/>
      <c r="GG180" s="168"/>
      <c r="GH180" s="168"/>
      <c r="GI180" s="168"/>
      <c r="GJ180" s="168"/>
      <c r="GK180" s="168"/>
      <c r="GL180" s="168"/>
      <c r="GM180" s="168"/>
      <c r="GN180" s="168"/>
      <c r="GO180" s="168"/>
      <c r="GP180" s="168"/>
      <c r="GQ180" s="168"/>
      <c r="GR180" s="168"/>
      <c r="GS180" s="168"/>
      <c r="GT180" s="168"/>
      <c r="GU180" s="168"/>
      <c r="GV180" s="168"/>
      <c r="GW180" s="168"/>
      <c r="GX180" s="168"/>
    </row>
    <row r="181" spans="1:206" s="169" customFormat="1" ht="112.5" x14ac:dyDescent="0.3">
      <c r="A181" s="163"/>
      <c r="B181" s="151">
        <v>45650</v>
      </c>
      <c r="C181" s="152" t="s">
        <v>667</v>
      </c>
      <c r="D181" s="165" t="s">
        <v>291</v>
      </c>
      <c r="E181" s="177" t="s">
        <v>668</v>
      </c>
      <c r="F181" s="157"/>
      <c r="G181" s="166">
        <v>18000</v>
      </c>
      <c r="H181" s="155">
        <f t="shared" si="11"/>
        <v>11257526.785999998</v>
      </c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68"/>
      <c r="DX181" s="168"/>
      <c r="DY181" s="168"/>
      <c r="DZ181" s="168"/>
      <c r="EA181" s="168"/>
      <c r="EB181" s="168"/>
      <c r="EC181" s="168"/>
      <c r="ED181" s="168"/>
      <c r="EE181" s="168"/>
      <c r="EF181" s="168"/>
      <c r="EG181" s="168"/>
      <c r="EH181" s="168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  <c r="ET181" s="168"/>
      <c r="EU181" s="168"/>
      <c r="EV181" s="168"/>
      <c r="EW181" s="168"/>
      <c r="EX181" s="168"/>
      <c r="EY181" s="168"/>
      <c r="EZ181" s="168"/>
      <c r="FA181" s="168"/>
      <c r="FB181" s="168"/>
      <c r="FC181" s="168"/>
      <c r="FD181" s="168"/>
      <c r="FE181" s="168"/>
      <c r="FF181" s="168"/>
      <c r="FG181" s="168"/>
      <c r="FH181" s="168"/>
      <c r="FI181" s="168"/>
      <c r="FJ181" s="168"/>
      <c r="FK181" s="168"/>
      <c r="FL181" s="168"/>
      <c r="FM181" s="168"/>
      <c r="FN181" s="168"/>
      <c r="FO181" s="168"/>
      <c r="FP181" s="168"/>
      <c r="FQ181" s="168"/>
      <c r="FR181" s="168"/>
      <c r="FS181" s="168"/>
      <c r="FT181" s="168"/>
      <c r="FU181" s="168"/>
      <c r="FV181" s="168"/>
      <c r="FW181" s="168"/>
      <c r="FX181" s="168"/>
      <c r="FY181" s="168"/>
      <c r="FZ181" s="168"/>
      <c r="GA181" s="168"/>
      <c r="GB181" s="168"/>
      <c r="GC181" s="168"/>
      <c r="GD181" s="168"/>
      <c r="GE181" s="168"/>
      <c r="GF181" s="168"/>
      <c r="GG181" s="168"/>
      <c r="GH181" s="168"/>
      <c r="GI181" s="168"/>
      <c r="GJ181" s="168"/>
      <c r="GK181" s="168"/>
      <c r="GL181" s="168"/>
      <c r="GM181" s="168"/>
      <c r="GN181" s="168"/>
      <c r="GO181" s="168"/>
      <c r="GP181" s="168"/>
      <c r="GQ181" s="168"/>
      <c r="GR181" s="168"/>
      <c r="GS181" s="168"/>
      <c r="GT181" s="168"/>
      <c r="GU181" s="168"/>
      <c r="GV181" s="168"/>
      <c r="GW181" s="168"/>
      <c r="GX181" s="168"/>
    </row>
    <row r="182" spans="1:206" s="169" customFormat="1" ht="112.5" x14ac:dyDescent="0.3">
      <c r="A182" s="163"/>
      <c r="B182" s="151">
        <v>45650</v>
      </c>
      <c r="C182" s="152" t="s">
        <v>669</v>
      </c>
      <c r="D182" s="165" t="s">
        <v>291</v>
      </c>
      <c r="E182" s="177" t="s">
        <v>670</v>
      </c>
      <c r="F182" s="157"/>
      <c r="G182" s="166">
        <v>18000</v>
      </c>
      <c r="H182" s="155">
        <f t="shared" si="11"/>
        <v>11239526.785999998</v>
      </c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68"/>
      <c r="DX182" s="168"/>
      <c r="DY182" s="168"/>
      <c r="DZ182" s="168"/>
      <c r="EA182" s="168"/>
      <c r="EB182" s="168"/>
      <c r="EC182" s="168"/>
      <c r="ED182" s="168"/>
      <c r="EE182" s="168"/>
      <c r="EF182" s="168"/>
      <c r="EG182" s="168"/>
      <c r="EH182" s="168"/>
      <c r="EI182" s="168"/>
      <c r="EJ182" s="168"/>
      <c r="EK182" s="168"/>
      <c r="EL182" s="168"/>
      <c r="EM182" s="168"/>
      <c r="EN182" s="168"/>
      <c r="EO182" s="168"/>
      <c r="EP182" s="168"/>
      <c r="EQ182" s="168"/>
      <c r="ER182" s="168"/>
      <c r="ES182" s="168"/>
      <c r="ET182" s="168"/>
      <c r="EU182" s="168"/>
      <c r="EV182" s="168"/>
      <c r="EW182" s="168"/>
      <c r="EX182" s="168"/>
      <c r="EY182" s="168"/>
      <c r="EZ182" s="168"/>
      <c r="FA182" s="168"/>
      <c r="FB182" s="168"/>
      <c r="FC182" s="168"/>
      <c r="FD182" s="168"/>
      <c r="FE182" s="168"/>
      <c r="FF182" s="168"/>
      <c r="FG182" s="168"/>
      <c r="FH182" s="168"/>
      <c r="FI182" s="168"/>
      <c r="FJ182" s="168"/>
      <c r="FK182" s="168"/>
      <c r="FL182" s="168"/>
      <c r="FM182" s="168"/>
      <c r="FN182" s="168"/>
      <c r="FO182" s="168"/>
      <c r="FP182" s="168"/>
      <c r="FQ182" s="168"/>
      <c r="FR182" s="168"/>
      <c r="FS182" s="168"/>
      <c r="FT182" s="168"/>
      <c r="FU182" s="168"/>
      <c r="FV182" s="168"/>
      <c r="FW182" s="168"/>
      <c r="FX182" s="168"/>
      <c r="FY182" s="168"/>
      <c r="FZ182" s="168"/>
      <c r="GA182" s="168"/>
      <c r="GB182" s="168"/>
      <c r="GC182" s="168"/>
      <c r="GD182" s="168"/>
      <c r="GE182" s="168"/>
      <c r="GF182" s="168"/>
      <c r="GG182" s="168"/>
      <c r="GH182" s="168"/>
      <c r="GI182" s="168"/>
      <c r="GJ182" s="168"/>
      <c r="GK182" s="168"/>
      <c r="GL182" s="168"/>
      <c r="GM182" s="168"/>
      <c r="GN182" s="168"/>
      <c r="GO182" s="168"/>
      <c r="GP182" s="168"/>
      <c r="GQ182" s="168"/>
      <c r="GR182" s="168"/>
      <c r="GS182" s="168"/>
      <c r="GT182" s="168"/>
      <c r="GU182" s="168"/>
      <c r="GV182" s="168"/>
      <c r="GW182" s="168"/>
      <c r="GX182" s="168"/>
    </row>
    <row r="183" spans="1:206" s="169" customFormat="1" ht="37.5" x14ac:dyDescent="0.3">
      <c r="A183" s="163"/>
      <c r="B183" s="151">
        <v>45650</v>
      </c>
      <c r="C183" s="152" t="s">
        <v>671</v>
      </c>
      <c r="D183" s="165" t="s">
        <v>316</v>
      </c>
      <c r="E183" s="177" t="s">
        <v>672</v>
      </c>
      <c r="F183" s="157"/>
      <c r="G183" s="166">
        <v>4398445.51</v>
      </c>
      <c r="H183" s="155">
        <f t="shared" si="11"/>
        <v>6841081.2759999987</v>
      </c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68"/>
      <c r="DX183" s="168"/>
      <c r="DY183" s="168"/>
      <c r="DZ183" s="168"/>
      <c r="EA183" s="168"/>
      <c r="EB183" s="168"/>
      <c r="EC183" s="168"/>
      <c r="ED183" s="168"/>
      <c r="EE183" s="168"/>
      <c r="EF183" s="168"/>
      <c r="EG183" s="168"/>
      <c r="EH183" s="168"/>
      <c r="EI183" s="168"/>
      <c r="EJ183" s="168"/>
      <c r="EK183" s="168"/>
      <c r="EL183" s="168"/>
      <c r="EM183" s="168"/>
      <c r="EN183" s="168"/>
      <c r="EO183" s="168"/>
      <c r="EP183" s="168"/>
      <c r="EQ183" s="168"/>
      <c r="ER183" s="168"/>
      <c r="ES183" s="168"/>
      <c r="ET183" s="168"/>
      <c r="EU183" s="168"/>
      <c r="EV183" s="168"/>
      <c r="EW183" s="168"/>
      <c r="EX183" s="168"/>
      <c r="EY183" s="168"/>
      <c r="EZ183" s="168"/>
      <c r="FA183" s="168"/>
      <c r="FB183" s="168"/>
      <c r="FC183" s="168"/>
      <c r="FD183" s="168"/>
      <c r="FE183" s="168"/>
      <c r="FF183" s="168"/>
      <c r="FG183" s="168"/>
      <c r="FH183" s="168"/>
      <c r="FI183" s="168"/>
      <c r="FJ183" s="168"/>
      <c r="FK183" s="168"/>
      <c r="FL183" s="168"/>
      <c r="FM183" s="168"/>
      <c r="FN183" s="168"/>
      <c r="FO183" s="168"/>
      <c r="FP183" s="168"/>
      <c r="FQ183" s="168"/>
      <c r="FR183" s="168"/>
      <c r="FS183" s="168"/>
      <c r="FT183" s="168"/>
      <c r="FU183" s="168"/>
      <c r="FV183" s="168"/>
      <c r="FW183" s="168"/>
      <c r="FX183" s="168"/>
      <c r="FY183" s="168"/>
      <c r="FZ183" s="168"/>
      <c r="GA183" s="168"/>
      <c r="GB183" s="168"/>
      <c r="GC183" s="168"/>
      <c r="GD183" s="168"/>
      <c r="GE183" s="168"/>
      <c r="GF183" s="168"/>
      <c r="GG183" s="168"/>
      <c r="GH183" s="168"/>
      <c r="GI183" s="168"/>
      <c r="GJ183" s="168"/>
      <c r="GK183" s="168"/>
      <c r="GL183" s="168"/>
      <c r="GM183" s="168"/>
      <c r="GN183" s="168"/>
      <c r="GO183" s="168"/>
      <c r="GP183" s="168"/>
      <c r="GQ183" s="168"/>
      <c r="GR183" s="168"/>
      <c r="GS183" s="168"/>
      <c r="GT183" s="168"/>
      <c r="GU183" s="168"/>
      <c r="GV183" s="168"/>
      <c r="GW183" s="168"/>
      <c r="GX183" s="168"/>
    </row>
    <row r="184" spans="1:206" s="169" customFormat="1" ht="37.5" x14ac:dyDescent="0.3">
      <c r="A184" s="163"/>
      <c r="B184" s="151">
        <v>45650</v>
      </c>
      <c r="C184" s="152" t="s">
        <v>673</v>
      </c>
      <c r="D184" s="165" t="s">
        <v>674</v>
      </c>
      <c r="E184" s="177" t="s">
        <v>660</v>
      </c>
      <c r="F184" s="157"/>
      <c r="G184" s="166">
        <v>53354.05</v>
      </c>
      <c r="H184" s="155">
        <f t="shared" si="11"/>
        <v>6787727.2259999989</v>
      </c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68"/>
      <c r="DX184" s="168"/>
      <c r="DY184" s="168"/>
      <c r="DZ184" s="168"/>
      <c r="EA184" s="168"/>
      <c r="EB184" s="168"/>
      <c r="EC184" s="168"/>
      <c r="ED184" s="168"/>
      <c r="EE184" s="168"/>
      <c r="EF184" s="168"/>
      <c r="EG184" s="168"/>
      <c r="EH184" s="168"/>
      <c r="EI184" s="168"/>
      <c r="EJ184" s="168"/>
      <c r="EK184" s="168"/>
      <c r="EL184" s="168"/>
      <c r="EM184" s="168"/>
      <c r="EN184" s="168"/>
      <c r="EO184" s="168"/>
      <c r="EP184" s="168"/>
      <c r="EQ184" s="168"/>
      <c r="ER184" s="168"/>
      <c r="ES184" s="168"/>
      <c r="ET184" s="168"/>
      <c r="EU184" s="168"/>
      <c r="EV184" s="168"/>
      <c r="EW184" s="168"/>
      <c r="EX184" s="168"/>
      <c r="EY184" s="168"/>
      <c r="EZ184" s="168"/>
      <c r="FA184" s="168"/>
      <c r="FB184" s="168"/>
      <c r="FC184" s="168"/>
      <c r="FD184" s="168"/>
      <c r="FE184" s="168"/>
      <c r="FF184" s="168"/>
      <c r="FG184" s="168"/>
      <c r="FH184" s="168"/>
      <c r="FI184" s="168"/>
      <c r="FJ184" s="168"/>
      <c r="FK184" s="168"/>
      <c r="FL184" s="168"/>
      <c r="FM184" s="168"/>
      <c r="FN184" s="168"/>
      <c r="FO184" s="168"/>
      <c r="FP184" s="168"/>
      <c r="FQ184" s="168"/>
      <c r="FR184" s="168"/>
      <c r="FS184" s="168"/>
      <c r="FT184" s="168"/>
      <c r="FU184" s="168"/>
      <c r="FV184" s="168"/>
      <c r="FW184" s="168"/>
      <c r="FX184" s="168"/>
      <c r="FY184" s="168"/>
      <c r="FZ184" s="168"/>
      <c r="GA184" s="168"/>
      <c r="GB184" s="168"/>
      <c r="GC184" s="168"/>
      <c r="GD184" s="168"/>
      <c r="GE184" s="168"/>
      <c r="GF184" s="168"/>
      <c r="GG184" s="168"/>
      <c r="GH184" s="168"/>
      <c r="GI184" s="168"/>
      <c r="GJ184" s="168"/>
      <c r="GK184" s="168"/>
      <c r="GL184" s="168"/>
      <c r="GM184" s="168"/>
      <c r="GN184" s="168"/>
      <c r="GO184" s="168"/>
      <c r="GP184" s="168"/>
      <c r="GQ184" s="168"/>
      <c r="GR184" s="168"/>
      <c r="GS184" s="168"/>
      <c r="GT184" s="168"/>
      <c r="GU184" s="168"/>
      <c r="GV184" s="168"/>
      <c r="GW184" s="168"/>
      <c r="GX184" s="168"/>
    </row>
    <row r="185" spans="1:206" s="169" customFormat="1" ht="18.75" x14ac:dyDescent="0.3">
      <c r="A185" s="163"/>
      <c r="B185" s="151">
        <v>45652</v>
      </c>
      <c r="C185" s="152" t="s">
        <v>675</v>
      </c>
      <c r="D185" s="165" t="s">
        <v>190</v>
      </c>
      <c r="E185" s="177" t="s">
        <v>157</v>
      </c>
      <c r="F185" s="157">
        <v>8004609.9000000004</v>
      </c>
      <c r="G185" s="166"/>
      <c r="H185" s="155">
        <f>H184+F185</f>
        <v>14792337.125999998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</row>
    <row r="186" spans="1:206" s="169" customFormat="1" ht="37.5" x14ac:dyDescent="0.3">
      <c r="A186" s="163"/>
      <c r="B186" s="151">
        <v>45652</v>
      </c>
      <c r="C186" s="152" t="s">
        <v>676</v>
      </c>
      <c r="D186" s="165" t="s">
        <v>190</v>
      </c>
      <c r="E186" s="177" t="s">
        <v>677</v>
      </c>
      <c r="F186" s="157">
        <v>1503</v>
      </c>
      <c r="G186" s="166"/>
      <c r="H186" s="155">
        <f t="shared" ref="H186:H190" si="12">H185+F186</f>
        <v>14793840.125999998</v>
      </c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</row>
    <row r="187" spans="1:206" s="169" customFormat="1" ht="18.75" x14ac:dyDescent="0.3">
      <c r="A187" s="163"/>
      <c r="B187" s="151">
        <v>45652</v>
      </c>
      <c r="C187" s="152" t="s">
        <v>678</v>
      </c>
      <c r="D187" s="165" t="s">
        <v>190</v>
      </c>
      <c r="E187" s="177" t="s">
        <v>448</v>
      </c>
      <c r="F187" s="157">
        <v>340972.79999999999</v>
      </c>
      <c r="G187" s="166"/>
      <c r="H187" s="155">
        <f t="shared" si="12"/>
        <v>15134812.925999999</v>
      </c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</row>
    <row r="188" spans="1:206" s="169" customFormat="1" ht="18.75" x14ac:dyDescent="0.3">
      <c r="A188" s="163"/>
      <c r="B188" s="151">
        <v>45653</v>
      </c>
      <c r="C188" s="152" t="s">
        <v>679</v>
      </c>
      <c r="D188" s="165" t="s">
        <v>190</v>
      </c>
      <c r="E188" s="177" t="s">
        <v>680</v>
      </c>
      <c r="F188" s="157">
        <v>3.99</v>
      </c>
      <c r="G188" s="166"/>
      <c r="H188" s="155">
        <f t="shared" si="12"/>
        <v>15134816.915999999</v>
      </c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</row>
    <row r="189" spans="1:206" s="169" customFormat="1" ht="18.75" x14ac:dyDescent="0.3">
      <c r="A189" s="163"/>
      <c r="B189" s="151">
        <v>45653</v>
      </c>
      <c r="C189" s="152" t="s">
        <v>681</v>
      </c>
      <c r="D189" s="165" t="s">
        <v>190</v>
      </c>
      <c r="E189" s="177" t="s">
        <v>682</v>
      </c>
      <c r="F189" s="157">
        <v>64.97</v>
      </c>
      <c r="G189" s="166"/>
      <c r="H189" s="155">
        <f t="shared" si="12"/>
        <v>15134881.886</v>
      </c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</row>
    <row r="190" spans="1:206" s="169" customFormat="1" ht="19.5" customHeight="1" x14ac:dyDescent="0.3">
      <c r="A190" s="163"/>
      <c r="B190" s="151">
        <v>45653</v>
      </c>
      <c r="C190" s="152" t="s">
        <v>683</v>
      </c>
      <c r="D190" s="165" t="s">
        <v>190</v>
      </c>
      <c r="E190" s="177" t="s">
        <v>684</v>
      </c>
      <c r="F190" s="157">
        <v>2873</v>
      </c>
      <c r="G190" s="166"/>
      <c r="H190" s="155">
        <f t="shared" si="12"/>
        <v>15137754.886</v>
      </c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68"/>
      <c r="DX190" s="168"/>
      <c r="DY190" s="168"/>
      <c r="DZ190" s="168"/>
      <c r="EA190" s="168"/>
      <c r="EB190" s="168"/>
      <c r="EC190" s="168"/>
      <c r="ED190" s="168"/>
      <c r="EE190" s="168"/>
      <c r="EF190" s="168"/>
      <c r="EG190" s="168"/>
      <c r="EH190" s="168"/>
      <c r="EI190" s="168"/>
      <c r="EJ190" s="168"/>
      <c r="EK190" s="168"/>
      <c r="EL190" s="168"/>
      <c r="EM190" s="168"/>
      <c r="EN190" s="168"/>
      <c r="EO190" s="168"/>
      <c r="EP190" s="168"/>
      <c r="EQ190" s="168"/>
      <c r="ER190" s="168"/>
      <c r="ES190" s="168"/>
      <c r="ET190" s="168"/>
      <c r="EU190" s="168"/>
      <c r="EV190" s="168"/>
      <c r="EW190" s="168"/>
      <c r="EX190" s="168"/>
      <c r="EY190" s="168"/>
      <c r="EZ190" s="168"/>
      <c r="FA190" s="168"/>
      <c r="FB190" s="168"/>
      <c r="FC190" s="168"/>
      <c r="FD190" s="168"/>
      <c r="FE190" s="168"/>
      <c r="FF190" s="168"/>
      <c r="FG190" s="168"/>
      <c r="FH190" s="168"/>
      <c r="FI190" s="168"/>
      <c r="FJ190" s="168"/>
      <c r="FK190" s="168"/>
      <c r="FL190" s="168"/>
      <c r="FM190" s="168"/>
      <c r="FN190" s="168"/>
      <c r="FO190" s="168"/>
      <c r="FP190" s="168"/>
      <c r="FQ190" s="168"/>
      <c r="FR190" s="168"/>
      <c r="FS190" s="168"/>
      <c r="FT190" s="168"/>
      <c r="FU190" s="168"/>
      <c r="FV190" s="168"/>
      <c r="FW190" s="168"/>
      <c r="FX190" s="168"/>
      <c r="FY190" s="168"/>
      <c r="FZ190" s="168"/>
      <c r="GA190" s="168"/>
      <c r="GB190" s="168"/>
      <c r="GC190" s="168"/>
      <c r="GD190" s="168"/>
      <c r="GE190" s="168"/>
      <c r="GF190" s="168"/>
      <c r="GG190" s="168"/>
      <c r="GH190" s="168"/>
      <c r="GI190" s="168"/>
      <c r="GJ190" s="168"/>
      <c r="GK190" s="168"/>
      <c r="GL190" s="168"/>
      <c r="GM190" s="168"/>
      <c r="GN190" s="168"/>
      <c r="GO190" s="168"/>
      <c r="GP190" s="168"/>
      <c r="GQ190" s="168"/>
      <c r="GR190" s="168"/>
      <c r="GS190" s="168"/>
      <c r="GT190" s="168"/>
      <c r="GU190" s="168"/>
      <c r="GV190" s="168"/>
      <c r="GW190" s="168"/>
      <c r="GX190" s="168"/>
    </row>
    <row r="191" spans="1:206" s="169" customFormat="1" ht="75" x14ac:dyDescent="0.3">
      <c r="A191" s="163"/>
      <c r="B191" s="151">
        <v>45653</v>
      </c>
      <c r="C191" s="152" t="s">
        <v>685</v>
      </c>
      <c r="D191" s="165" t="s">
        <v>295</v>
      </c>
      <c r="E191" s="177" t="s">
        <v>686</v>
      </c>
      <c r="F191" s="157"/>
      <c r="G191" s="166">
        <v>18900</v>
      </c>
      <c r="H191" s="155">
        <f>H190-G191</f>
        <v>15118854.886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68"/>
      <c r="DX191" s="168"/>
      <c r="DY191" s="168"/>
      <c r="DZ191" s="168"/>
      <c r="EA191" s="168"/>
      <c r="EB191" s="168"/>
      <c r="EC191" s="168"/>
      <c r="ED191" s="168"/>
      <c r="EE191" s="168"/>
      <c r="EF191" s="168"/>
      <c r="EG191" s="168"/>
      <c r="EH191" s="168"/>
      <c r="EI191" s="168"/>
      <c r="EJ191" s="168"/>
      <c r="EK191" s="168"/>
      <c r="EL191" s="168"/>
      <c r="EM191" s="168"/>
      <c r="EN191" s="168"/>
      <c r="EO191" s="168"/>
      <c r="EP191" s="168"/>
      <c r="EQ191" s="168"/>
      <c r="ER191" s="168"/>
      <c r="ES191" s="168"/>
      <c r="ET191" s="168"/>
      <c r="EU191" s="168"/>
      <c r="EV191" s="168"/>
      <c r="EW191" s="168"/>
      <c r="EX191" s="168"/>
      <c r="EY191" s="168"/>
      <c r="EZ191" s="168"/>
      <c r="FA191" s="168"/>
      <c r="FB191" s="168"/>
      <c r="FC191" s="168"/>
      <c r="FD191" s="168"/>
      <c r="FE191" s="168"/>
      <c r="FF191" s="168"/>
      <c r="FG191" s="168"/>
      <c r="FH191" s="168"/>
      <c r="FI191" s="168"/>
      <c r="FJ191" s="168"/>
      <c r="FK191" s="168"/>
      <c r="FL191" s="168"/>
      <c r="FM191" s="168"/>
      <c r="FN191" s="168"/>
      <c r="FO191" s="168"/>
      <c r="FP191" s="168"/>
      <c r="FQ191" s="168"/>
      <c r="FR191" s="168"/>
      <c r="FS191" s="168"/>
      <c r="FT191" s="168"/>
      <c r="FU191" s="168"/>
      <c r="FV191" s="168"/>
      <c r="FW191" s="168"/>
      <c r="FX191" s="168"/>
      <c r="FY191" s="168"/>
      <c r="FZ191" s="168"/>
      <c r="GA191" s="168"/>
      <c r="GB191" s="168"/>
      <c r="GC191" s="168"/>
      <c r="GD191" s="168"/>
      <c r="GE191" s="168"/>
      <c r="GF191" s="168"/>
      <c r="GG191" s="168"/>
      <c r="GH191" s="168"/>
      <c r="GI191" s="168"/>
      <c r="GJ191" s="168"/>
      <c r="GK191" s="168"/>
      <c r="GL191" s="168"/>
      <c r="GM191" s="168"/>
      <c r="GN191" s="168"/>
      <c r="GO191" s="168"/>
      <c r="GP191" s="168"/>
      <c r="GQ191" s="168"/>
      <c r="GR191" s="168"/>
      <c r="GS191" s="168"/>
      <c r="GT191" s="168"/>
      <c r="GU191" s="168"/>
      <c r="GV191" s="168"/>
      <c r="GW191" s="168"/>
      <c r="GX191" s="168"/>
    </row>
    <row r="192" spans="1:206" s="169" customFormat="1" ht="75" x14ac:dyDescent="0.3">
      <c r="A192" s="163"/>
      <c r="B192" s="151">
        <v>45653</v>
      </c>
      <c r="C192" s="152" t="s">
        <v>687</v>
      </c>
      <c r="D192" s="165" t="s">
        <v>295</v>
      </c>
      <c r="E192" s="177" t="s">
        <v>688</v>
      </c>
      <c r="F192" s="157"/>
      <c r="G192" s="166">
        <v>18900</v>
      </c>
      <c r="H192" s="155">
        <f t="shared" ref="H192:H214" si="13">H191-G192</f>
        <v>15099954.886</v>
      </c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8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8"/>
      <c r="CM192" s="168"/>
      <c r="CN192" s="168"/>
      <c r="CO192" s="168"/>
      <c r="CP192" s="168"/>
      <c r="CQ192" s="168"/>
      <c r="CR192" s="168"/>
      <c r="CS192" s="168"/>
      <c r="CT192" s="168"/>
      <c r="CU192" s="168"/>
      <c r="CV192" s="168"/>
      <c r="CW192" s="168"/>
      <c r="CX192" s="168"/>
      <c r="CY192" s="168"/>
      <c r="CZ192" s="168"/>
      <c r="DA192" s="168"/>
      <c r="DB192" s="168"/>
      <c r="DC192" s="168"/>
      <c r="DD192" s="168"/>
      <c r="DE192" s="168"/>
      <c r="DF192" s="168"/>
      <c r="DG192" s="168"/>
      <c r="DH192" s="168"/>
      <c r="DI192" s="168"/>
      <c r="DJ192" s="168"/>
      <c r="DK192" s="168"/>
      <c r="DL192" s="168"/>
      <c r="DM192" s="168"/>
      <c r="DN192" s="168"/>
      <c r="DO192" s="168"/>
      <c r="DP192" s="168"/>
      <c r="DQ192" s="168"/>
      <c r="DR192" s="168"/>
      <c r="DS192" s="168"/>
      <c r="DT192" s="168"/>
      <c r="DU192" s="168"/>
      <c r="DV192" s="168"/>
      <c r="DW192" s="168"/>
      <c r="DX192" s="168"/>
      <c r="DY192" s="168"/>
      <c r="DZ192" s="168"/>
      <c r="EA192" s="168"/>
      <c r="EB192" s="168"/>
      <c r="EC192" s="168"/>
      <c r="ED192" s="168"/>
      <c r="EE192" s="168"/>
      <c r="EF192" s="168"/>
      <c r="EG192" s="168"/>
      <c r="EH192" s="168"/>
      <c r="EI192" s="168"/>
      <c r="EJ192" s="168"/>
      <c r="EK192" s="168"/>
      <c r="EL192" s="168"/>
      <c r="EM192" s="168"/>
      <c r="EN192" s="168"/>
      <c r="EO192" s="168"/>
      <c r="EP192" s="168"/>
      <c r="EQ192" s="168"/>
      <c r="ER192" s="168"/>
      <c r="ES192" s="168"/>
      <c r="ET192" s="168"/>
      <c r="EU192" s="168"/>
      <c r="EV192" s="168"/>
      <c r="EW192" s="168"/>
      <c r="EX192" s="168"/>
      <c r="EY192" s="168"/>
      <c r="EZ192" s="168"/>
      <c r="FA192" s="168"/>
      <c r="FB192" s="168"/>
      <c r="FC192" s="168"/>
      <c r="FD192" s="168"/>
      <c r="FE192" s="168"/>
      <c r="FF192" s="168"/>
      <c r="FG192" s="168"/>
      <c r="FH192" s="168"/>
      <c r="FI192" s="168"/>
      <c r="FJ192" s="168"/>
      <c r="FK192" s="168"/>
      <c r="FL192" s="168"/>
      <c r="FM192" s="168"/>
      <c r="FN192" s="168"/>
      <c r="FO192" s="168"/>
      <c r="FP192" s="168"/>
      <c r="FQ192" s="168"/>
      <c r="FR192" s="168"/>
      <c r="FS192" s="168"/>
      <c r="FT192" s="168"/>
      <c r="FU192" s="168"/>
      <c r="FV192" s="168"/>
      <c r="FW192" s="168"/>
      <c r="FX192" s="168"/>
      <c r="FY192" s="168"/>
      <c r="FZ192" s="168"/>
      <c r="GA192" s="168"/>
      <c r="GB192" s="168"/>
      <c r="GC192" s="168"/>
      <c r="GD192" s="168"/>
      <c r="GE192" s="168"/>
      <c r="GF192" s="168"/>
      <c r="GG192" s="168"/>
      <c r="GH192" s="168"/>
      <c r="GI192" s="168"/>
      <c r="GJ192" s="168"/>
      <c r="GK192" s="168"/>
      <c r="GL192" s="168"/>
      <c r="GM192" s="168"/>
      <c r="GN192" s="168"/>
      <c r="GO192" s="168"/>
      <c r="GP192" s="168"/>
      <c r="GQ192" s="168"/>
      <c r="GR192" s="168"/>
      <c r="GS192" s="168"/>
      <c r="GT192" s="168"/>
      <c r="GU192" s="168"/>
      <c r="GV192" s="168"/>
      <c r="GW192" s="168"/>
      <c r="GX192" s="168"/>
    </row>
    <row r="193" spans="1:206" s="169" customFormat="1" ht="75" x14ac:dyDescent="0.3">
      <c r="A193" s="163"/>
      <c r="B193" s="151">
        <v>45653</v>
      </c>
      <c r="C193" s="152" t="s">
        <v>689</v>
      </c>
      <c r="D193" s="165" t="s">
        <v>295</v>
      </c>
      <c r="E193" s="177" t="s">
        <v>690</v>
      </c>
      <c r="F193" s="157"/>
      <c r="G193" s="166">
        <v>18300.599999999999</v>
      </c>
      <c r="H193" s="155">
        <f t="shared" si="13"/>
        <v>15081654.286</v>
      </c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  <c r="CL193" s="168"/>
      <c r="CM193" s="168"/>
      <c r="CN193" s="168"/>
      <c r="CO193" s="168"/>
      <c r="CP193" s="168"/>
      <c r="CQ193" s="168"/>
      <c r="CR193" s="168"/>
      <c r="CS193" s="168"/>
      <c r="CT193" s="168"/>
      <c r="CU193" s="168"/>
      <c r="CV193" s="168"/>
      <c r="CW193" s="168"/>
      <c r="CX193" s="168"/>
      <c r="CY193" s="168"/>
      <c r="CZ193" s="168"/>
      <c r="DA193" s="168"/>
      <c r="DB193" s="168"/>
      <c r="DC193" s="168"/>
      <c r="DD193" s="168"/>
      <c r="DE193" s="168"/>
      <c r="DF193" s="168"/>
      <c r="DG193" s="168"/>
      <c r="DH193" s="168"/>
      <c r="DI193" s="168"/>
      <c r="DJ193" s="168"/>
      <c r="DK193" s="168"/>
      <c r="DL193" s="168"/>
      <c r="DM193" s="168"/>
      <c r="DN193" s="168"/>
      <c r="DO193" s="168"/>
      <c r="DP193" s="168"/>
      <c r="DQ193" s="168"/>
      <c r="DR193" s="168"/>
      <c r="DS193" s="168"/>
      <c r="DT193" s="168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</row>
    <row r="194" spans="1:206" s="169" customFormat="1" ht="37.5" x14ac:dyDescent="0.3">
      <c r="A194" s="163"/>
      <c r="B194" s="151">
        <v>45653</v>
      </c>
      <c r="C194" s="152" t="s">
        <v>691</v>
      </c>
      <c r="D194" s="165" t="s">
        <v>292</v>
      </c>
      <c r="E194" s="177" t="s">
        <v>692</v>
      </c>
      <c r="F194" s="157"/>
      <c r="G194" s="166">
        <v>9000</v>
      </c>
      <c r="H194" s="155">
        <f t="shared" si="13"/>
        <v>15072654.286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68"/>
      <c r="BN194" s="168"/>
      <c r="BO194" s="168"/>
      <c r="BP194" s="168"/>
      <c r="BQ194" s="168"/>
      <c r="BR194" s="168"/>
      <c r="BS194" s="168"/>
      <c r="BT194" s="168"/>
      <c r="BU194" s="168"/>
      <c r="BV194" s="168"/>
      <c r="BW194" s="168"/>
      <c r="BX194" s="168"/>
      <c r="BY194" s="168"/>
      <c r="BZ194" s="168"/>
      <c r="CA194" s="168"/>
      <c r="CB194" s="168"/>
      <c r="CC194" s="168"/>
      <c r="CD194" s="168"/>
      <c r="CE194" s="168"/>
      <c r="CF194" s="168"/>
      <c r="CG194" s="168"/>
      <c r="CH194" s="168"/>
      <c r="CI194" s="168"/>
      <c r="CJ194" s="168"/>
      <c r="CK194" s="168"/>
      <c r="CL194" s="168"/>
      <c r="CM194" s="168"/>
      <c r="CN194" s="168"/>
      <c r="CO194" s="168"/>
      <c r="CP194" s="168"/>
      <c r="CQ194" s="168"/>
      <c r="CR194" s="168"/>
      <c r="CS194" s="168"/>
      <c r="CT194" s="168"/>
      <c r="CU194" s="168"/>
      <c r="CV194" s="168"/>
      <c r="CW194" s="168"/>
      <c r="CX194" s="168"/>
      <c r="CY194" s="168"/>
      <c r="CZ194" s="168"/>
      <c r="DA194" s="168"/>
      <c r="DB194" s="168"/>
      <c r="DC194" s="168"/>
      <c r="DD194" s="168"/>
      <c r="DE194" s="168"/>
      <c r="DF194" s="168"/>
      <c r="DG194" s="168"/>
      <c r="DH194" s="168"/>
      <c r="DI194" s="168"/>
      <c r="DJ194" s="168"/>
      <c r="DK194" s="168"/>
      <c r="DL194" s="168"/>
      <c r="DM194" s="168"/>
      <c r="DN194" s="168"/>
      <c r="DO194" s="168"/>
      <c r="DP194" s="168"/>
      <c r="DQ194" s="168"/>
      <c r="DR194" s="168"/>
      <c r="DS194" s="168"/>
      <c r="DT194" s="168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</row>
    <row r="195" spans="1:206" s="169" customFormat="1" ht="56.25" x14ac:dyDescent="0.3">
      <c r="A195" s="163"/>
      <c r="B195" s="151">
        <v>45653</v>
      </c>
      <c r="C195" s="152" t="s">
        <v>693</v>
      </c>
      <c r="D195" s="165" t="s">
        <v>243</v>
      </c>
      <c r="E195" s="177" t="s">
        <v>694</v>
      </c>
      <c r="F195" s="157"/>
      <c r="G195" s="166">
        <v>18000</v>
      </c>
      <c r="H195" s="155">
        <f t="shared" si="13"/>
        <v>15054654.286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  <c r="CL195" s="168"/>
      <c r="CM195" s="168"/>
      <c r="CN195" s="168"/>
      <c r="CO195" s="168"/>
      <c r="CP195" s="168"/>
      <c r="CQ195" s="168"/>
      <c r="CR195" s="168"/>
      <c r="CS195" s="168"/>
      <c r="CT195" s="168"/>
      <c r="CU195" s="168"/>
      <c r="CV195" s="168"/>
      <c r="CW195" s="168"/>
      <c r="CX195" s="168"/>
      <c r="CY195" s="168"/>
      <c r="CZ195" s="168"/>
      <c r="DA195" s="168"/>
      <c r="DB195" s="168"/>
      <c r="DC195" s="168"/>
      <c r="DD195" s="168"/>
      <c r="DE195" s="168"/>
      <c r="DF195" s="168"/>
      <c r="DG195" s="168"/>
      <c r="DH195" s="168"/>
      <c r="DI195" s="168"/>
      <c r="DJ195" s="168"/>
      <c r="DK195" s="168"/>
      <c r="DL195" s="168"/>
      <c r="DM195" s="168"/>
      <c r="DN195" s="168"/>
      <c r="DO195" s="168"/>
      <c r="DP195" s="168"/>
      <c r="DQ195" s="168"/>
      <c r="DR195" s="168"/>
      <c r="DS195" s="168"/>
      <c r="DT195" s="168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</row>
    <row r="196" spans="1:206" s="169" customFormat="1" ht="56.25" x14ac:dyDescent="0.3">
      <c r="A196" s="163"/>
      <c r="B196" s="151">
        <v>45653</v>
      </c>
      <c r="C196" s="152" t="s">
        <v>695</v>
      </c>
      <c r="D196" s="165" t="s">
        <v>243</v>
      </c>
      <c r="E196" s="177" t="s">
        <v>696</v>
      </c>
      <c r="F196" s="157"/>
      <c r="G196" s="166">
        <v>6300</v>
      </c>
      <c r="H196" s="155">
        <f t="shared" si="13"/>
        <v>15048354.286</v>
      </c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68"/>
      <c r="BN196" s="168"/>
      <c r="BO196" s="168"/>
      <c r="BP196" s="168"/>
      <c r="BQ196" s="168"/>
      <c r="BR196" s="168"/>
      <c r="BS196" s="168"/>
      <c r="BT196" s="168"/>
      <c r="BU196" s="168"/>
      <c r="BV196" s="168"/>
      <c r="BW196" s="168"/>
      <c r="BX196" s="168"/>
      <c r="BY196" s="168"/>
      <c r="BZ196" s="168"/>
      <c r="CA196" s="168"/>
      <c r="CB196" s="168"/>
      <c r="CC196" s="168"/>
      <c r="CD196" s="168"/>
      <c r="CE196" s="168"/>
      <c r="CF196" s="168"/>
      <c r="CG196" s="168"/>
      <c r="CH196" s="168"/>
      <c r="CI196" s="168"/>
      <c r="CJ196" s="168"/>
      <c r="CK196" s="168"/>
      <c r="CL196" s="168"/>
      <c r="CM196" s="168"/>
      <c r="CN196" s="168"/>
      <c r="CO196" s="168"/>
      <c r="CP196" s="168"/>
      <c r="CQ196" s="168"/>
      <c r="CR196" s="168"/>
      <c r="CS196" s="168"/>
      <c r="CT196" s="168"/>
      <c r="CU196" s="168"/>
      <c r="CV196" s="168"/>
      <c r="CW196" s="168"/>
      <c r="CX196" s="168"/>
      <c r="CY196" s="168"/>
      <c r="CZ196" s="168"/>
      <c r="DA196" s="168"/>
      <c r="DB196" s="168"/>
      <c r="DC196" s="168"/>
      <c r="DD196" s="168"/>
      <c r="DE196" s="168"/>
      <c r="DF196" s="168"/>
      <c r="DG196" s="168"/>
      <c r="DH196" s="168"/>
      <c r="DI196" s="168"/>
      <c r="DJ196" s="168"/>
      <c r="DK196" s="168"/>
      <c r="DL196" s="168"/>
      <c r="DM196" s="168"/>
      <c r="DN196" s="168"/>
      <c r="DO196" s="168"/>
      <c r="DP196" s="168"/>
      <c r="DQ196" s="168"/>
      <c r="DR196" s="168"/>
      <c r="DS196" s="168"/>
      <c r="DT196" s="168"/>
      <c r="DU196" s="168"/>
      <c r="DV196" s="168"/>
      <c r="DW196" s="168"/>
      <c r="DX196" s="168"/>
      <c r="DY196" s="168"/>
      <c r="DZ196" s="168"/>
      <c r="EA196" s="168"/>
      <c r="EB196" s="168"/>
      <c r="EC196" s="168"/>
      <c r="ED196" s="168"/>
      <c r="EE196" s="168"/>
      <c r="EF196" s="168"/>
      <c r="EG196" s="168"/>
      <c r="EH196" s="168"/>
      <c r="EI196" s="168"/>
      <c r="EJ196" s="168"/>
      <c r="EK196" s="168"/>
      <c r="EL196" s="168"/>
      <c r="EM196" s="168"/>
      <c r="EN196" s="168"/>
      <c r="EO196" s="168"/>
      <c r="EP196" s="168"/>
      <c r="EQ196" s="168"/>
      <c r="ER196" s="168"/>
      <c r="ES196" s="168"/>
      <c r="ET196" s="168"/>
      <c r="EU196" s="168"/>
      <c r="EV196" s="168"/>
      <c r="EW196" s="168"/>
      <c r="EX196" s="168"/>
      <c r="EY196" s="168"/>
      <c r="EZ196" s="168"/>
      <c r="FA196" s="168"/>
      <c r="FB196" s="168"/>
      <c r="FC196" s="168"/>
      <c r="FD196" s="168"/>
      <c r="FE196" s="168"/>
      <c r="FF196" s="168"/>
      <c r="FG196" s="168"/>
      <c r="FH196" s="168"/>
      <c r="FI196" s="168"/>
      <c r="FJ196" s="168"/>
      <c r="FK196" s="168"/>
      <c r="FL196" s="168"/>
      <c r="FM196" s="168"/>
      <c r="FN196" s="168"/>
      <c r="FO196" s="168"/>
      <c r="FP196" s="168"/>
      <c r="FQ196" s="168"/>
      <c r="FR196" s="168"/>
      <c r="FS196" s="168"/>
      <c r="FT196" s="168"/>
      <c r="FU196" s="168"/>
      <c r="FV196" s="168"/>
      <c r="FW196" s="168"/>
      <c r="FX196" s="168"/>
      <c r="FY196" s="168"/>
      <c r="FZ196" s="168"/>
      <c r="GA196" s="168"/>
      <c r="GB196" s="168"/>
      <c r="GC196" s="168"/>
      <c r="GD196" s="168"/>
      <c r="GE196" s="168"/>
      <c r="GF196" s="168"/>
      <c r="GG196" s="168"/>
      <c r="GH196" s="168"/>
      <c r="GI196" s="168"/>
      <c r="GJ196" s="168"/>
      <c r="GK196" s="168"/>
      <c r="GL196" s="168"/>
      <c r="GM196" s="168"/>
      <c r="GN196" s="168"/>
      <c r="GO196" s="168"/>
      <c r="GP196" s="168"/>
      <c r="GQ196" s="168"/>
      <c r="GR196" s="168"/>
      <c r="GS196" s="168"/>
      <c r="GT196" s="168"/>
      <c r="GU196" s="168"/>
      <c r="GV196" s="168"/>
      <c r="GW196" s="168"/>
      <c r="GX196" s="168"/>
    </row>
    <row r="197" spans="1:206" s="169" customFormat="1" ht="56.25" x14ac:dyDescent="0.3">
      <c r="A197" s="163"/>
      <c r="B197" s="151">
        <v>45653</v>
      </c>
      <c r="C197" s="152" t="s">
        <v>697</v>
      </c>
      <c r="D197" s="165" t="s">
        <v>241</v>
      </c>
      <c r="E197" s="177" t="s">
        <v>698</v>
      </c>
      <c r="F197" s="157"/>
      <c r="G197" s="166">
        <v>18000</v>
      </c>
      <c r="H197" s="155">
        <f t="shared" si="13"/>
        <v>15030354.286</v>
      </c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68"/>
      <c r="BN197" s="168"/>
      <c r="BO197" s="168"/>
      <c r="BP197" s="168"/>
      <c r="BQ197" s="168"/>
      <c r="BR197" s="168"/>
      <c r="BS197" s="168"/>
      <c r="BT197" s="168"/>
      <c r="BU197" s="168"/>
      <c r="BV197" s="168"/>
      <c r="BW197" s="168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</row>
    <row r="198" spans="1:206" s="169" customFormat="1" ht="56.25" x14ac:dyDescent="0.3">
      <c r="A198" s="163"/>
      <c r="B198" s="151">
        <v>45653</v>
      </c>
      <c r="C198" s="152" t="s">
        <v>699</v>
      </c>
      <c r="D198" s="165" t="s">
        <v>241</v>
      </c>
      <c r="E198" s="177" t="s">
        <v>700</v>
      </c>
      <c r="F198" s="157"/>
      <c r="G198" s="166">
        <v>17500.5</v>
      </c>
      <c r="H198" s="155">
        <f t="shared" si="13"/>
        <v>15012853.786</v>
      </c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68"/>
      <c r="BN198" s="168"/>
      <c r="BO198" s="168"/>
      <c r="BP198" s="168"/>
      <c r="BQ198" s="168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</row>
    <row r="199" spans="1:206" s="169" customFormat="1" ht="56.25" x14ac:dyDescent="0.3">
      <c r="A199" s="163"/>
      <c r="B199" s="151">
        <v>45653</v>
      </c>
      <c r="C199" s="152" t="s">
        <v>701</v>
      </c>
      <c r="D199" s="165" t="s">
        <v>702</v>
      </c>
      <c r="E199" s="177" t="s">
        <v>703</v>
      </c>
      <c r="F199" s="157"/>
      <c r="G199" s="166">
        <v>94016</v>
      </c>
      <c r="H199" s="155">
        <f t="shared" si="13"/>
        <v>14918837.786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68"/>
      <c r="AT199" s="168"/>
      <c r="AU199" s="168"/>
      <c r="AV199" s="168"/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8"/>
      <c r="BG199" s="168"/>
      <c r="BH199" s="168"/>
      <c r="BI199" s="168"/>
      <c r="BJ199" s="168"/>
      <c r="BK199" s="168"/>
      <c r="BL199" s="168"/>
      <c r="BM199" s="168"/>
      <c r="BN199" s="168"/>
      <c r="BO199" s="168"/>
      <c r="BP199" s="168"/>
      <c r="BQ199" s="168"/>
      <c r="BR199" s="168"/>
      <c r="BS199" s="168"/>
      <c r="BT199" s="168"/>
      <c r="BU199" s="168"/>
      <c r="BV199" s="168"/>
      <c r="BW199" s="168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</row>
    <row r="200" spans="1:206" s="169" customFormat="1" ht="75" x14ac:dyDescent="0.3">
      <c r="A200" s="163"/>
      <c r="B200" s="151">
        <v>45653</v>
      </c>
      <c r="C200" s="152" t="s">
        <v>704</v>
      </c>
      <c r="D200" s="165" t="s">
        <v>210</v>
      </c>
      <c r="E200" s="177" t="s">
        <v>705</v>
      </c>
      <c r="F200" s="157"/>
      <c r="G200" s="166">
        <v>484770</v>
      </c>
      <c r="H200" s="155">
        <f t="shared" si="13"/>
        <v>14434067.786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68"/>
      <c r="AT200" s="168"/>
      <c r="AU200" s="168"/>
      <c r="AV200" s="168"/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8"/>
      <c r="BG200" s="168"/>
      <c r="BH200" s="168"/>
      <c r="BI200" s="168"/>
      <c r="BJ200" s="168"/>
      <c r="BK200" s="168"/>
      <c r="BL200" s="168"/>
      <c r="BM200" s="168"/>
      <c r="BN200" s="168"/>
      <c r="BO200" s="168"/>
      <c r="BP200" s="168"/>
      <c r="BQ200" s="168"/>
      <c r="BR200" s="168"/>
      <c r="BS200" s="168"/>
      <c r="BT200" s="168"/>
      <c r="BU200" s="168"/>
      <c r="BV200" s="168"/>
      <c r="BW200" s="168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</row>
    <row r="201" spans="1:206" s="169" customFormat="1" ht="37.5" x14ac:dyDescent="0.3">
      <c r="A201" s="163"/>
      <c r="B201" s="151">
        <v>45653</v>
      </c>
      <c r="C201" s="152" t="s">
        <v>706</v>
      </c>
      <c r="D201" s="165" t="s">
        <v>219</v>
      </c>
      <c r="E201" s="177" t="s">
        <v>660</v>
      </c>
      <c r="F201" s="157"/>
      <c r="G201" s="166">
        <v>317072.65000000002</v>
      </c>
      <c r="H201" s="155">
        <f t="shared" si="13"/>
        <v>14116995.136</v>
      </c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168"/>
      <c r="AZ201" s="168"/>
      <c r="BA201" s="168"/>
      <c r="BB201" s="168"/>
      <c r="BC201" s="168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</row>
    <row r="202" spans="1:206" s="169" customFormat="1" ht="56.25" x14ac:dyDescent="0.3">
      <c r="A202" s="163"/>
      <c r="B202" s="151">
        <v>45653</v>
      </c>
      <c r="C202" s="152" t="s">
        <v>707</v>
      </c>
      <c r="D202" s="165" t="s">
        <v>708</v>
      </c>
      <c r="E202" s="177" t="s">
        <v>709</v>
      </c>
      <c r="F202" s="157"/>
      <c r="G202" s="166">
        <v>196080</v>
      </c>
      <c r="H202" s="155">
        <f t="shared" si="13"/>
        <v>13920915.136</v>
      </c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168"/>
      <c r="AZ202" s="168"/>
      <c r="BA202" s="168"/>
      <c r="BB202" s="168"/>
      <c r="BC202" s="168"/>
      <c r="BD202" s="168"/>
      <c r="BE202" s="168"/>
      <c r="BF202" s="168"/>
      <c r="BG202" s="168"/>
      <c r="BH202" s="168"/>
      <c r="BI202" s="168"/>
      <c r="BJ202" s="168"/>
      <c r="BK202" s="168"/>
      <c r="BL202" s="168"/>
      <c r="BM202" s="168"/>
      <c r="BN202" s="168"/>
      <c r="BO202" s="168"/>
      <c r="BP202" s="168"/>
      <c r="BQ202" s="168"/>
      <c r="BR202" s="168"/>
      <c r="BS202" s="168"/>
      <c r="BT202" s="168"/>
      <c r="BU202" s="168"/>
      <c r="BV202" s="168"/>
      <c r="BW202" s="168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</row>
    <row r="203" spans="1:206" s="169" customFormat="1" ht="37.5" x14ac:dyDescent="0.3">
      <c r="A203" s="163"/>
      <c r="B203" s="151">
        <v>45653</v>
      </c>
      <c r="C203" s="152" t="s">
        <v>710</v>
      </c>
      <c r="D203" s="165" t="s">
        <v>711</v>
      </c>
      <c r="E203" s="177" t="s">
        <v>712</v>
      </c>
      <c r="F203" s="157"/>
      <c r="G203" s="166">
        <v>285790.43</v>
      </c>
      <c r="H203" s="155">
        <f t="shared" si="13"/>
        <v>13635124.706</v>
      </c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68"/>
      <c r="AT203" s="168"/>
      <c r="AU203" s="168"/>
      <c r="AV203" s="168"/>
      <c r="AW203" s="168"/>
      <c r="AX203" s="168"/>
      <c r="AY203" s="168"/>
      <c r="AZ203" s="168"/>
      <c r="BA203" s="168"/>
      <c r="BB203" s="168"/>
      <c r="BC203" s="168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  <c r="CL203" s="168"/>
      <c r="CM203" s="168"/>
      <c r="CN203" s="168"/>
      <c r="CO203" s="168"/>
      <c r="CP203" s="168"/>
      <c r="CQ203" s="168"/>
      <c r="CR203" s="168"/>
      <c r="CS203" s="168"/>
      <c r="CT203" s="168"/>
      <c r="CU203" s="168"/>
      <c r="CV203" s="168"/>
      <c r="CW203" s="168"/>
      <c r="CX203" s="168"/>
      <c r="CY203" s="168"/>
      <c r="CZ203" s="168"/>
      <c r="DA203" s="168"/>
      <c r="DB203" s="168"/>
      <c r="DC203" s="168"/>
      <c r="DD203" s="168"/>
      <c r="DE203" s="168"/>
      <c r="DF203" s="168"/>
      <c r="DG203" s="168"/>
      <c r="DH203" s="168"/>
      <c r="DI203" s="168"/>
      <c r="DJ203" s="168"/>
      <c r="DK203" s="168"/>
      <c r="DL203" s="168"/>
      <c r="DM203" s="168"/>
      <c r="DN203" s="168"/>
      <c r="DO203" s="168"/>
      <c r="DP203" s="168"/>
      <c r="DQ203" s="168"/>
      <c r="DR203" s="168"/>
      <c r="DS203" s="168"/>
      <c r="DT203" s="168"/>
      <c r="DU203" s="168"/>
      <c r="DV203" s="168"/>
      <c r="DW203" s="168"/>
      <c r="DX203" s="168"/>
      <c r="DY203" s="168"/>
      <c r="DZ203" s="168"/>
      <c r="EA203" s="168"/>
      <c r="EB203" s="168"/>
      <c r="EC203" s="168"/>
      <c r="ED203" s="168"/>
      <c r="EE203" s="168"/>
      <c r="EF203" s="168"/>
      <c r="EG203" s="168"/>
      <c r="EH203" s="168"/>
      <c r="EI203" s="168"/>
      <c r="EJ203" s="168"/>
      <c r="EK203" s="168"/>
      <c r="EL203" s="168"/>
      <c r="EM203" s="168"/>
      <c r="EN203" s="168"/>
      <c r="EO203" s="168"/>
      <c r="EP203" s="168"/>
      <c r="EQ203" s="168"/>
      <c r="ER203" s="168"/>
      <c r="ES203" s="168"/>
      <c r="ET203" s="168"/>
      <c r="EU203" s="168"/>
      <c r="EV203" s="168"/>
      <c r="EW203" s="168"/>
      <c r="EX203" s="168"/>
      <c r="EY203" s="168"/>
      <c r="EZ203" s="168"/>
      <c r="FA203" s="168"/>
      <c r="FB203" s="168"/>
      <c r="FC203" s="168"/>
      <c r="FD203" s="168"/>
      <c r="FE203" s="168"/>
      <c r="FF203" s="168"/>
      <c r="FG203" s="168"/>
      <c r="FH203" s="168"/>
      <c r="FI203" s="168"/>
      <c r="FJ203" s="168"/>
      <c r="FK203" s="168"/>
      <c r="FL203" s="168"/>
      <c r="FM203" s="168"/>
      <c r="FN203" s="168"/>
      <c r="FO203" s="168"/>
      <c r="FP203" s="168"/>
      <c r="FQ203" s="168"/>
      <c r="FR203" s="168"/>
      <c r="FS203" s="168"/>
      <c r="FT203" s="168"/>
      <c r="FU203" s="168"/>
      <c r="FV203" s="168"/>
      <c r="FW203" s="168"/>
      <c r="FX203" s="168"/>
      <c r="FY203" s="168"/>
      <c r="FZ203" s="168"/>
      <c r="GA203" s="168"/>
      <c r="GB203" s="168"/>
      <c r="GC203" s="168"/>
      <c r="GD203" s="168"/>
      <c r="GE203" s="168"/>
      <c r="GF203" s="168"/>
      <c r="GG203" s="168"/>
      <c r="GH203" s="168"/>
      <c r="GI203" s="168"/>
      <c r="GJ203" s="168"/>
      <c r="GK203" s="168"/>
      <c r="GL203" s="168"/>
      <c r="GM203" s="168"/>
      <c r="GN203" s="168"/>
      <c r="GO203" s="168"/>
      <c r="GP203" s="168"/>
      <c r="GQ203" s="168"/>
      <c r="GR203" s="168"/>
      <c r="GS203" s="168"/>
      <c r="GT203" s="168"/>
      <c r="GU203" s="168"/>
      <c r="GV203" s="168"/>
      <c r="GW203" s="168"/>
      <c r="GX203" s="168"/>
    </row>
    <row r="204" spans="1:206" s="169" customFormat="1" ht="56.25" x14ac:dyDescent="0.3">
      <c r="A204" s="163"/>
      <c r="B204" s="151">
        <v>45653</v>
      </c>
      <c r="C204" s="152" t="s">
        <v>713</v>
      </c>
      <c r="D204" s="165" t="s">
        <v>714</v>
      </c>
      <c r="E204" s="177" t="s">
        <v>715</v>
      </c>
      <c r="F204" s="157"/>
      <c r="G204" s="166">
        <v>47460</v>
      </c>
      <c r="H204" s="155">
        <f t="shared" si="13"/>
        <v>13587664.706</v>
      </c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168"/>
      <c r="AT204" s="168"/>
      <c r="AU204" s="168"/>
      <c r="AV204" s="168"/>
      <c r="AW204" s="168"/>
      <c r="AX204" s="168"/>
      <c r="AY204" s="168"/>
      <c r="AZ204" s="168"/>
      <c r="BA204" s="168"/>
      <c r="BB204" s="168"/>
      <c r="BC204" s="168"/>
      <c r="BD204" s="168"/>
      <c r="BE204" s="168"/>
      <c r="BF204" s="168"/>
      <c r="BG204" s="168"/>
      <c r="BH204" s="168"/>
      <c r="BI204" s="168"/>
      <c r="BJ204" s="168"/>
      <c r="BK204" s="168"/>
      <c r="BL204" s="168"/>
      <c r="BM204" s="168"/>
      <c r="BN204" s="168"/>
      <c r="BO204" s="168"/>
      <c r="BP204" s="168"/>
      <c r="BQ204" s="168"/>
      <c r="BR204" s="168"/>
      <c r="BS204" s="168"/>
      <c r="BT204" s="168"/>
      <c r="BU204" s="168"/>
      <c r="BV204" s="168"/>
      <c r="BW204" s="168"/>
      <c r="BX204" s="168"/>
      <c r="BY204" s="168"/>
      <c r="BZ204" s="168"/>
      <c r="CA204" s="168"/>
      <c r="CB204" s="168"/>
      <c r="CC204" s="168"/>
      <c r="CD204" s="168"/>
      <c r="CE204" s="168"/>
      <c r="CF204" s="168"/>
      <c r="CG204" s="168"/>
      <c r="CH204" s="168"/>
      <c r="CI204" s="168"/>
      <c r="CJ204" s="168"/>
      <c r="CK204" s="168"/>
      <c r="CL204" s="168"/>
      <c r="CM204" s="168"/>
      <c r="CN204" s="168"/>
      <c r="CO204" s="168"/>
      <c r="CP204" s="168"/>
      <c r="CQ204" s="168"/>
      <c r="CR204" s="168"/>
      <c r="CS204" s="168"/>
      <c r="CT204" s="168"/>
      <c r="CU204" s="168"/>
      <c r="CV204" s="168"/>
      <c r="CW204" s="168"/>
      <c r="CX204" s="168"/>
      <c r="CY204" s="168"/>
      <c r="CZ204" s="168"/>
      <c r="DA204" s="168"/>
      <c r="DB204" s="168"/>
      <c r="DC204" s="168"/>
      <c r="DD204" s="168"/>
      <c r="DE204" s="168"/>
      <c r="DF204" s="168"/>
      <c r="DG204" s="168"/>
      <c r="DH204" s="168"/>
      <c r="DI204" s="168"/>
      <c r="DJ204" s="168"/>
      <c r="DK204" s="168"/>
      <c r="DL204" s="168"/>
      <c r="DM204" s="168"/>
      <c r="DN204" s="168"/>
      <c r="DO204" s="168"/>
      <c r="DP204" s="168"/>
      <c r="DQ204" s="168"/>
      <c r="DR204" s="168"/>
      <c r="DS204" s="168"/>
      <c r="DT204" s="168"/>
      <c r="DU204" s="168"/>
      <c r="DV204" s="168"/>
      <c r="DW204" s="168"/>
      <c r="DX204" s="168"/>
      <c r="DY204" s="168"/>
      <c r="DZ204" s="168"/>
      <c r="EA204" s="168"/>
      <c r="EB204" s="168"/>
      <c r="EC204" s="168"/>
      <c r="ED204" s="168"/>
      <c r="EE204" s="168"/>
      <c r="EF204" s="168"/>
      <c r="EG204" s="168"/>
      <c r="EH204" s="168"/>
      <c r="EI204" s="168"/>
      <c r="EJ204" s="168"/>
      <c r="EK204" s="168"/>
      <c r="EL204" s="168"/>
      <c r="EM204" s="168"/>
      <c r="EN204" s="168"/>
      <c r="EO204" s="168"/>
      <c r="EP204" s="168"/>
      <c r="EQ204" s="168"/>
      <c r="ER204" s="168"/>
      <c r="ES204" s="168"/>
      <c r="ET204" s="168"/>
      <c r="EU204" s="168"/>
      <c r="EV204" s="168"/>
      <c r="EW204" s="168"/>
      <c r="EX204" s="168"/>
      <c r="EY204" s="168"/>
      <c r="EZ204" s="168"/>
      <c r="FA204" s="168"/>
      <c r="FB204" s="168"/>
      <c r="FC204" s="168"/>
      <c r="FD204" s="168"/>
      <c r="FE204" s="168"/>
      <c r="FF204" s="168"/>
      <c r="FG204" s="168"/>
      <c r="FH204" s="168"/>
      <c r="FI204" s="168"/>
      <c r="FJ204" s="168"/>
      <c r="FK204" s="168"/>
      <c r="FL204" s="168"/>
      <c r="FM204" s="168"/>
      <c r="FN204" s="168"/>
      <c r="FO204" s="168"/>
      <c r="FP204" s="168"/>
      <c r="FQ204" s="168"/>
      <c r="FR204" s="168"/>
      <c r="FS204" s="168"/>
      <c r="FT204" s="168"/>
      <c r="FU204" s="168"/>
      <c r="FV204" s="168"/>
      <c r="FW204" s="168"/>
      <c r="FX204" s="168"/>
      <c r="FY204" s="168"/>
      <c r="FZ204" s="168"/>
      <c r="GA204" s="168"/>
      <c r="GB204" s="168"/>
      <c r="GC204" s="168"/>
      <c r="GD204" s="168"/>
      <c r="GE204" s="168"/>
      <c r="GF204" s="168"/>
      <c r="GG204" s="168"/>
      <c r="GH204" s="168"/>
      <c r="GI204" s="168"/>
      <c r="GJ204" s="168"/>
      <c r="GK204" s="168"/>
      <c r="GL204" s="168"/>
      <c r="GM204" s="168"/>
      <c r="GN204" s="168"/>
      <c r="GO204" s="168"/>
      <c r="GP204" s="168"/>
      <c r="GQ204" s="168"/>
      <c r="GR204" s="168"/>
      <c r="GS204" s="168"/>
      <c r="GT204" s="168"/>
      <c r="GU204" s="168"/>
      <c r="GV204" s="168"/>
      <c r="GW204" s="168"/>
      <c r="GX204" s="168"/>
    </row>
    <row r="205" spans="1:206" s="169" customFormat="1" ht="112.5" x14ac:dyDescent="0.3">
      <c r="A205" s="163"/>
      <c r="B205" s="151">
        <v>45653</v>
      </c>
      <c r="C205" s="152" t="s">
        <v>716</v>
      </c>
      <c r="D205" s="165" t="s">
        <v>291</v>
      </c>
      <c r="E205" s="177" t="s">
        <v>717</v>
      </c>
      <c r="F205" s="157"/>
      <c r="G205" s="166">
        <v>18000</v>
      </c>
      <c r="H205" s="155">
        <f t="shared" si="13"/>
        <v>13569664.706</v>
      </c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8"/>
      <c r="BN205" s="168"/>
      <c r="BO205" s="168"/>
      <c r="BP205" s="168"/>
      <c r="BQ205" s="168"/>
      <c r="BR205" s="168"/>
      <c r="BS205" s="168"/>
      <c r="BT205" s="168"/>
      <c r="BU205" s="168"/>
      <c r="BV205" s="168"/>
      <c r="BW205" s="168"/>
      <c r="BX205" s="168"/>
      <c r="BY205" s="168"/>
      <c r="BZ205" s="168"/>
      <c r="CA205" s="168"/>
      <c r="CB205" s="168"/>
      <c r="CC205" s="168"/>
      <c r="CD205" s="168"/>
      <c r="CE205" s="168"/>
      <c r="CF205" s="168"/>
      <c r="CG205" s="168"/>
      <c r="CH205" s="168"/>
      <c r="CI205" s="168"/>
      <c r="CJ205" s="168"/>
      <c r="CK205" s="168"/>
      <c r="CL205" s="168"/>
      <c r="CM205" s="168"/>
      <c r="CN205" s="168"/>
      <c r="CO205" s="168"/>
      <c r="CP205" s="168"/>
      <c r="CQ205" s="168"/>
      <c r="CR205" s="168"/>
      <c r="CS205" s="168"/>
      <c r="CT205" s="168"/>
      <c r="CU205" s="168"/>
      <c r="CV205" s="168"/>
      <c r="CW205" s="168"/>
      <c r="CX205" s="168"/>
      <c r="CY205" s="168"/>
      <c r="CZ205" s="168"/>
      <c r="DA205" s="168"/>
      <c r="DB205" s="168"/>
      <c r="DC205" s="168"/>
      <c r="DD205" s="168"/>
      <c r="DE205" s="168"/>
      <c r="DF205" s="168"/>
      <c r="DG205" s="168"/>
      <c r="DH205" s="168"/>
      <c r="DI205" s="168"/>
      <c r="DJ205" s="168"/>
      <c r="DK205" s="168"/>
      <c r="DL205" s="168"/>
      <c r="DM205" s="168"/>
      <c r="DN205" s="168"/>
      <c r="DO205" s="168"/>
      <c r="DP205" s="168"/>
      <c r="DQ205" s="168"/>
      <c r="DR205" s="168"/>
      <c r="DS205" s="168"/>
      <c r="DT205" s="168"/>
      <c r="DU205" s="168"/>
      <c r="DV205" s="168"/>
      <c r="DW205" s="168"/>
      <c r="DX205" s="168"/>
      <c r="DY205" s="168"/>
      <c r="DZ205" s="168"/>
      <c r="EA205" s="168"/>
      <c r="EB205" s="168"/>
      <c r="EC205" s="168"/>
      <c r="ED205" s="168"/>
      <c r="EE205" s="168"/>
      <c r="EF205" s="168"/>
      <c r="EG205" s="168"/>
      <c r="EH205" s="168"/>
      <c r="EI205" s="168"/>
      <c r="EJ205" s="168"/>
      <c r="EK205" s="168"/>
      <c r="EL205" s="168"/>
      <c r="EM205" s="168"/>
      <c r="EN205" s="168"/>
      <c r="EO205" s="168"/>
      <c r="EP205" s="168"/>
      <c r="EQ205" s="168"/>
      <c r="ER205" s="168"/>
      <c r="ES205" s="168"/>
      <c r="ET205" s="168"/>
      <c r="EU205" s="168"/>
      <c r="EV205" s="168"/>
      <c r="EW205" s="168"/>
      <c r="EX205" s="168"/>
      <c r="EY205" s="168"/>
      <c r="EZ205" s="168"/>
      <c r="FA205" s="168"/>
      <c r="FB205" s="168"/>
      <c r="FC205" s="168"/>
      <c r="FD205" s="168"/>
      <c r="FE205" s="168"/>
      <c r="FF205" s="168"/>
      <c r="FG205" s="168"/>
      <c r="FH205" s="168"/>
      <c r="FI205" s="168"/>
      <c r="FJ205" s="168"/>
      <c r="FK205" s="168"/>
      <c r="FL205" s="168"/>
      <c r="FM205" s="168"/>
      <c r="FN205" s="168"/>
      <c r="FO205" s="168"/>
      <c r="FP205" s="168"/>
      <c r="FQ205" s="168"/>
      <c r="FR205" s="168"/>
      <c r="FS205" s="168"/>
      <c r="FT205" s="168"/>
      <c r="FU205" s="168"/>
      <c r="FV205" s="168"/>
      <c r="FW205" s="168"/>
      <c r="FX205" s="168"/>
      <c r="FY205" s="168"/>
      <c r="FZ205" s="168"/>
      <c r="GA205" s="168"/>
      <c r="GB205" s="168"/>
      <c r="GC205" s="168"/>
      <c r="GD205" s="168"/>
      <c r="GE205" s="168"/>
      <c r="GF205" s="168"/>
      <c r="GG205" s="168"/>
      <c r="GH205" s="168"/>
      <c r="GI205" s="168"/>
      <c r="GJ205" s="168"/>
      <c r="GK205" s="168"/>
      <c r="GL205" s="168"/>
      <c r="GM205" s="168"/>
      <c r="GN205" s="168"/>
      <c r="GO205" s="168"/>
      <c r="GP205" s="168"/>
      <c r="GQ205" s="168"/>
      <c r="GR205" s="168"/>
      <c r="GS205" s="168"/>
      <c r="GT205" s="168"/>
      <c r="GU205" s="168"/>
      <c r="GV205" s="168"/>
      <c r="GW205" s="168"/>
      <c r="GX205" s="168"/>
    </row>
    <row r="206" spans="1:206" s="169" customFormat="1" ht="37.5" x14ac:dyDescent="0.3">
      <c r="A206" s="163"/>
      <c r="B206" s="151">
        <v>45653</v>
      </c>
      <c r="C206" s="152" t="s">
        <v>718</v>
      </c>
      <c r="D206" s="165" t="s">
        <v>719</v>
      </c>
      <c r="E206" s="177" t="s">
        <v>720</v>
      </c>
      <c r="F206" s="157"/>
      <c r="G206" s="166">
        <v>13500</v>
      </c>
      <c r="H206" s="155">
        <f t="shared" si="13"/>
        <v>13556164.706</v>
      </c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8"/>
      <c r="BN206" s="168"/>
      <c r="BO206" s="168"/>
      <c r="BP206" s="168"/>
      <c r="BQ206" s="168"/>
      <c r="BR206" s="168"/>
      <c r="BS206" s="168"/>
      <c r="BT206" s="168"/>
      <c r="BU206" s="168"/>
      <c r="BV206" s="168"/>
      <c r="BW206" s="168"/>
      <c r="BX206" s="168"/>
      <c r="BY206" s="168"/>
      <c r="BZ206" s="168"/>
      <c r="CA206" s="168"/>
      <c r="CB206" s="168"/>
      <c r="CC206" s="168"/>
      <c r="CD206" s="168"/>
      <c r="CE206" s="168"/>
      <c r="CF206" s="168"/>
      <c r="CG206" s="168"/>
      <c r="CH206" s="168"/>
      <c r="CI206" s="168"/>
      <c r="CJ206" s="168"/>
      <c r="CK206" s="168"/>
      <c r="CL206" s="168"/>
      <c r="CM206" s="168"/>
      <c r="CN206" s="168"/>
      <c r="CO206" s="168"/>
      <c r="CP206" s="168"/>
      <c r="CQ206" s="168"/>
      <c r="CR206" s="168"/>
      <c r="CS206" s="168"/>
      <c r="CT206" s="168"/>
      <c r="CU206" s="168"/>
      <c r="CV206" s="168"/>
      <c r="CW206" s="168"/>
      <c r="CX206" s="168"/>
      <c r="CY206" s="168"/>
      <c r="CZ206" s="168"/>
      <c r="DA206" s="168"/>
      <c r="DB206" s="168"/>
      <c r="DC206" s="168"/>
      <c r="DD206" s="168"/>
      <c r="DE206" s="168"/>
      <c r="DF206" s="168"/>
      <c r="DG206" s="168"/>
      <c r="DH206" s="168"/>
      <c r="DI206" s="168"/>
      <c r="DJ206" s="168"/>
      <c r="DK206" s="168"/>
      <c r="DL206" s="168"/>
      <c r="DM206" s="168"/>
      <c r="DN206" s="168"/>
      <c r="DO206" s="168"/>
      <c r="DP206" s="168"/>
      <c r="DQ206" s="168"/>
      <c r="DR206" s="168"/>
      <c r="DS206" s="168"/>
      <c r="DT206" s="168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</row>
    <row r="207" spans="1:206" s="169" customFormat="1" ht="112.5" x14ac:dyDescent="0.3">
      <c r="A207" s="163"/>
      <c r="B207" s="151">
        <v>45653</v>
      </c>
      <c r="C207" s="152" t="s">
        <v>721</v>
      </c>
      <c r="D207" s="165" t="s">
        <v>291</v>
      </c>
      <c r="E207" s="177" t="s">
        <v>722</v>
      </c>
      <c r="F207" s="157"/>
      <c r="G207" s="166">
        <v>13500</v>
      </c>
      <c r="H207" s="155">
        <f t="shared" si="13"/>
        <v>13542664.706</v>
      </c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8"/>
      <c r="BN207" s="168"/>
      <c r="BO207" s="168"/>
      <c r="BP207" s="168"/>
      <c r="BQ207" s="168"/>
      <c r="BR207" s="168"/>
      <c r="BS207" s="168"/>
      <c r="BT207" s="168"/>
      <c r="BU207" s="168"/>
      <c r="BV207" s="168"/>
      <c r="BW207" s="168"/>
      <c r="BX207" s="168"/>
      <c r="BY207" s="168"/>
      <c r="BZ207" s="168"/>
      <c r="CA207" s="168"/>
      <c r="CB207" s="168"/>
      <c r="CC207" s="168"/>
      <c r="CD207" s="168"/>
      <c r="CE207" s="168"/>
      <c r="CF207" s="168"/>
      <c r="CG207" s="168"/>
      <c r="CH207" s="168"/>
      <c r="CI207" s="168"/>
      <c r="CJ207" s="168"/>
      <c r="CK207" s="168"/>
      <c r="CL207" s="168"/>
      <c r="CM207" s="168"/>
      <c r="CN207" s="168"/>
      <c r="CO207" s="168"/>
      <c r="CP207" s="168"/>
      <c r="CQ207" s="168"/>
      <c r="CR207" s="168"/>
      <c r="CS207" s="168"/>
      <c r="CT207" s="168"/>
      <c r="CU207" s="168"/>
      <c r="CV207" s="168"/>
      <c r="CW207" s="168"/>
      <c r="CX207" s="168"/>
      <c r="CY207" s="168"/>
      <c r="CZ207" s="168"/>
      <c r="DA207" s="168"/>
      <c r="DB207" s="168"/>
      <c r="DC207" s="168"/>
      <c r="DD207" s="168"/>
      <c r="DE207" s="168"/>
      <c r="DF207" s="168"/>
      <c r="DG207" s="168"/>
      <c r="DH207" s="168"/>
      <c r="DI207" s="168"/>
      <c r="DJ207" s="168"/>
      <c r="DK207" s="168"/>
      <c r="DL207" s="168"/>
      <c r="DM207" s="168"/>
      <c r="DN207" s="168"/>
      <c r="DO207" s="168"/>
      <c r="DP207" s="168"/>
      <c r="DQ207" s="168"/>
      <c r="DR207" s="168"/>
      <c r="DS207" s="168"/>
      <c r="DT207" s="168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</row>
    <row r="208" spans="1:206" s="169" customFormat="1" ht="18.75" x14ac:dyDescent="0.3">
      <c r="A208" s="163"/>
      <c r="B208" s="151">
        <v>45653</v>
      </c>
      <c r="C208" s="152" t="s">
        <v>723</v>
      </c>
      <c r="D208" s="165" t="s">
        <v>724</v>
      </c>
      <c r="E208" s="177" t="s">
        <v>459</v>
      </c>
      <c r="F208" s="157"/>
      <c r="G208" s="166">
        <v>326524.79999999999</v>
      </c>
      <c r="H208" s="155">
        <f t="shared" si="13"/>
        <v>13216139.905999999</v>
      </c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8"/>
      <c r="BN208" s="168"/>
      <c r="BO208" s="168"/>
      <c r="BP208" s="168"/>
      <c r="BQ208" s="168"/>
      <c r="BR208" s="168"/>
      <c r="BS208" s="168"/>
      <c r="BT208" s="168"/>
      <c r="BU208" s="168"/>
      <c r="BV208" s="168"/>
      <c r="BW208" s="168"/>
      <c r="BX208" s="168"/>
      <c r="BY208" s="168"/>
      <c r="BZ208" s="168"/>
      <c r="CA208" s="168"/>
      <c r="CB208" s="168"/>
      <c r="CC208" s="168"/>
      <c r="CD208" s="168"/>
      <c r="CE208" s="168"/>
      <c r="CF208" s="168"/>
      <c r="CG208" s="168"/>
      <c r="CH208" s="168"/>
      <c r="CI208" s="168"/>
      <c r="CJ208" s="168"/>
      <c r="CK208" s="168"/>
      <c r="CL208" s="168"/>
      <c r="CM208" s="168"/>
      <c r="CN208" s="168"/>
      <c r="CO208" s="168"/>
      <c r="CP208" s="168"/>
      <c r="CQ208" s="168"/>
      <c r="CR208" s="168"/>
      <c r="CS208" s="168"/>
      <c r="CT208" s="168"/>
      <c r="CU208" s="168"/>
      <c r="CV208" s="168"/>
      <c r="CW208" s="168"/>
      <c r="CX208" s="168"/>
      <c r="CY208" s="168"/>
      <c r="CZ208" s="168"/>
      <c r="DA208" s="168"/>
      <c r="DB208" s="168"/>
      <c r="DC208" s="168"/>
      <c r="DD208" s="168"/>
      <c r="DE208" s="168"/>
      <c r="DF208" s="168"/>
      <c r="DG208" s="168"/>
      <c r="DH208" s="168"/>
      <c r="DI208" s="168"/>
      <c r="DJ208" s="168"/>
      <c r="DK208" s="168"/>
      <c r="DL208" s="168"/>
      <c r="DM208" s="168"/>
      <c r="DN208" s="168"/>
      <c r="DO208" s="168"/>
      <c r="DP208" s="168"/>
      <c r="DQ208" s="168"/>
      <c r="DR208" s="168"/>
      <c r="DS208" s="168"/>
      <c r="DT208" s="168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</row>
    <row r="209" spans="1:206" s="169" customFormat="1" ht="37.5" x14ac:dyDescent="0.3">
      <c r="A209" s="163"/>
      <c r="B209" s="151">
        <v>45653</v>
      </c>
      <c r="C209" s="152" t="s">
        <v>725</v>
      </c>
      <c r="D209" s="165" t="s">
        <v>726</v>
      </c>
      <c r="E209" s="177" t="s">
        <v>727</v>
      </c>
      <c r="F209" s="157"/>
      <c r="G209" s="166">
        <v>8000.1</v>
      </c>
      <c r="H209" s="155">
        <f t="shared" si="13"/>
        <v>13208139.806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  <c r="CL209" s="168"/>
      <c r="CM209" s="168"/>
      <c r="CN209" s="168"/>
      <c r="CO209" s="168"/>
      <c r="CP209" s="168"/>
      <c r="CQ209" s="168"/>
      <c r="CR209" s="168"/>
      <c r="CS209" s="168"/>
      <c r="CT209" s="168"/>
      <c r="CU209" s="168"/>
      <c r="CV209" s="168"/>
      <c r="CW209" s="168"/>
      <c r="CX209" s="168"/>
      <c r="CY209" s="168"/>
      <c r="CZ209" s="168"/>
      <c r="DA209" s="168"/>
      <c r="DB209" s="168"/>
      <c r="DC209" s="168"/>
      <c r="DD209" s="168"/>
      <c r="DE209" s="168"/>
      <c r="DF209" s="168"/>
      <c r="DG209" s="168"/>
      <c r="DH209" s="168"/>
      <c r="DI209" s="168"/>
      <c r="DJ209" s="168"/>
      <c r="DK209" s="168"/>
      <c r="DL209" s="168"/>
      <c r="DM209" s="168"/>
      <c r="DN209" s="168"/>
      <c r="DO209" s="168"/>
      <c r="DP209" s="168"/>
      <c r="DQ209" s="168"/>
      <c r="DR209" s="168"/>
      <c r="DS209" s="168"/>
      <c r="DT209" s="168"/>
      <c r="DU209" s="168"/>
      <c r="DV209" s="168"/>
      <c r="DW209" s="168"/>
      <c r="DX209" s="168"/>
      <c r="DY209" s="168"/>
      <c r="DZ209" s="168"/>
      <c r="EA209" s="168"/>
      <c r="EB209" s="168"/>
      <c r="EC209" s="168"/>
      <c r="ED209" s="168"/>
      <c r="EE209" s="168"/>
      <c r="EF209" s="168"/>
      <c r="EG209" s="168"/>
      <c r="EH209" s="168"/>
      <c r="EI209" s="168"/>
      <c r="EJ209" s="168"/>
      <c r="EK209" s="168"/>
      <c r="EL209" s="168"/>
      <c r="EM209" s="168"/>
      <c r="EN209" s="168"/>
      <c r="EO209" s="168"/>
      <c r="EP209" s="168"/>
      <c r="EQ209" s="168"/>
      <c r="ER209" s="168"/>
      <c r="ES209" s="168"/>
      <c r="ET209" s="168"/>
      <c r="EU209" s="168"/>
      <c r="EV209" s="168"/>
      <c r="EW209" s="168"/>
      <c r="EX209" s="168"/>
      <c r="EY209" s="168"/>
      <c r="EZ209" s="168"/>
      <c r="FA209" s="168"/>
      <c r="FB209" s="168"/>
      <c r="FC209" s="168"/>
      <c r="FD209" s="168"/>
      <c r="FE209" s="168"/>
      <c r="FF209" s="168"/>
      <c r="FG209" s="168"/>
      <c r="FH209" s="168"/>
      <c r="FI209" s="168"/>
      <c r="FJ209" s="168"/>
      <c r="FK209" s="168"/>
      <c r="FL209" s="168"/>
      <c r="FM209" s="168"/>
      <c r="FN209" s="168"/>
      <c r="FO209" s="168"/>
      <c r="FP209" s="168"/>
      <c r="FQ209" s="168"/>
      <c r="FR209" s="168"/>
      <c r="FS209" s="168"/>
      <c r="FT209" s="168"/>
      <c r="FU209" s="168"/>
      <c r="FV209" s="168"/>
      <c r="FW209" s="168"/>
      <c r="FX209" s="168"/>
      <c r="FY209" s="168"/>
      <c r="FZ209" s="168"/>
      <c r="GA209" s="168"/>
      <c r="GB209" s="168"/>
      <c r="GC209" s="168"/>
      <c r="GD209" s="168"/>
      <c r="GE209" s="168"/>
      <c r="GF209" s="168"/>
      <c r="GG209" s="168"/>
      <c r="GH209" s="168"/>
      <c r="GI209" s="168"/>
      <c r="GJ209" s="168"/>
      <c r="GK209" s="168"/>
      <c r="GL209" s="168"/>
      <c r="GM209" s="168"/>
      <c r="GN209" s="168"/>
      <c r="GO209" s="168"/>
      <c r="GP209" s="168"/>
      <c r="GQ209" s="168"/>
      <c r="GR209" s="168"/>
      <c r="GS209" s="168"/>
      <c r="GT209" s="168"/>
      <c r="GU209" s="168"/>
      <c r="GV209" s="168"/>
      <c r="GW209" s="168"/>
      <c r="GX209" s="168"/>
    </row>
    <row r="210" spans="1:206" s="169" customFormat="1" ht="37.5" x14ac:dyDescent="0.3">
      <c r="A210" s="163"/>
      <c r="B210" s="151">
        <v>45653</v>
      </c>
      <c r="C210" s="152" t="s">
        <v>728</v>
      </c>
      <c r="D210" s="165" t="s">
        <v>729</v>
      </c>
      <c r="E210" s="177" t="s">
        <v>730</v>
      </c>
      <c r="F210" s="157"/>
      <c r="G210" s="166">
        <v>162796.60999999999</v>
      </c>
      <c r="H210" s="155">
        <f t="shared" si="13"/>
        <v>13045343.196</v>
      </c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8"/>
      <c r="BN210" s="168"/>
      <c r="BO210" s="168"/>
      <c r="BP210" s="168"/>
      <c r="BQ210" s="168"/>
      <c r="BR210" s="168"/>
      <c r="BS210" s="168"/>
      <c r="BT210" s="168"/>
      <c r="BU210" s="168"/>
      <c r="BV210" s="168"/>
      <c r="BW210" s="168"/>
      <c r="BX210" s="168"/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8"/>
      <c r="CI210" s="168"/>
      <c r="CJ210" s="168"/>
      <c r="CK210" s="168"/>
      <c r="CL210" s="168"/>
      <c r="CM210" s="168"/>
      <c r="CN210" s="168"/>
      <c r="CO210" s="168"/>
      <c r="CP210" s="168"/>
      <c r="CQ210" s="168"/>
      <c r="CR210" s="168"/>
      <c r="CS210" s="168"/>
      <c r="CT210" s="168"/>
      <c r="CU210" s="168"/>
      <c r="CV210" s="168"/>
      <c r="CW210" s="168"/>
      <c r="CX210" s="168"/>
      <c r="CY210" s="168"/>
      <c r="CZ210" s="168"/>
      <c r="DA210" s="168"/>
      <c r="DB210" s="168"/>
      <c r="DC210" s="168"/>
      <c r="DD210" s="168"/>
      <c r="DE210" s="168"/>
      <c r="DF210" s="168"/>
      <c r="DG210" s="168"/>
      <c r="DH210" s="168"/>
      <c r="DI210" s="168"/>
      <c r="DJ210" s="168"/>
      <c r="DK210" s="168"/>
      <c r="DL210" s="168"/>
      <c r="DM210" s="168"/>
      <c r="DN210" s="168"/>
      <c r="DO210" s="168"/>
      <c r="DP210" s="168"/>
      <c r="DQ210" s="168"/>
      <c r="DR210" s="168"/>
      <c r="DS210" s="168"/>
      <c r="DT210" s="168"/>
      <c r="DU210" s="168"/>
      <c r="DV210" s="168"/>
      <c r="DW210" s="168"/>
      <c r="DX210" s="168"/>
      <c r="DY210" s="168"/>
      <c r="DZ210" s="168"/>
      <c r="EA210" s="168"/>
      <c r="EB210" s="168"/>
      <c r="EC210" s="168"/>
      <c r="ED210" s="168"/>
      <c r="EE210" s="168"/>
      <c r="EF210" s="168"/>
      <c r="EG210" s="168"/>
      <c r="EH210" s="168"/>
      <c r="EI210" s="168"/>
      <c r="EJ210" s="168"/>
      <c r="EK210" s="168"/>
      <c r="EL210" s="168"/>
      <c r="EM210" s="168"/>
      <c r="EN210" s="168"/>
      <c r="EO210" s="168"/>
      <c r="EP210" s="168"/>
      <c r="EQ210" s="168"/>
      <c r="ER210" s="168"/>
      <c r="ES210" s="168"/>
      <c r="ET210" s="168"/>
      <c r="EU210" s="168"/>
      <c r="EV210" s="168"/>
      <c r="EW210" s="168"/>
      <c r="EX210" s="168"/>
      <c r="EY210" s="168"/>
      <c r="EZ210" s="168"/>
      <c r="FA210" s="168"/>
      <c r="FB210" s="168"/>
      <c r="FC210" s="168"/>
      <c r="FD210" s="168"/>
      <c r="FE210" s="168"/>
      <c r="FF210" s="168"/>
      <c r="FG210" s="168"/>
      <c r="FH210" s="168"/>
      <c r="FI210" s="168"/>
      <c r="FJ210" s="168"/>
      <c r="FK210" s="168"/>
      <c r="FL210" s="168"/>
      <c r="FM210" s="168"/>
      <c r="FN210" s="168"/>
      <c r="FO210" s="168"/>
      <c r="FP210" s="168"/>
      <c r="FQ210" s="168"/>
      <c r="FR210" s="168"/>
      <c r="FS210" s="168"/>
      <c r="FT210" s="168"/>
      <c r="FU210" s="168"/>
      <c r="FV210" s="168"/>
      <c r="FW210" s="168"/>
      <c r="FX210" s="168"/>
      <c r="FY210" s="168"/>
      <c r="FZ210" s="168"/>
      <c r="GA210" s="168"/>
      <c r="GB210" s="168"/>
      <c r="GC210" s="168"/>
      <c r="GD210" s="168"/>
      <c r="GE210" s="168"/>
      <c r="GF210" s="168"/>
      <c r="GG210" s="168"/>
      <c r="GH210" s="168"/>
      <c r="GI210" s="168"/>
      <c r="GJ210" s="168"/>
      <c r="GK210" s="168"/>
      <c r="GL210" s="168"/>
      <c r="GM210" s="168"/>
      <c r="GN210" s="168"/>
      <c r="GO210" s="168"/>
      <c r="GP210" s="168"/>
      <c r="GQ210" s="168"/>
      <c r="GR210" s="168"/>
      <c r="GS210" s="168"/>
      <c r="GT210" s="168"/>
      <c r="GU210" s="168"/>
      <c r="GV210" s="168"/>
      <c r="GW210" s="168"/>
      <c r="GX210" s="168"/>
    </row>
    <row r="211" spans="1:206" s="169" customFormat="1" ht="37.5" x14ac:dyDescent="0.3">
      <c r="A211" s="163"/>
      <c r="B211" s="151">
        <v>45653</v>
      </c>
      <c r="C211" s="152" t="s">
        <v>731</v>
      </c>
      <c r="D211" s="165" t="s">
        <v>732</v>
      </c>
      <c r="E211" s="177" t="s">
        <v>733</v>
      </c>
      <c r="F211" s="157"/>
      <c r="G211" s="166">
        <v>22371.78</v>
      </c>
      <c r="H211" s="155">
        <f t="shared" si="13"/>
        <v>13022971.416000001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  <c r="CL211" s="168"/>
      <c r="CM211" s="168"/>
      <c r="CN211" s="168"/>
      <c r="CO211" s="168"/>
      <c r="CP211" s="168"/>
      <c r="CQ211" s="168"/>
      <c r="CR211" s="168"/>
      <c r="CS211" s="168"/>
      <c r="CT211" s="168"/>
      <c r="CU211" s="168"/>
      <c r="CV211" s="168"/>
      <c r="CW211" s="168"/>
      <c r="CX211" s="168"/>
      <c r="CY211" s="168"/>
      <c r="CZ211" s="168"/>
      <c r="DA211" s="168"/>
      <c r="DB211" s="168"/>
      <c r="DC211" s="168"/>
      <c r="DD211" s="168"/>
      <c r="DE211" s="168"/>
      <c r="DF211" s="168"/>
      <c r="DG211" s="168"/>
      <c r="DH211" s="168"/>
      <c r="DI211" s="168"/>
      <c r="DJ211" s="168"/>
      <c r="DK211" s="168"/>
      <c r="DL211" s="168"/>
      <c r="DM211" s="168"/>
      <c r="DN211" s="168"/>
      <c r="DO211" s="168"/>
      <c r="DP211" s="168"/>
      <c r="DQ211" s="168"/>
      <c r="DR211" s="168"/>
      <c r="DS211" s="168"/>
      <c r="DT211" s="168"/>
      <c r="DU211" s="168"/>
      <c r="DV211" s="168"/>
      <c r="DW211" s="168"/>
      <c r="DX211" s="168"/>
      <c r="DY211" s="168"/>
      <c r="DZ211" s="168"/>
      <c r="EA211" s="168"/>
      <c r="EB211" s="168"/>
      <c r="EC211" s="168"/>
      <c r="ED211" s="168"/>
      <c r="EE211" s="168"/>
      <c r="EF211" s="168"/>
      <c r="EG211" s="168"/>
      <c r="EH211" s="168"/>
      <c r="EI211" s="168"/>
      <c r="EJ211" s="168"/>
      <c r="EK211" s="168"/>
      <c r="EL211" s="168"/>
      <c r="EM211" s="168"/>
      <c r="EN211" s="168"/>
      <c r="EO211" s="168"/>
      <c r="EP211" s="168"/>
      <c r="EQ211" s="168"/>
      <c r="ER211" s="168"/>
      <c r="ES211" s="168"/>
      <c r="ET211" s="168"/>
      <c r="EU211" s="168"/>
      <c r="EV211" s="168"/>
      <c r="EW211" s="168"/>
      <c r="EX211" s="168"/>
      <c r="EY211" s="168"/>
      <c r="EZ211" s="168"/>
      <c r="FA211" s="168"/>
      <c r="FB211" s="168"/>
      <c r="FC211" s="168"/>
      <c r="FD211" s="168"/>
      <c r="FE211" s="168"/>
      <c r="FF211" s="168"/>
      <c r="FG211" s="168"/>
      <c r="FH211" s="168"/>
      <c r="FI211" s="168"/>
      <c r="FJ211" s="168"/>
      <c r="FK211" s="168"/>
      <c r="FL211" s="168"/>
      <c r="FM211" s="168"/>
      <c r="FN211" s="168"/>
      <c r="FO211" s="168"/>
      <c r="FP211" s="168"/>
      <c r="FQ211" s="168"/>
      <c r="FR211" s="168"/>
      <c r="FS211" s="168"/>
      <c r="FT211" s="168"/>
      <c r="FU211" s="168"/>
      <c r="FV211" s="168"/>
      <c r="FW211" s="168"/>
      <c r="FX211" s="168"/>
      <c r="FY211" s="168"/>
      <c r="FZ211" s="168"/>
      <c r="GA211" s="168"/>
      <c r="GB211" s="168"/>
      <c r="GC211" s="168"/>
      <c r="GD211" s="168"/>
      <c r="GE211" s="168"/>
      <c r="GF211" s="168"/>
      <c r="GG211" s="168"/>
      <c r="GH211" s="168"/>
      <c r="GI211" s="168"/>
      <c r="GJ211" s="168"/>
      <c r="GK211" s="168"/>
      <c r="GL211" s="168"/>
      <c r="GM211" s="168"/>
      <c r="GN211" s="168"/>
      <c r="GO211" s="168"/>
      <c r="GP211" s="168"/>
      <c r="GQ211" s="168"/>
      <c r="GR211" s="168"/>
      <c r="GS211" s="168"/>
      <c r="GT211" s="168"/>
      <c r="GU211" s="168"/>
      <c r="GV211" s="168"/>
      <c r="GW211" s="168"/>
      <c r="GX211" s="168"/>
    </row>
    <row r="212" spans="1:206" s="169" customFormat="1" ht="18.75" x14ac:dyDescent="0.3">
      <c r="A212" s="163"/>
      <c r="B212" s="151">
        <v>45653</v>
      </c>
      <c r="C212" s="152" t="s">
        <v>734</v>
      </c>
      <c r="D212" s="165" t="s">
        <v>210</v>
      </c>
      <c r="E212" s="177" t="s">
        <v>735</v>
      </c>
      <c r="F212" s="157"/>
      <c r="G212" s="166">
        <v>441039</v>
      </c>
      <c r="H212" s="155">
        <f t="shared" si="13"/>
        <v>12581932.416000001</v>
      </c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168"/>
      <c r="CR212" s="168"/>
      <c r="CS212" s="168"/>
      <c r="CT212" s="168"/>
      <c r="CU212" s="168"/>
      <c r="CV212" s="168"/>
      <c r="CW212" s="168"/>
      <c r="CX212" s="168"/>
      <c r="CY212" s="168"/>
      <c r="CZ212" s="168"/>
      <c r="DA212" s="168"/>
      <c r="DB212" s="168"/>
      <c r="DC212" s="168"/>
      <c r="DD212" s="168"/>
      <c r="DE212" s="168"/>
      <c r="DF212" s="168"/>
      <c r="DG212" s="168"/>
      <c r="DH212" s="168"/>
      <c r="DI212" s="168"/>
      <c r="DJ212" s="168"/>
      <c r="DK212" s="168"/>
      <c r="DL212" s="168"/>
      <c r="DM212" s="168"/>
      <c r="DN212" s="168"/>
      <c r="DO212" s="168"/>
      <c r="DP212" s="168"/>
      <c r="DQ212" s="168"/>
      <c r="DR212" s="168"/>
      <c r="DS212" s="168"/>
      <c r="DT212" s="168"/>
      <c r="DU212" s="168"/>
      <c r="DV212" s="168"/>
      <c r="DW212" s="168"/>
      <c r="DX212" s="168"/>
      <c r="DY212" s="168"/>
      <c r="DZ212" s="168"/>
      <c r="EA212" s="168"/>
      <c r="EB212" s="168"/>
      <c r="EC212" s="168"/>
      <c r="ED212" s="168"/>
      <c r="EE212" s="168"/>
      <c r="EF212" s="168"/>
      <c r="EG212" s="168"/>
      <c r="EH212" s="168"/>
      <c r="EI212" s="168"/>
      <c r="EJ212" s="168"/>
      <c r="EK212" s="168"/>
      <c r="EL212" s="168"/>
      <c r="EM212" s="168"/>
      <c r="EN212" s="168"/>
      <c r="EO212" s="168"/>
      <c r="EP212" s="168"/>
      <c r="EQ212" s="168"/>
      <c r="ER212" s="168"/>
      <c r="ES212" s="168"/>
      <c r="ET212" s="168"/>
      <c r="EU212" s="168"/>
      <c r="EV212" s="168"/>
      <c r="EW212" s="168"/>
      <c r="EX212" s="168"/>
      <c r="EY212" s="168"/>
      <c r="EZ212" s="168"/>
      <c r="FA212" s="168"/>
      <c r="FB212" s="168"/>
      <c r="FC212" s="168"/>
      <c r="FD212" s="168"/>
      <c r="FE212" s="168"/>
      <c r="FF212" s="168"/>
      <c r="FG212" s="168"/>
      <c r="FH212" s="168"/>
      <c r="FI212" s="168"/>
      <c r="FJ212" s="168"/>
      <c r="FK212" s="168"/>
      <c r="FL212" s="168"/>
      <c r="FM212" s="168"/>
      <c r="FN212" s="168"/>
      <c r="FO212" s="168"/>
      <c r="FP212" s="168"/>
      <c r="FQ212" s="168"/>
      <c r="FR212" s="168"/>
      <c r="FS212" s="168"/>
      <c r="FT212" s="168"/>
      <c r="FU212" s="168"/>
      <c r="FV212" s="168"/>
      <c r="FW212" s="168"/>
      <c r="FX212" s="168"/>
      <c r="FY212" s="168"/>
      <c r="FZ212" s="168"/>
      <c r="GA212" s="168"/>
      <c r="GB212" s="168"/>
      <c r="GC212" s="168"/>
      <c r="GD212" s="168"/>
      <c r="GE212" s="168"/>
      <c r="GF212" s="168"/>
      <c r="GG212" s="168"/>
      <c r="GH212" s="168"/>
      <c r="GI212" s="168"/>
      <c r="GJ212" s="168"/>
      <c r="GK212" s="168"/>
      <c r="GL212" s="168"/>
      <c r="GM212" s="168"/>
      <c r="GN212" s="168"/>
      <c r="GO212" s="168"/>
      <c r="GP212" s="168"/>
      <c r="GQ212" s="168"/>
      <c r="GR212" s="168"/>
      <c r="GS212" s="168"/>
      <c r="GT212" s="168"/>
      <c r="GU212" s="168"/>
      <c r="GV212" s="168"/>
      <c r="GW212" s="168"/>
      <c r="GX212" s="168"/>
    </row>
    <row r="213" spans="1:206" s="169" customFormat="1" ht="37.5" x14ac:dyDescent="0.3">
      <c r="A213" s="163"/>
      <c r="B213" s="151">
        <v>45653</v>
      </c>
      <c r="C213" s="152" t="s">
        <v>736</v>
      </c>
      <c r="D213" s="165" t="s">
        <v>737</v>
      </c>
      <c r="E213" s="177" t="s">
        <v>738</v>
      </c>
      <c r="F213" s="157"/>
      <c r="G213" s="166">
        <v>119215</v>
      </c>
      <c r="H213" s="155">
        <f t="shared" si="13"/>
        <v>12462717.416000001</v>
      </c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68"/>
      <c r="BN213" s="168"/>
      <c r="BO213" s="168"/>
      <c r="BP213" s="168"/>
      <c r="BQ213" s="168"/>
      <c r="BR213" s="168"/>
      <c r="BS213" s="168"/>
      <c r="BT213" s="168"/>
      <c r="BU213" s="168"/>
      <c r="BV213" s="168"/>
      <c r="BW213" s="168"/>
      <c r="BX213" s="168"/>
      <c r="BY213" s="168"/>
      <c r="BZ213" s="168"/>
      <c r="CA213" s="168"/>
      <c r="CB213" s="168"/>
      <c r="CC213" s="168"/>
      <c r="CD213" s="168"/>
      <c r="CE213" s="168"/>
      <c r="CF213" s="168"/>
      <c r="CG213" s="168"/>
      <c r="CH213" s="168"/>
      <c r="CI213" s="168"/>
      <c r="CJ213" s="168"/>
      <c r="CK213" s="168"/>
      <c r="CL213" s="168"/>
      <c r="CM213" s="168"/>
      <c r="CN213" s="168"/>
      <c r="CO213" s="168"/>
      <c r="CP213" s="168"/>
      <c r="CQ213" s="168"/>
      <c r="CR213" s="168"/>
      <c r="CS213" s="168"/>
      <c r="CT213" s="168"/>
      <c r="CU213" s="168"/>
      <c r="CV213" s="168"/>
      <c r="CW213" s="168"/>
      <c r="CX213" s="168"/>
      <c r="CY213" s="168"/>
      <c r="CZ213" s="168"/>
      <c r="DA213" s="168"/>
      <c r="DB213" s="168"/>
      <c r="DC213" s="168"/>
      <c r="DD213" s="168"/>
      <c r="DE213" s="168"/>
      <c r="DF213" s="168"/>
      <c r="DG213" s="168"/>
      <c r="DH213" s="168"/>
      <c r="DI213" s="168"/>
      <c r="DJ213" s="168"/>
      <c r="DK213" s="168"/>
      <c r="DL213" s="168"/>
      <c r="DM213" s="168"/>
      <c r="DN213" s="168"/>
      <c r="DO213" s="168"/>
      <c r="DP213" s="168"/>
      <c r="DQ213" s="168"/>
      <c r="DR213" s="168"/>
      <c r="DS213" s="168"/>
      <c r="DT213" s="168"/>
      <c r="DU213" s="168"/>
      <c r="DV213" s="168"/>
      <c r="DW213" s="168"/>
      <c r="DX213" s="168"/>
      <c r="DY213" s="168"/>
      <c r="DZ213" s="168"/>
      <c r="EA213" s="168"/>
      <c r="EB213" s="168"/>
      <c r="EC213" s="168"/>
      <c r="ED213" s="168"/>
      <c r="EE213" s="168"/>
      <c r="EF213" s="168"/>
      <c r="EG213" s="168"/>
      <c r="EH213" s="168"/>
      <c r="EI213" s="168"/>
      <c r="EJ213" s="168"/>
      <c r="EK213" s="168"/>
      <c r="EL213" s="168"/>
      <c r="EM213" s="168"/>
      <c r="EN213" s="168"/>
      <c r="EO213" s="168"/>
      <c r="EP213" s="168"/>
      <c r="EQ213" s="168"/>
      <c r="ER213" s="168"/>
      <c r="ES213" s="168"/>
      <c r="ET213" s="168"/>
      <c r="EU213" s="168"/>
      <c r="EV213" s="168"/>
      <c r="EW213" s="168"/>
      <c r="EX213" s="168"/>
      <c r="EY213" s="168"/>
      <c r="EZ213" s="168"/>
      <c r="FA213" s="168"/>
      <c r="FB213" s="168"/>
      <c r="FC213" s="168"/>
      <c r="FD213" s="168"/>
      <c r="FE213" s="168"/>
      <c r="FF213" s="168"/>
      <c r="FG213" s="168"/>
      <c r="FH213" s="168"/>
      <c r="FI213" s="168"/>
      <c r="FJ213" s="168"/>
      <c r="FK213" s="168"/>
      <c r="FL213" s="168"/>
      <c r="FM213" s="168"/>
      <c r="FN213" s="168"/>
      <c r="FO213" s="168"/>
      <c r="FP213" s="168"/>
      <c r="FQ213" s="168"/>
      <c r="FR213" s="168"/>
      <c r="FS213" s="168"/>
      <c r="FT213" s="168"/>
      <c r="FU213" s="168"/>
      <c r="FV213" s="168"/>
      <c r="FW213" s="168"/>
      <c r="FX213" s="168"/>
      <c r="FY213" s="168"/>
      <c r="FZ213" s="168"/>
      <c r="GA213" s="168"/>
      <c r="GB213" s="168"/>
      <c r="GC213" s="168"/>
      <c r="GD213" s="168"/>
      <c r="GE213" s="168"/>
      <c r="GF213" s="168"/>
      <c r="GG213" s="168"/>
      <c r="GH213" s="168"/>
      <c r="GI213" s="168"/>
      <c r="GJ213" s="168"/>
      <c r="GK213" s="168"/>
      <c r="GL213" s="168"/>
      <c r="GM213" s="168"/>
      <c r="GN213" s="168"/>
      <c r="GO213" s="168"/>
      <c r="GP213" s="168"/>
      <c r="GQ213" s="168"/>
      <c r="GR213" s="168"/>
      <c r="GS213" s="168"/>
      <c r="GT213" s="168"/>
      <c r="GU213" s="168"/>
      <c r="GV213" s="168"/>
      <c r="GW213" s="168"/>
      <c r="GX213" s="168"/>
    </row>
    <row r="214" spans="1:206" s="169" customFormat="1" ht="37.5" x14ac:dyDescent="0.3">
      <c r="A214" s="163"/>
      <c r="B214" s="151">
        <v>45653</v>
      </c>
      <c r="C214" s="152" t="s">
        <v>739</v>
      </c>
      <c r="D214" s="165" t="s">
        <v>319</v>
      </c>
      <c r="E214" s="177" t="s">
        <v>738</v>
      </c>
      <c r="F214" s="157"/>
      <c r="G214" s="166">
        <v>386239.83</v>
      </c>
      <c r="H214" s="155">
        <f t="shared" si="13"/>
        <v>12076477.586000001</v>
      </c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68"/>
      <c r="BN214" s="168"/>
      <c r="BO214" s="168"/>
      <c r="BP214" s="168"/>
      <c r="BQ214" s="168"/>
      <c r="BR214" s="168"/>
      <c r="BS214" s="168"/>
      <c r="BT214" s="168"/>
      <c r="BU214" s="168"/>
      <c r="BV214" s="168"/>
      <c r="BW214" s="168"/>
      <c r="BX214" s="168"/>
      <c r="BY214" s="168"/>
      <c r="BZ214" s="168"/>
      <c r="CA214" s="168"/>
      <c r="CB214" s="168"/>
      <c r="CC214" s="168"/>
      <c r="CD214" s="168"/>
      <c r="CE214" s="168"/>
      <c r="CF214" s="168"/>
      <c r="CG214" s="168"/>
      <c r="CH214" s="168"/>
      <c r="CI214" s="168"/>
      <c r="CJ214" s="168"/>
      <c r="CK214" s="168"/>
      <c r="CL214" s="168"/>
      <c r="CM214" s="168"/>
      <c r="CN214" s="168"/>
      <c r="CO214" s="168"/>
      <c r="CP214" s="168"/>
      <c r="CQ214" s="168"/>
      <c r="CR214" s="168"/>
      <c r="CS214" s="168"/>
      <c r="CT214" s="168"/>
      <c r="CU214" s="168"/>
      <c r="CV214" s="168"/>
      <c r="CW214" s="168"/>
      <c r="CX214" s="168"/>
      <c r="CY214" s="168"/>
      <c r="CZ214" s="168"/>
      <c r="DA214" s="168"/>
      <c r="DB214" s="168"/>
      <c r="DC214" s="168"/>
      <c r="DD214" s="168"/>
      <c r="DE214" s="168"/>
      <c r="DF214" s="168"/>
      <c r="DG214" s="168"/>
      <c r="DH214" s="168"/>
      <c r="DI214" s="168"/>
      <c r="DJ214" s="168"/>
      <c r="DK214" s="168"/>
      <c r="DL214" s="168"/>
      <c r="DM214" s="168"/>
      <c r="DN214" s="168"/>
      <c r="DO214" s="168"/>
      <c r="DP214" s="168"/>
      <c r="DQ214" s="168"/>
      <c r="DR214" s="168"/>
      <c r="DS214" s="168"/>
      <c r="DT214" s="168"/>
      <c r="DU214" s="168"/>
      <c r="DV214" s="168"/>
      <c r="DW214" s="168"/>
      <c r="DX214" s="168"/>
      <c r="DY214" s="168"/>
      <c r="DZ214" s="168"/>
      <c r="EA214" s="168"/>
      <c r="EB214" s="168"/>
      <c r="EC214" s="168"/>
      <c r="ED214" s="168"/>
      <c r="EE214" s="168"/>
      <c r="EF214" s="168"/>
      <c r="EG214" s="168"/>
      <c r="EH214" s="168"/>
      <c r="EI214" s="168"/>
      <c r="EJ214" s="168"/>
      <c r="EK214" s="168"/>
      <c r="EL214" s="168"/>
      <c r="EM214" s="168"/>
      <c r="EN214" s="168"/>
      <c r="EO214" s="168"/>
      <c r="EP214" s="168"/>
      <c r="EQ214" s="168"/>
      <c r="ER214" s="168"/>
      <c r="ES214" s="168"/>
      <c r="ET214" s="168"/>
      <c r="EU214" s="168"/>
      <c r="EV214" s="168"/>
      <c r="EW214" s="168"/>
      <c r="EX214" s="168"/>
      <c r="EY214" s="168"/>
      <c r="EZ214" s="168"/>
      <c r="FA214" s="168"/>
      <c r="FB214" s="168"/>
      <c r="FC214" s="168"/>
      <c r="FD214" s="168"/>
      <c r="FE214" s="168"/>
      <c r="FF214" s="168"/>
      <c r="FG214" s="168"/>
      <c r="FH214" s="168"/>
      <c r="FI214" s="168"/>
      <c r="FJ214" s="168"/>
      <c r="FK214" s="168"/>
      <c r="FL214" s="168"/>
      <c r="FM214" s="168"/>
      <c r="FN214" s="168"/>
      <c r="FO214" s="168"/>
      <c r="FP214" s="168"/>
      <c r="FQ214" s="168"/>
      <c r="FR214" s="168"/>
      <c r="FS214" s="168"/>
      <c r="FT214" s="168"/>
      <c r="FU214" s="168"/>
      <c r="FV214" s="168"/>
      <c r="FW214" s="168"/>
      <c r="FX214" s="168"/>
      <c r="FY214" s="168"/>
      <c r="FZ214" s="168"/>
      <c r="GA214" s="168"/>
      <c r="GB214" s="168"/>
      <c r="GC214" s="168"/>
      <c r="GD214" s="168"/>
      <c r="GE214" s="168"/>
      <c r="GF214" s="168"/>
      <c r="GG214" s="168"/>
      <c r="GH214" s="168"/>
      <c r="GI214" s="168"/>
      <c r="GJ214" s="168"/>
      <c r="GK214" s="168"/>
      <c r="GL214" s="168"/>
      <c r="GM214" s="168"/>
      <c r="GN214" s="168"/>
      <c r="GO214" s="168"/>
      <c r="GP214" s="168"/>
      <c r="GQ214" s="168"/>
      <c r="GR214" s="168"/>
      <c r="GS214" s="168"/>
      <c r="GT214" s="168"/>
      <c r="GU214" s="168"/>
      <c r="GV214" s="168"/>
      <c r="GW214" s="168"/>
      <c r="GX214" s="168"/>
    </row>
    <row r="215" spans="1:206" s="169" customFormat="1" ht="37.5" x14ac:dyDescent="0.3">
      <c r="A215" s="163"/>
      <c r="B215" s="151">
        <v>45656</v>
      </c>
      <c r="C215" s="152" t="s">
        <v>740</v>
      </c>
      <c r="D215" s="165" t="s">
        <v>190</v>
      </c>
      <c r="E215" s="177" t="s">
        <v>741</v>
      </c>
      <c r="F215" s="157">
        <v>1064.75</v>
      </c>
      <c r="G215" s="166"/>
      <c r="H215" s="155">
        <f>H214+F215</f>
        <v>12077542.336000001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68"/>
      <c r="BN215" s="168"/>
      <c r="BO215" s="168"/>
      <c r="BP215" s="168"/>
      <c r="BQ215" s="168"/>
      <c r="BR215" s="168"/>
      <c r="BS215" s="168"/>
      <c r="BT215" s="168"/>
      <c r="BU215" s="168"/>
      <c r="BV215" s="168"/>
      <c r="BW215" s="168"/>
      <c r="BX215" s="168"/>
      <c r="BY215" s="168"/>
      <c r="BZ215" s="168"/>
      <c r="CA215" s="168"/>
      <c r="CB215" s="168"/>
      <c r="CC215" s="168"/>
      <c r="CD215" s="168"/>
      <c r="CE215" s="168"/>
      <c r="CF215" s="168"/>
      <c r="CG215" s="168"/>
      <c r="CH215" s="168"/>
      <c r="CI215" s="168"/>
      <c r="CJ215" s="168"/>
      <c r="CK215" s="168"/>
      <c r="CL215" s="168"/>
      <c r="CM215" s="168"/>
      <c r="CN215" s="168"/>
      <c r="CO215" s="168"/>
      <c r="CP215" s="168"/>
      <c r="CQ215" s="168"/>
      <c r="CR215" s="168"/>
      <c r="CS215" s="168"/>
      <c r="CT215" s="168"/>
      <c r="CU215" s="168"/>
      <c r="CV215" s="168"/>
      <c r="CW215" s="168"/>
      <c r="CX215" s="168"/>
      <c r="CY215" s="168"/>
      <c r="CZ215" s="168"/>
      <c r="DA215" s="168"/>
      <c r="DB215" s="168"/>
      <c r="DC215" s="168"/>
      <c r="DD215" s="168"/>
      <c r="DE215" s="168"/>
      <c r="DF215" s="168"/>
      <c r="DG215" s="168"/>
      <c r="DH215" s="168"/>
      <c r="DI215" s="168"/>
      <c r="DJ215" s="168"/>
      <c r="DK215" s="168"/>
      <c r="DL215" s="168"/>
      <c r="DM215" s="168"/>
      <c r="DN215" s="168"/>
      <c r="DO215" s="168"/>
      <c r="DP215" s="168"/>
      <c r="DQ215" s="168"/>
      <c r="DR215" s="168"/>
      <c r="DS215" s="168"/>
      <c r="DT215" s="168"/>
      <c r="DU215" s="168"/>
      <c r="DV215" s="168"/>
      <c r="DW215" s="168"/>
      <c r="DX215" s="168"/>
      <c r="DY215" s="168"/>
      <c r="DZ215" s="168"/>
      <c r="EA215" s="168"/>
      <c r="EB215" s="168"/>
      <c r="EC215" s="168"/>
      <c r="ED215" s="168"/>
      <c r="EE215" s="168"/>
      <c r="EF215" s="168"/>
      <c r="EG215" s="168"/>
      <c r="EH215" s="168"/>
      <c r="EI215" s="168"/>
      <c r="EJ215" s="168"/>
      <c r="EK215" s="168"/>
      <c r="EL215" s="168"/>
      <c r="EM215" s="168"/>
      <c r="EN215" s="168"/>
      <c r="EO215" s="168"/>
      <c r="EP215" s="168"/>
      <c r="EQ215" s="168"/>
      <c r="ER215" s="168"/>
      <c r="ES215" s="168"/>
      <c r="ET215" s="168"/>
      <c r="EU215" s="168"/>
      <c r="EV215" s="168"/>
      <c r="EW215" s="168"/>
      <c r="EX215" s="168"/>
      <c r="EY215" s="168"/>
      <c r="EZ215" s="168"/>
      <c r="FA215" s="168"/>
      <c r="FB215" s="168"/>
      <c r="FC215" s="168"/>
      <c r="FD215" s="168"/>
      <c r="FE215" s="168"/>
      <c r="FF215" s="168"/>
      <c r="FG215" s="168"/>
      <c r="FH215" s="168"/>
      <c r="FI215" s="168"/>
      <c r="FJ215" s="168"/>
      <c r="FK215" s="168"/>
      <c r="FL215" s="168"/>
      <c r="FM215" s="168"/>
      <c r="FN215" s="168"/>
      <c r="FO215" s="168"/>
      <c r="FP215" s="168"/>
      <c r="FQ215" s="168"/>
      <c r="FR215" s="168"/>
      <c r="FS215" s="168"/>
      <c r="FT215" s="168"/>
      <c r="FU215" s="168"/>
      <c r="FV215" s="168"/>
      <c r="FW215" s="168"/>
      <c r="FX215" s="168"/>
      <c r="FY215" s="168"/>
      <c r="FZ215" s="168"/>
      <c r="GA215" s="168"/>
      <c r="GB215" s="168"/>
      <c r="GC215" s="168"/>
      <c r="GD215" s="168"/>
      <c r="GE215" s="168"/>
      <c r="GF215" s="168"/>
      <c r="GG215" s="168"/>
      <c r="GH215" s="168"/>
      <c r="GI215" s="168"/>
      <c r="GJ215" s="168"/>
      <c r="GK215" s="168"/>
      <c r="GL215" s="168"/>
      <c r="GM215" s="168"/>
      <c r="GN215" s="168"/>
      <c r="GO215" s="168"/>
      <c r="GP215" s="168"/>
      <c r="GQ215" s="168"/>
      <c r="GR215" s="168"/>
      <c r="GS215" s="168"/>
      <c r="GT215" s="168"/>
      <c r="GU215" s="168"/>
      <c r="GV215" s="168"/>
      <c r="GW215" s="168"/>
      <c r="GX215" s="168"/>
    </row>
    <row r="216" spans="1:206" s="169" customFormat="1" ht="37.5" x14ac:dyDescent="0.3">
      <c r="A216" s="163"/>
      <c r="B216" s="151">
        <v>45656</v>
      </c>
      <c r="C216" s="152" t="s">
        <v>742</v>
      </c>
      <c r="D216" s="165" t="s">
        <v>190</v>
      </c>
      <c r="E216" s="177" t="s">
        <v>743</v>
      </c>
      <c r="F216" s="157">
        <v>283</v>
      </c>
      <c r="G216" s="166"/>
      <c r="H216" s="155">
        <f t="shared" ref="H216" si="14">H215+F216</f>
        <v>12077825.336000001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68"/>
      <c r="DX216" s="168"/>
      <c r="DY216" s="168"/>
      <c r="DZ216" s="168"/>
      <c r="EA216" s="168"/>
      <c r="EB216" s="168"/>
      <c r="EC216" s="168"/>
      <c r="ED216" s="168"/>
      <c r="EE216" s="168"/>
      <c r="EF216" s="168"/>
      <c r="EG216" s="168"/>
      <c r="EH216" s="168"/>
      <c r="EI216" s="168"/>
      <c r="EJ216" s="168"/>
      <c r="EK216" s="168"/>
      <c r="EL216" s="168"/>
      <c r="EM216" s="168"/>
      <c r="EN216" s="168"/>
      <c r="EO216" s="168"/>
      <c r="EP216" s="168"/>
      <c r="EQ216" s="168"/>
      <c r="ER216" s="168"/>
      <c r="ES216" s="168"/>
      <c r="ET216" s="168"/>
      <c r="EU216" s="168"/>
      <c r="EV216" s="168"/>
      <c r="EW216" s="168"/>
      <c r="EX216" s="168"/>
      <c r="EY216" s="168"/>
      <c r="EZ216" s="168"/>
      <c r="FA216" s="168"/>
      <c r="FB216" s="168"/>
      <c r="FC216" s="168"/>
      <c r="FD216" s="168"/>
      <c r="FE216" s="168"/>
      <c r="FF216" s="168"/>
      <c r="FG216" s="168"/>
      <c r="FH216" s="168"/>
      <c r="FI216" s="168"/>
      <c r="FJ216" s="168"/>
      <c r="FK216" s="168"/>
      <c r="FL216" s="168"/>
      <c r="FM216" s="168"/>
      <c r="FN216" s="168"/>
      <c r="FO216" s="168"/>
      <c r="FP216" s="168"/>
      <c r="FQ216" s="168"/>
      <c r="FR216" s="168"/>
      <c r="FS216" s="168"/>
      <c r="FT216" s="168"/>
      <c r="FU216" s="168"/>
      <c r="FV216" s="168"/>
      <c r="FW216" s="168"/>
      <c r="FX216" s="168"/>
      <c r="FY216" s="168"/>
      <c r="FZ216" s="168"/>
      <c r="GA216" s="168"/>
      <c r="GB216" s="168"/>
      <c r="GC216" s="168"/>
      <c r="GD216" s="168"/>
      <c r="GE216" s="168"/>
      <c r="GF216" s="168"/>
      <c r="GG216" s="168"/>
      <c r="GH216" s="168"/>
      <c r="GI216" s="168"/>
      <c r="GJ216" s="168"/>
      <c r="GK216" s="168"/>
      <c r="GL216" s="168"/>
      <c r="GM216" s="168"/>
      <c r="GN216" s="168"/>
      <c r="GO216" s="168"/>
      <c r="GP216" s="168"/>
      <c r="GQ216" s="168"/>
      <c r="GR216" s="168"/>
      <c r="GS216" s="168"/>
      <c r="GT216" s="168"/>
      <c r="GU216" s="168"/>
      <c r="GV216" s="168"/>
      <c r="GW216" s="168"/>
      <c r="GX216" s="168"/>
    </row>
    <row r="217" spans="1:206" s="169" customFormat="1" ht="37.5" x14ac:dyDescent="0.3">
      <c r="A217" s="163"/>
      <c r="B217" s="151">
        <v>45656</v>
      </c>
      <c r="C217" s="152" t="s">
        <v>744</v>
      </c>
      <c r="D217" s="165" t="s">
        <v>190</v>
      </c>
      <c r="E217" s="177" t="s">
        <v>745</v>
      </c>
      <c r="F217" s="157">
        <v>2233</v>
      </c>
      <c r="G217" s="166"/>
      <c r="H217" s="155">
        <f>H216+F217</f>
        <v>12080058.336000001</v>
      </c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68"/>
      <c r="DX217" s="168"/>
      <c r="DY217" s="168"/>
      <c r="DZ217" s="168"/>
      <c r="EA217" s="168"/>
      <c r="EB217" s="168"/>
      <c r="EC217" s="168"/>
      <c r="ED217" s="168"/>
      <c r="EE217" s="168"/>
      <c r="EF217" s="168"/>
      <c r="EG217" s="168"/>
      <c r="EH217" s="168"/>
      <c r="EI217" s="168"/>
      <c r="EJ217" s="168"/>
      <c r="EK217" s="168"/>
      <c r="EL217" s="168"/>
      <c r="EM217" s="168"/>
      <c r="EN217" s="168"/>
      <c r="EO217" s="168"/>
      <c r="EP217" s="168"/>
      <c r="EQ217" s="168"/>
      <c r="ER217" s="168"/>
      <c r="ES217" s="168"/>
      <c r="ET217" s="168"/>
      <c r="EU217" s="168"/>
      <c r="EV217" s="168"/>
      <c r="EW217" s="168"/>
      <c r="EX217" s="168"/>
      <c r="EY217" s="168"/>
      <c r="EZ217" s="168"/>
      <c r="FA217" s="168"/>
      <c r="FB217" s="168"/>
      <c r="FC217" s="168"/>
      <c r="FD217" s="168"/>
      <c r="FE217" s="168"/>
      <c r="FF217" s="168"/>
      <c r="FG217" s="168"/>
      <c r="FH217" s="168"/>
      <c r="FI217" s="168"/>
      <c r="FJ217" s="168"/>
      <c r="FK217" s="168"/>
      <c r="FL217" s="168"/>
      <c r="FM217" s="168"/>
      <c r="FN217" s="168"/>
      <c r="FO217" s="168"/>
      <c r="FP217" s="168"/>
      <c r="FQ217" s="168"/>
      <c r="FR217" s="168"/>
      <c r="FS217" s="168"/>
      <c r="FT217" s="168"/>
      <c r="FU217" s="168"/>
      <c r="FV217" s="168"/>
      <c r="FW217" s="168"/>
      <c r="FX217" s="168"/>
      <c r="FY217" s="168"/>
      <c r="FZ217" s="168"/>
      <c r="GA217" s="168"/>
      <c r="GB217" s="168"/>
      <c r="GC217" s="168"/>
      <c r="GD217" s="168"/>
      <c r="GE217" s="168"/>
      <c r="GF217" s="168"/>
      <c r="GG217" s="168"/>
      <c r="GH217" s="168"/>
      <c r="GI217" s="168"/>
      <c r="GJ217" s="168"/>
      <c r="GK217" s="168"/>
      <c r="GL217" s="168"/>
      <c r="GM217" s="168"/>
      <c r="GN217" s="168"/>
      <c r="GO217" s="168"/>
      <c r="GP217" s="168"/>
      <c r="GQ217" s="168"/>
      <c r="GR217" s="168"/>
      <c r="GS217" s="168"/>
      <c r="GT217" s="168"/>
      <c r="GU217" s="168"/>
      <c r="GV217" s="168"/>
      <c r="GW217" s="168"/>
      <c r="GX217" s="168"/>
    </row>
    <row r="218" spans="1:206" s="169" customFormat="1" ht="18.75" x14ac:dyDescent="0.3">
      <c r="A218" s="163"/>
      <c r="B218" s="151">
        <v>45656</v>
      </c>
      <c r="C218" s="152" t="s">
        <v>746</v>
      </c>
      <c r="D218" s="165" t="s">
        <v>190</v>
      </c>
      <c r="E218" s="177" t="s">
        <v>747</v>
      </c>
      <c r="F218" s="157">
        <v>1677.44</v>
      </c>
      <c r="G218" s="166"/>
      <c r="H218" s="155">
        <f>H217+F218</f>
        <v>12081735.776000001</v>
      </c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168"/>
      <c r="BC218" s="168"/>
      <c r="BD218" s="168"/>
      <c r="BE218" s="168"/>
      <c r="BF218" s="168"/>
      <c r="BG218" s="168"/>
      <c r="BH218" s="168"/>
      <c r="BI218" s="168"/>
      <c r="BJ218" s="168"/>
      <c r="BK218" s="168"/>
      <c r="BL218" s="168"/>
      <c r="BM218" s="168"/>
      <c r="BN218" s="168"/>
      <c r="BO218" s="168"/>
      <c r="BP218" s="168"/>
      <c r="BQ218" s="168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68"/>
      <c r="CF218" s="168"/>
      <c r="CG218" s="168"/>
      <c r="CH218" s="168"/>
      <c r="CI218" s="168"/>
      <c r="CJ218" s="168"/>
      <c r="CK218" s="168"/>
      <c r="CL218" s="168"/>
      <c r="CM218" s="168"/>
      <c r="CN218" s="168"/>
      <c r="CO218" s="168"/>
      <c r="CP218" s="168"/>
      <c r="CQ218" s="168"/>
      <c r="CR218" s="168"/>
      <c r="CS218" s="168"/>
      <c r="CT218" s="168"/>
      <c r="CU218" s="168"/>
      <c r="CV218" s="168"/>
      <c r="CW218" s="168"/>
      <c r="CX218" s="168"/>
      <c r="CY218" s="168"/>
      <c r="CZ218" s="168"/>
      <c r="DA218" s="168"/>
      <c r="DB218" s="168"/>
      <c r="DC218" s="168"/>
      <c r="DD218" s="168"/>
      <c r="DE218" s="168"/>
      <c r="DF218" s="168"/>
      <c r="DG218" s="168"/>
      <c r="DH218" s="168"/>
      <c r="DI218" s="168"/>
      <c r="DJ218" s="168"/>
      <c r="DK218" s="168"/>
      <c r="DL218" s="168"/>
      <c r="DM218" s="168"/>
      <c r="DN218" s="168"/>
      <c r="DO218" s="168"/>
      <c r="DP218" s="168"/>
      <c r="DQ218" s="168"/>
      <c r="DR218" s="168"/>
      <c r="DS218" s="168"/>
      <c r="DT218" s="168"/>
      <c r="DU218" s="168"/>
      <c r="DV218" s="168"/>
      <c r="DW218" s="168"/>
      <c r="DX218" s="168"/>
      <c r="DY218" s="168"/>
      <c r="DZ218" s="168"/>
      <c r="EA218" s="168"/>
      <c r="EB218" s="168"/>
      <c r="EC218" s="168"/>
      <c r="ED218" s="168"/>
      <c r="EE218" s="168"/>
      <c r="EF218" s="168"/>
      <c r="EG218" s="168"/>
      <c r="EH218" s="168"/>
      <c r="EI218" s="168"/>
      <c r="EJ218" s="168"/>
      <c r="EK218" s="168"/>
      <c r="EL218" s="168"/>
      <c r="EM218" s="168"/>
      <c r="EN218" s="168"/>
      <c r="EO218" s="168"/>
      <c r="EP218" s="168"/>
      <c r="EQ218" s="168"/>
      <c r="ER218" s="168"/>
      <c r="ES218" s="168"/>
      <c r="ET218" s="168"/>
      <c r="EU218" s="168"/>
      <c r="EV218" s="168"/>
      <c r="EW218" s="168"/>
      <c r="EX218" s="168"/>
      <c r="EY218" s="168"/>
      <c r="EZ218" s="168"/>
      <c r="FA218" s="168"/>
      <c r="FB218" s="168"/>
      <c r="FC218" s="168"/>
      <c r="FD218" s="168"/>
      <c r="FE218" s="168"/>
      <c r="FF218" s="168"/>
      <c r="FG218" s="168"/>
      <c r="FH218" s="168"/>
      <c r="FI218" s="168"/>
      <c r="FJ218" s="168"/>
      <c r="FK218" s="168"/>
      <c r="FL218" s="168"/>
      <c r="FM218" s="168"/>
      <c r="FN218" s="168"/>
      <c r="FO218" s="168"/>
      <c r="FP218" s="168"/>
      <c r="FQ218" s="168"/>
      <c r="FR218" s="168"/>
      <c r="FS218" s="168"/>
      <c r="FT218" s="168"/>
      <c r="FU218" s="168"/>
      <c r="FV218" s="168"/>
      <c r="FW218" s="168"/>
      <c r="FX218" s="168"/>
      <c r="FY218" s="168"/>
      <c r="FZ218" s="168"/>
      <c r="GA218" s="168"/>
      <c r="GB218" s="168"/>
      <c r="GC218" s="168"/>
      <c r="GD218" s="168"/>
      <c r="GE218" s="168"/>
      <c r="GF218" s="168"/>
      <c r="GG218" s="168"/>
      <c r="GH218" s="168"/>
      <c r="GI218" s="168"/>
      <c r="GJ218" s="168"/>
      <c r="GK218" s="168"/>
      <c r="GL218" s="168"/>
      <c r="GM218" s="168"/>
      <c r="GN218" s="168"/>
      <c r="GO218" s="168"/>
      <c r="GP218" s="168"/>
      <c r="GQ218" s="168"/>
      <c r="GR218" s="168"/>
      <c r="GS218" s="168"/>
      <c r="GT218" s="168"/>
      <c r="GU218" s="168"/>
      <c r="GV218" s="168"/>
      <c r="GW218" s="168"/>
      <c r="GX218" s="168"/>
    </row>
    <row r="219" spans="1:206" s="169" customFormat="1" ht="37.5" x14ac:dyDescent="0.3">
      <c r="A219" s="163"/>
      <c r="B219" s="151">
        <v>45656</v>
      </c>
      <c r="C219" s="152" t="s">
        <v>748</v>
      </c>
      <c r="D219" s="165" t="s">
        <v>737</v>
      </c>
      <c r="E219" s="177" t="s">
        <v>749</v>
      </c>
      <c r="F219" s="157"/>
      <c r="G219" s="166">
        <v>1362780</v>
      </c>
      <c r="H219" s="155">
        <f>H218-G219</f>
        <v>10718955.776000001</v>
      </c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68"/>
      <c r="AQ219" s="168"/>
      <c r="AR219" s="168"/>
      <c r="AS219" s="168"/>
      <c r="AT219" s="168"/>
      <c r="AU219" s="168"/>
      <c r="AV219" s="168"/>
      <c r="AW219" s="168"/>
      <c r="AX219" s="168"/>
      <c r="AY219" s="168"/>
      <c r="AZ219" s="168"/>
      <c r="BA219" s="168"/>
      <c r="BB219" s="168"/>
      <c r="BC219" s="168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  <c r="CL219" s="168"/>
      <c r="CM219" s="168"/>
      <c r="CN219" s="168"/>
      <c r="CO219" s="168"/>
      <c r="CP219" s="168"/>
      <c r="CQ219" s="168"/>
      <c r="CR219" s="168"/>
      <c r="CS219" s="168"/>
      <c r="CT219" s="168"/>
      <c r="CU219" s="168"/>
      <c r="CV219" s="168"/>
      <c r="CW219" s="168"/>
      <c r="CX219" s="168"/>
      <c r="CY219" s="168"/>
      <c r="CZ219" s="168"/>
      <c r="DA219" s="168"/>
      <c r="DB219" s="168"/>
      <c r="DC219" s="168"/>
      <c r="DD219" s="168"/>
      <c r="DE219" s="168"/>
      <c r="DF219" s="168"/>
      <c r="DG219" s="168"/>
      <c r="DH219" s="168"/>
      <c r="DI219" s="168"/>
      <c r="DJ219" s="168"/>
      <c r="DK219" s="168"/>
      <c r="DL219" s="168"/>
      <c r="DM219" s="168"/>
      <c r="DN219" s="168"/>
      <c r="DO219" s="168"/>
      <c r="DP219" s="168"/>
      <c r="DQ219" s="168"/>
      <c r="DR219" s="168"/>
      <c r="DS219" s="168"/>
      <c r="DT219" s="168"/>
      <c r="DU219" s="168"/>
      <c r="DV219" s="168"/>
      <c r="DW219" s="168"/>
      <c r="DX219" s="168"/>
      <c r="DY219" s="168"/>
      <c r="DZ219" s="168"/>
      <c r="EA219" s="168"/>
      <c r="EB219" s="168"/>
      <c r="EC219" s="168"/>
      <c r="ED219" s="168"/>
      <c r="EE219" s="168"/>
      <c r="EF219" s="168"/>
      <c r="EG219" s="168"/>
      <c r="EH219" s="168"/>
      <c r="EI219" s="168"/>
      <c r="EJ219" s="168"/>
      <c r="EK219" s="168"/>
      <c r="EL219" s="168"/>
      <c r="EM219" s="168"/>
      <c r="EN219" s="168"/>
      <c r="EO219" s="168"/>
      <c r="EP219" s="168"/>
      <c r="EQ219" s="168"/>
      <c r="ER219" s="168"/>
      <c r="ES219" s="168"/>
      <c r="ET219" s="168"/>
      <c r="EU219" s="168"/>
      <c r="EV219" s="168"/>
      <c r="EW219" s="168"/>
      <c r="EX219" s="168"/>
      <c r="EY219" s="168"/>
      <c r="EZ219" s="168"/>
      <c r="FA219" s="168"/>
      <c r="FB219" s="168"/>
      <c r="FC219" s="168"/>
      <c r="FD219" s="168"/>
      <c r="FE219" s="168"/>
      <c r="FF219" s="168"/>
      <c r="FG219" s="168"/>
      <c r="FH219" s="168"/>
      <c r="FI219" s="168"/>
      <c r="FJ219" s="168"/>
      <c r="FK219" s="168"/>
      <c r="FL219" s="168"/>
      <c r="FM219" s="168"/>
      <c r="FN219" s="168"/>
      <c r="FO219" s="168"/>
      <c r="FP219" s="168"/>
      <c r="FQ219" s="168"/>
      <c r="FR219" s="168"/>
      <c r="FS219" s="168"/>
      <c r="FT219" s="168"/>
      <c r="FU219" s="168"/>
      <c r="FV219" s="168"/>
      <c r="FW219" s="168"/>
      <c r="FX219" s="168"/>
      <c r="FY219" s="168"/>
      <c r="FZ219" s="168"/>
      <c r="GA219" s="168"/>
      <c r="GB219" s="168"/>
      <c r="GC219" s="168"/>
      <c r="GD219" s="168"/>
      <c r="GE219" s="168"/>
      <c r="GF219" s="168"/>
      <c r="GG219" s="168"/>
      <c r="GH219" s="168"/>
      <c r="GI219" s="168"/>
      <c r="GJ219" s="168"/>
      <c r="GK219" s="168"/>
      <c r="GL219" s="168"/>
      <c r="GM219" s="168"/>
      <c r="GN219" s="168"/>
      <c r="GO219" s="168"/>
      <c r="GP219" s="168"/>
      <c r="GQ219" s="168"/>
      <c r="GR219" s="168"/>
      <c r="GS219" s="168"/>
      <c r="GT219" s="168"/>
      <c r="GU219" s="168"/>
      <c r="GV219" s="168"/>
      <c r="GW219" s="168"/>
      <c r="GX219" s="168"/>
    </row>
    <row r="220" spans="1:206" s="169" customFormat="1" ht="75" x14ac:dyDescent="0.3">
      <c r="A220" s="163"/>
      <c r="B220" s="151">
        <v>45656</v>
      </c>
      <c r="C220" s="152" t="s">
        <v>750</v>
      </c>
      <c r="D220" s="165" t="s">
        <v>751</v>
      </c>
      <c r="E220" s="177" t="s">
        <v>752</v>
      </c>
      <c r="F220" s="157"/>
      <c r="G220" s="166">
        <v>46462.29</v>
      </c>
      <c r="H220" s="155">
        <f t="shared" ref="H220:H226" si="15">H219-G220</f>
        <v>10672493.486000001</v>
      </c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68"/>
      <c r="AQ220" s="168"/>
      <c r="AR220" s="168"/>
      <c r="AS220" s="168"/>
      <c r="AT220" s="168"/>
      <c r="AU220" s="168"/>
      <c r="AV220" s="168"/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8"/>
      <c r="BG220" s="168"/>
      <c r="BH220" s="168"/>
      <c r="BI220" s="168"/>
      <c r="BJ220" s="168"/>
      <c r="BK220" s="168"/>
      <c r="BL220" s="168"/>
      <c r="BM220" s="168"/>
      <c r="BN220" s="168"/>
      <c r="BO220" s="168"/>
      <c r="BP220" s="168"/>
      <c r="BQ220" s="168"/>
      <c r="BR220" s="168"/>
      <c r="BS220" s="168"/>
      <c r="BT220" s="168"/>
      <c r="BU220" s="168"/>
      <c r="BV220" s="168"/>
      <c r="BW220" s="168"/>
      <c r="BX220" s="168"/>
      <c r="BY220" s="168"/>
      <c r="BZ220" s="168"/>
      <c r="CA220" s="168"/>
      <c r="CB220" s="168"/>
      <c r="CC220" s="168"/>
      <c r="CD220" s="168"/>
      <c r="CE220" s="168"/>
      <c r="CF220" s="168"/>
      <c r="CG220" s="168"/>
      <c r="CH220" s="168"/>
      <c r="CI220" s="168"/>
      <c r="CJ220" s="168"/>
      <c r="CK220" s="168"/>
      <c r="CL220" s="168"/>
      <c r="CM220" s="168"/>
      <c r="CN220" s="168"/>
      <c r="CO220" s="168"/>
      <c r="CP220" s="168"/>
      <c r="CQ220" s="168"/>
      <c r="CR220" s="168"/>
      <c r="CS220" s="168"/>
      <c r="CT220" s="168"/>
      <c r="CU220" s="168"/>
      <c r="CV220" s="168"/>
      <c r="CW220" s="168"/>
      <c r="CX220" s="168"/>
      <c r="CY220" s="168"/>
      <c r="CZ220" s="168"/>
      <c r="DA220" s="168"/>
      <c r="DB220" s="168"/>
      <c r="DC220" s="168"/>
      <c r="DD220" s="168"/>
      <c r="DE220" s="168"/>
      <c r="DF220" s="168"/>
      <c r="DG220" s="168"/>
      <c r="DH220" s="168"/>
      <c r="DI220" s="168"/>
      <c r="DJ220" s="168"/>
      <c r="DK220" s="168"/>
      <c r="DL220" s="168"/>
      <c r="DM220" s="168"/>
      <c r="DN220" s="168"/>
      <c r="DO220" s="168"/>
      <c r="DP220" s="168"/>
      <c r="DQ220" s="168"/>
      <c r="DR220" s="168"/>
      <c r="DS220" s="168"/>
      <c r="DT220" s="168"/>
      <c r="DU220" s="168"/>
      <c r="DV220" s="168"/>
      <c r="DW220" s="168"/>
      <c r="DX220" s="168"/>
      <c r="DY220" s="168"/>
      <c r="DZ220" s="168"/>
      <c r="EA220" s="168"/>
      <c r="EB220" s="168"/>
      <c r="EC220" s="168"/>
      <c r="ED220" s="168"/>
      <c r="EE220" s="168"/>
      <c r="EF220" s="168"/>
      <c r="EG220" s="168"/>
      <c r="EH220" s="168"/>
      <c r="EI220" s="168"/>
      <c r="EJ220" s="168"/>
      <c r="EK220" s="168"/>
      <c r="EL220" s="168"/>
      <c r="EM220" s="168"/>
      <c r="EN220" s="168"/>
      <c r="EO220" s="168"/>
      <c r="EP220" s="168"/>
      <c r="EQ220" s="168"/>
      <c r="ER220" s="168"/>
      <c r="ES220" s="168"/>
      <c r="ET220" s="168"/>
      <c r="EU220" s="168"/>
      <c r="EV220" s="168"/>
      <c r="EW220" s="168"/>
      <c r="EX220" s="168"/>
      <c r="EY220" s="168"/>
      <c r="EZ220" s="168"/>
      <c r="FA220" s="168"/>
      <c r="FB220" s="168"/>
      <c r="FC220" s="168"/>
      <c r="FD220" s="168"/>
      <c r="FE220" s="168"/>
      <c r="FF220" s="168"/>
      <c r="FG220" s="168"/>
      <c r="FH220" s="168"/>
      <c r="FI220" s="168"/>
      <c r="FJ220" s="168"/>
      <c r="FK220" s="168"/>
      <c r="FL220" s="168"/>
      <c r="FM220" s="168"/>
      <c r="FN220" s="168"/>
      <c r="FO220" s="168"/>
      <c r="FP220" s="168"/>
      <c r="FQ220" s="168"/>
      <c r="FR220" s="168"/>
      <c r="FS220" s="168"/>
      <c r="FT220" s="168"/>
      <c r="FU220" s="168"/>
      <c r="FV220" s="168"/>
      <c r="FW220" s="168"/>
      <c r="FX220" s="168"/>
      <c r="FY220" s="168"/>
      <c r="FZ220" s="168"/>
      <c r="GA220" s="168"/>
      <c r="GB220" s="168"/>
      <c r="GC220" s="168"/>
      <c r="GD220" s="168"/>
      <c r="GE220" s="168"/>
      <c r="GF220" s="168"/>
      <c r="GG220" s="168"/>
      <c r="GH220" s="168"/>
      <c r="GI220" s="168"/>
      <c r="GJ220" s="168"/>
      <c r="GK220" s="168"/>
      <c r="GL220" s="168"/>
      <c r="GM220" s="168"/>
      <c r="GN220" s="168"/>
      <c r="GO220" s="168"/>
      <c r="GP220" s="168"/>
      <c r="GQ220" s="168"/>
      <c r="GR220" s="168"/>
      <c r="GS220" s="168"/>
      <c r="GT220" s="168"/>
      <c r="GU220" s="168"/>
      <c r="GV220" s="168"/>
      <c r="GW220" s="168"/>
      <c r="GX220" s="168"/>
    </row>
    <row r="221" spans="1:206" s="169" customFormat="1" ht="56.25" x14ac:dyDescent="0.3">
      <c r="A221" s="163"/>
      <c r="B221" s="151">
        <v>45656</v>
      </c>
      <c r="C221" s="152" t="s">
        <v>753</v>
      </c>
      <c r="D221" s="165" t="s">
        <v>754</v>
      </c>
      <c r="E221" s="177" t="s">
        <v>755</v>
      </c>
      <c r="F221" s="157"/>
      <c r="G221" s="166">
        <v>69697.5</v>
      </c>
      <c r="H221" s="155">
        <f t="shared" si="15"/>
        <v>10602795.986000001</v>
      </c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68"/>
      <c r="AQ221" s="168"/>
      <c r="AR221" s="168"/>
      <c r="AS221" s="168"/>
      <c r="AT221" s="168"/>
      <c r="AU221" s="168"/>
      <c r="AV221" s="168"/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8"/>
      <c r="BG221" s="168"/>
      <c r="BH221" s="168"/>
      <c r="BI221" s="168"/>
      <c r="BJ221" s="168"/>
      <c r="BK221" s="168"/>
      <c r="BL221" s="168"/>
      <c r="BM221" s="168"/>
      <c r="BN221" s="168"/>
      <c r="BO221" s="168"/>
      <c r="BP221" s="168"/>
      <c r="BQ221" s="168"/>
      <c r="BR221" s="168"/>
      <c r="BS221" s="168"/>
      <c r="BT221" s="168"/>
      <c r="BU221" s="168"/>
      <c r="BV221" s="168"/>
      <c r="BW221" s="168"/>
      <c r="BX221" s="168"/>
      <c r="BY221" s="168"/>
      <c r="BZ221" s="168"/>
      <c r="CA221" s="168"/>
      <c r="CB221" s="168"/>
      <c r="CC221" s="168"/>
      <c r="CD221" s="168"/>
      <c r="CE221" s="168"/>
      <c r="CF221" s="168"/>
      <c r="CG221" s="168"/>
      <c r="CH221" s="168"/>
      <c r="CI221" s="168"/>
      <c r="CJ221" s="168"/>
      <c r="CK221" s="168"/>
      <c r="CL221" s="168"/>
      <c r="CM221" s="168"/>
      <c r="CN221" s="168"/>
      <c r="CO221" s="168"/>
      <c r="CP221" s="168"/>
      <c r="CQ221" s="168"/>
      <c r="CR221" s="168"/>
      <c r="CS221" s="168"/>
      <c r="CT221" s="168"/>
      <c r="CU221" s="168"/>
      <c r="CV221" s="168"/>
      <c r="CW221" s="168"/>
      <c r="CX221" s="168"/>
      <c r="CY221" s="168"/>
      <c r="CZ221" s="168"/>
      <c r="DA221" s="168"/>
      <c r="DB221" s="168"/>
      <c r="DC221" s="168"/>
      <c r="DD221" s="168"/>
      <c r="DE221" s="168"/>
      <c r="DF221" s="168"/>
      <c r="DG221" s="168"/>
      <c r="DH221" s="168"/>
      <c r="DI221" s="168"/>
      <c r="DJ221" s="168"/>
      <c r="DK221" s="168"/>
      <c r="DL221" s="168"/>
      <c r="DM221" s="168"/>
      <c r="DN221" s="168"/>
      <c r="DO221" s="168"/>
      <c r="DP221" s="168"/>
      <c r="DQ221" s="168"/>
      <c r="DR221" s="168"/>
      <c r="DS221" s="168"/>
      <c r="DT221" s="168"/>
      <c r="DU221" s="168"/>
      <c r="DV221" s="168"/>
      <c r="DW221" s="168"/>
      <c r="DX221" s="168"/>
      <c r="DY221" s="168"/>
      <c r="DZ221" s="168"/>
      <c r="EA221" s="168"/>
      <c r="EB221" s="168"/>
      <c r="EC221" s="168"/>
      <c r="ED221" s="168"/>
      <c r="EE221" s="168"/>
      <c r="EF221" s="168"/>
      <c r="EG221" s="168"/>
      <c r="EH221" s="168"/>
      <c r="EI221" s="168"/>
      <c r="EJ221" s="168"/>
      <c r="EK221" s="168"/>
      <c r="EL221" s="168"/>
      <c r="EM221" s="168"/>
      <c r="EN221" s="168"/>
      <c r="EO221" s="168"/>
      <c r="EP221" s="168"/>
      <c r="EQ221" s="168"/>
      <c r="ER221" s="168"/>
      <c r="ES221" s="168"/>
      <c r="ET221" s="168"/>
      <c r="EU221" s="168"/>
      <c r="EV221" s="168"/>
      <c r="EW221" s="168"/>
      <c r="EX221" s="168"/>
      <c r="EY221" s="168"/>
      <c r="EZ221" s="168"/>
      <c r="FA221" s="168"/>
      <c r="FB221" s="168"/>
      <c r="FC221" s="168"/>
      <c r="FD221" s="168"/>
      <c r="FE221" s="168"/>
      <c r="FF221" s="168"/>
      <c r="FG221" s="168"/>
      <c r="FH221" s="168"/>
      <c r="FI221" s="168"/>
      <c r="FJ221" s="168"/>
      <c r="FK221" s="168"/>
      <c r="FL221" s="168"/>
      <c r="FM221" s="168"/>
      <c r="FN221" s="168"/>
      <c r="FO221" s="168"/>
      <c r="FP221" s="168"/>
      <c r="FQ221" s="168"/>
      <c r="FR221" s="168"/>
      <c r="FS221" s="168"/>
      <c r="FT221" s="168"/>
      <c r="FU221" s="168"/>
      <c r="FV221" s="168"/>
      <c r="FW221" s="168"/>
      <c r="FX221" s="168"/>
      <c r="FY221" s="168"/>
      <c r="FZ221" s="168"/>
      <c r="GA221" s="168"/>
      <c r="GB221" s="168"/>
      <c r="GC221" s="168"/>
      <c r="GD221" s="168"/>
      <c r="GE221" s="168"/>
      <c r="GF221" s="168"/>
      <c r="GG221" s="168"/>
      <c r="GH221" s="168"/>
      <c r="GI221" s="168"/>
      <c r="GJ221" s="168"/>
      <c r="GK221" s="168"/>
      <c r="GL221" s="168"/>
      <c r="GM221" s="168"/>
      <c r="GN221" s="168"/>
      <c r="GO221" s="168"/>
      <c r="GP221" s="168"/>
      <c r="GQ221" s="168"/>
      <c r="GR221" s="168"/>
      <c r="GS221" s="168"/>
      <c r="GT221" s="168"/>
      <c r="GU221" s="168"/>
      <c r="GV221" s="168"/>
      <c r="GW221" s="168"/>
      <c r="GX221" s="168"/>
    </row>
    <row r="222" spans="1:206" s="169" customFormat="1" ht="56.25" x14ac:dyDescent="0.3">
      <c r="A222" s="163"/>
      <c r="B222" s="151">
        <v>45656</v>
      </c>
      <c r="C222" s="152" t="s">
        <v>756</v>
      </c>
      <c r="D222" s="165" t="s">
        <v>757</v>
      </c>
      <c r="E222" s="177" t="s">
        <v>758</v>
      </c>
      <c r="F222" s="157"/>
      <c r="G222" s="166">
        <v>94335.85</v>
      </c>
      <c r="H222" s="155">
        <f t="shared" si="15"/>
        <v>10508460.136000002</v>
      </c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68"/>
      <c r="DX222" s="168"/>
      <c r="DY222" s="168"/>
      <c r="DZ222" s="168"/>
      <c r="EA222" s="168"/>
      <c r="EB222" s="168"/>
      <c r="EC222" s="168"/>
      <c r="ED222" s="168"/>
      <c r="EE222" s="168"/>
      <c r="EF222" s="168"/>
      <c r="EG222" s="168"/>
      <c r="EH222" s="168"/>
      <c r="EI222" s="168"/>
      <c r="EJ222" s="168"/>
      <c r="EK222" s="168"/>
      <c r="EL222" s="168"/>
      <c r="EM222" s="168"/>
      <c r="EN222" s="168"/>
      <c r="EO222" s="168"/>
      <c r="EP222" s="168"/>
      <c r="EQ222" s="168"/>
      <c r="ER222" s="168"/>
      <c r="ES222" s="168"/>
      <c r="ET222" s="168"/>
      <c r="EU222" s="168"/>
      <c r="EV222" s="168"/>
      <c r="EW222" s="168"/>
      <c r="EX222" s="168"/>
      <c r="EY222" s="168"/>
      <c r="EZ222" s="168"/>
      <c r="FA222" s="168"/>
      <c r="FB222" s="168"/>
      <c r="FC222" s="168"/>
      <c r="FD222" s="168"/>
      <c r="FE222" s="168"/>
      <c r="FF222" s="168"/>
      <c r="FG222" s="168"/>
      <c r="FH222" s="168"/>
      <c r="FI222" s="168"/>
      <c r="FJ222" s="168"/>
      <c r="FK222" s="168"/>
      <c r="FL222" s="168"/>
      <c r="FM222" s="168"/>
      <c r="FN222" s="168"/>
      <c r="FO222" s="168"/>
      <c r="FP222" s="168"/>
      <c r="FQ222" s="168"/>
      <c r="FR222" s="168"/>
      <c r="FS222" s="168"/>
      <c r="FT222" s="168"/>
      <c r="FU222" s="168"/>
      <c r="FV222" s="168"/>
      <c r="FW222" s="168"/>
      <c r="FX222" s="168"/>
      <c r="FY222" s="168"/>
      <c r="FZ222" s="168"/>
      <c r="GA222" s="168"/>
      <c r="GB222" s="168"/>
      <c r="GC222" s="168"/>
      <c r="GD222" s="168"/>
      <c r="GE222" s="168"/>
      <c r="GF222" s="168"/>
      <c r="GG222" s="168"/>
      <c r="GH222" s="168"/>
      <c r="GI222" s="168"/>
      <c r="GJ222" s="168"/>
      <c r="GK222" s="168"/>
      <c r="GL222" s="168"/>
      <c r="GM222" s="168"/>
      <c r="GN222" s="168"/>
      <c r="GO222" s="168"/>
      <c r="GP222" s="168"/>
      <c r="GQ222" s="168"/>
      <c r="GR222" s="168"/>
      <c r="GS222" s="168"/>
      <c r="GT222" s="168"/>
      <c r="GU222" s="168"/>
      <c r="GV222" s="168"/>
      <c r="GW222" s="168"/>
      <c r="GX222" s="168"/>
    </row>
    <row r="223" spans="1:206" s="169" customFormat="1" ht="75" x14ac:dyDescent="0.3">
      <c r="A223" s="163"/>
      <c r="B223" s="151">
        <v>45656</v>
      </c>
      <c r="C223" s="152" t="s">
        <v>759</v>
      </c>
      <c r="D223" s="165" t="s">
        <v>295</v>
      </c>
      <c r="E223" s="177" t="s">
        <v>760</v>
      </c>
      <c r="F223" s="157"/>
      <c r="G223" s="166">
        <v>18900</v>
      </c>
      <c r="H223" s="155">
        <f t="shared" si="15"/>
        <v>10489560.136000002</v>
      </c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68"/>
      <c r="DX223" s="168"/>
      <c r="DY223" s="168"/>
      <c r="DZ223" s="168"/>
      <c r="EA223" s="168"/>
      <c r="EB223" s="168"/>
      <c r="EC223" s="168"/>
      <c r="ED223" s="168"/>
      <c r="EE223" s="168"/>
      <c r="EF223" s="168"/>
      <c r="EG223" s="168"/>
      <c r="EH223" s="168"/>
      <c r="EI223" s="168"/>
      <c r="EJ223" s="168"/>
      <c r="EK223" s="168"/>
      <c r="EL223" s="168"/>
      <c r="EM223" s="168"/>
      <c r="EN223" s="168"/>
      <c r="EO223" s="168"/>
      <c r="EP223" s="168"/>
      <c r="EQ223" s="168"/>
      <c r="ER223" s="168"/>
      <c r="ES223" s="168"/>
      <c r="ET223" s="168"/>
      <c r="EU223" s="168"/>
      <c r="EV223" s="168"/>
      <c r="EW223" s="168"/>
      <c r="EX223" s="168"/>
      <c r="EY223" s="168"/>
      <c r="EZ223" s="168"/>
      <c r="FA223" s="168"/>
      <c r="FB223" s="168"/>
      <c r="FC223" s="168"/>
      <c r="FD223" s="168"/>
      <c r="FE223" s="168"/>
      <c r="FF223" s="168"/>
      <c r="FG223" s="168"/>
      <c r="FH223" s="168"/>
      <c r="FI223" s="168"/>
      <c r="FJ223" s="168"/>
      <c r="FK223" s="168"/>
      <c r="FL223" s="168"/>
      <c r="FM223" s="168"/>
      <c r="FN223" s="168"/>
      <c r="FO223" s="168"/>
      <c r="FP223" s="168"/>
      <c r="FQ223" s="168"/>
      <c r="FR223" s="168"/>
      <c r="FS223" s="168"/>
      <c r="FT223" s="168"/>
      <c r="FU223" s="168"/>
      <c r="FV223" s="168"/>
      <c r="FW223" s="168"/>
      <c r="FX223" s="168"/>
      <c r="FY223" s="168"/>
      <c r="FZ223" s="168"/>
      <c r="GA223" s="168"/>
      <c r="GB223" s="168"/>
      <c r="GC223" s="168"/>
      <c r="GD223" s="168"/>
      <c r="GE223" s="168"/>
      <c r="GF223" s="168"/>
      <c r="GG223" s="168"/>
      <c r="GH223" s="168"/>
      <c r="GI223" s="168"/>
      <c r="GJ223" s="168"/>
      <c r="GK223" s="168"/>
      <c r="GL223" s="168"/>
      <c r="GM223" s="168"/>
      <c r="GN223" s="168"/>
      <c r="GO223" s="168"/>
      <c r="GP223" s="168"/>
      <c r="GQ223" s="168"/>
      <c r="GR223" s="168"/>
      <c r="GS223" s="168"/>
      <c r="GT223" s="168"/>
      <c r="GU223" s="168"/>
      <c r="GV223" s="168"/>
      <c r="GW223" s="168"/>
      <c r="GX223" s="168"/>
    </row>
    <row r="224" spans="1:206" s="169" customFormat="1" ht="56.25" x14ac:dyDescent="0.3">
      <c r="A224" s="163"/>
      <c r="B224" s="151">
        <v>45656</v>
      </c>
      <c r="C224" s="152" t="s">
        <v>761</v>
      </c>
      <c r="D224" s="165" t="s">
        <v>762</v>
      </c>
      <c r="E224" s="177" t="s">
        <v>763</v>
      </c>
      <c r="F224" s="157"/>
      <c r="G224" s="166">
        <v>503079.83</v>
      </c>
      <c r="H224" s="155">
        <f t="shared" si="15"/>
        <v>9986480.3060000017</v>
      </c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68"/>
      <c r="DX224" s="168"/>
      <c r="DY224" s="168"/>
      <c r="DZ224" s="168"/>
      <c r="EA224" s="168"/>
      <c r="EB224" s="168"/>
      <c r="EC224" s="168"/>
      <c r="ED224" s="168"/>
      <c r="EE224" s="168"/>
      <c r="EF224" s="168"/>
      <c r="EG224" s="168"/>
      <c r="EH224" s="168"/>
      <c r="EI224" s="168"/>
      <c r="EJ224" s="168"/>
      <c r="EK224" s="168"/>
      <c r="EL224" s="168"/>
      <c r="EM224" s="168"/>
      <c r="EN224" s="168"/>
      <c r="EO224" s="168"/>
      <c r="EP224" s="168"/>
      <c r="EQ224" s="168"/>
      <c r="ER224" s="168"/>
      <c r="ES224" s="168"/>
      <c r="ET224" s="168"/>
      <c r="EU224" s="168"/>
      <c r="EV224" s="168"/>
      <c r="EW224" s="168"/>
      <c r="EX224" s="168"/>
      <c r="EY224" s="168"/>
      <c r="EZ224" s="168"/>
      <c r="FA224" s="168"/>
      <c r="FB224" s="168"/>
      <c r="FC224" s="168"/>
      <c r="FD224" s="168"/>
      <c r="FE224" s="168"/>
      <c r="FF224" s="168"/>
      <c r="FG224" s="168"/>
      <c r="FH224" s="168"/>
      <c r="FI224" s="168"/>
      <c r="FJ224" s="168"/>
      <c r="FK224" s="168"/>
      <c r="FL224" s="168"/>
      <c r="FM224" s="168"/>
      <c r="FN224" s="168"/>
      <c r="FO224" s="168"/>
      <c r="FP224" s="168"/>
      <c r="FQ224" s="168"/>
      <c r="FR224" s="168"/>
      <c r="FS224" s="168"/>
      <c r="FT224" s="168"/>
      <c r="FU224" s="168"/>
      <c r="FV224" s="168"/>
      <c r="FW224" s="168"/>
      <c r="FX224" s="168"/>
      <c r="FY224" s="168"/>
      <c r="FZ224" s="168"/>
      <c r="GA224" s="168"/>
      <c r="GB224" s="168"/>
      <c r="GC224" s="168"/>
      <c r="GD224" s="168"/>
      <c r="GE224" s="168"/>
      <c r="GF224" s="168"/>
      <c r="GG224" s="168"/>
      <c r="GH224" s="168"/>
      <c r="GI224" s="168"/>
      <c r="GJ224" s="168"/>
      <c r="GK224" s="168"/>
      <c r="GL224" s="168"/>
      <c r="GM224" s="168"/>
      <c r="GN224" s="168"/>
      <c r="GO224" s="168"/>
      <c r="GP224" s="168"/>
      <c r="GQ224" s="168"/>
      <c r="GR224" s="168"/>
      <c r="GS224" s="168"/>
      <c r="GT224" s="168"/>
      <c r="GU224" s="168"/>
      <c r="GV224" s="168"/>
      <c r="GW224" s="168"/>
      <c r="GX224" s="168"/>
    </row>
    <row r="225" spans="1:206" s="169" customFormat="1" ht="56.25" x14ac:dyDescent="0.3">
      <c r="A225" s="163"/>
      <c r="B225" s="151">
        <v>45656</v>
      </c>
      <c r="C225" s="152" t="s">
        <v>764</v>
      </c>
      <c r="D225" s="165" t="s">
        <v>765</v>
      </c>
      <c r="E225" s="177" t="s">
        <v>766</v>
      </c>
      <c r="F225" s="157"/>
      <c r="G225" s="166">
        <v>229829.07</v>
      </c>
      <c r="H225" s="155">
        <f t="shared" si="15"/>
        <v>9756651.2360000014</v>
      </c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68"/>
      <c r="DX225" s="168"/>
      <c r="DY225" s="168"/>
      <c r="DZ225" s="168"/>
      <c r="EA225" s="168"/>
      <c r="EB225" s="168"/>
      <c r="EC225" s="168"/>
      <c r="ED225" s="168"/>
      <c r="EE225" s="168"/>
      <c r="EF225" s="168"/>
      <c r="EG225" s="168"/>
      <c r="EH225" s="168"/>
      <c r="EI225" s="168"/>
      <c r="EJ225" s="168"/>
      <c r="EK225" s="168"/>
      <c r="EL225" s="168"/>
      <c r="EM225" s="168"/>
      <c r="EN225" s="168"/>
      <c r="EO225" s="168"/>
      <c r="EP225" s="168"/>
      <c r="EQ225" s="168"/>
      <c r="ER225" s="168"/>
      <c r="ES225" s="168"/>
      <c r="ET225" s="168"/>
      <c r="EU225" s="168"/>
      <c r="EV225" s="168"/>
      <c r="EW225" s="168"/>
      <c r="EX225" s="168"/>
      <c r="EY225" s="168"/>
      <c r="EZ225" s="168"/>
      <c r="FA225" s="168"/>
      <c r="FB225" s="168"/>
      <c r="FC225" s="168"/>
      <c r="FD225" s="168"/>
      <c r="FE225" s="168"/>
      <c r="FF225" s="168"/>
      <c r="FG225" s="168"/>
      <c r="FH225" s="168"/>
      <c r="FI225" s="168"/>
      <c r="FJ225" s="168"/>
      <c r="FK225" s="168"/>
      <c r="FL225" s="168"/>
      <c r="FM225" s="168"/>
      <c r="FN225" s="168"/>
      <c r="FO225" s="168"/>
      <c r="FP225" s="168"/>
      <c r="FQ225" s="168"/>
      <c r="FR225" s="168"/>
      <c r="FS225" s="168"/>
      <c r="FT225" s="168"/>
      <c r="FU225" s="168"/>
      <c r="FV225" s="168"/>
      <c r="FW225" s="168"/>
      <c r="FX225" s="168"/>
      <c r="FY225" s="168"/>
      <c r="FZ225" s="168"/>
      <c r="GA225" s="168"/>
      <c r="GB225" s="168"/>
      <c r="GC225" s="168"/>
      <c r="GD225" s="168"/>
      <c r="GE225" s="168"/>
      <c r="GF225" s="168"/>
      <c r="GG225" s="168"/>
      <c r="GH225" s="168"/>
      <c r="GI225" s="168"/>
      <c r="GJ225" s="168"/>
      <c r="GK225" s="168"/>
      <c r="GL225" s="168"/>
      <c r="GM225" s="168"/>
      <c r="GN225" s="168"/>
      <c r="GO225" s="168"/>
      <c r="GP225" s="168"/>
      <c r="GQ225" s="168"/>
      <c r="GR225" s="168"/>
      <c r="GS225" s="168"/>
      <c r="GT225" s="168"/>
      <c r="GU225" s="168"/>
      <c r="GV225" s="168"/>
      <c r="GW225" s="168"/>
      <c r="GX225" s="168"/>
    </row>
    <row r="226" spans="1:206" s="169" customFormat="1" ht="56.25" x14ac:dyDescent="0.3">
      <c r="A226" s="163"/>
      <c r="B226" s="151">
        <v>45656</v>
      </c>
      <c r="C226" s="152" t="s">
        <v>767</v>
      </c>
      <c r="D226" s="165" t="s">
        <v>768</v>
      </c>
      <c r="E226" s="177" t="s">
        <v>769</v>
      </c>
      <c r="F226" s="157"/>
      <c r="G226" s="166">
        <v>95550</v>
      </c>
      <c r="H226" s="155">
        <f t="shared" si="15"/>
        <v>9661101.2360000014</v>
      </c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68"/>
      <c r="DX226" s="168"/>
      <c r="DY226" s="168"/>
      <c r="DZ226" s="168"/>
      <c r="EA226" s="168"/>
      <c r="EB226" s="168"/>
      <c r="EC226" s="168"/>
      <c r="ED226" s="168"/>
      <c r="EE226" s="168"/>
      <c r="EF226" s="168"/>
      <c r="EG226" s="168"/>
      <c r="EH226" s="168"/>
      <c r="EI226" s="168"/>
      <c r="EJ226" s="168"/>
      <c r="EK226" s="168"/>
      <c r="EL226" s="168"/>
      <c r="EM226" s="168"/>
      <c r="EN226" s="168"/>
      <c r="EO226" s="168"/>
      <c r="EP226" s="168"/>
      <c r="EQ226" s="168"/>
      <c r="ER226" s="168"/>
      <c r="ES226" s="168"/>
      <c r="ET226" s="168"/>
      <c r="EU226" s="168"/>
      <c r="EV226" s="168"/>
      <c r="EW226" s="168"/>
      <c r="EX226" s="168"/>
      <c r="EY226" s="168"/>
      <c r="EZ226" s="168"/>
      <c r="FA226" s="168"/>
      <c r="FB226" s="168"/>
      <c r="FC226" s="168"/>
      <c r="FD226" s="168"/>
      <c r="FE226" s="168"/>
      <c r="FF226" s="168"/>
      <c r="FG226" s="168"/>
      <c r="FH226" s="168"/>
      <c r="FI226" s="168"/>
      <c r="FJ226" s="168"/>
      <c r="FK226" s="168"/>
      <c r="FL226" s="168"/>
      <c r="FM226" s="168"/>
      <c r="FN226" s="168"/>
      <c r="FO226" s="168"/>
      <c r="FP226" s="168"/>
      <c r="FQ226" s="168"/>
      <c r="FR226" s="168"/>
      <c r="FS226" s="168"/>
      <c r="FT226" s="168"/>
      <c r="FU226" s="168"/>
      <c r="FV226" s="168"/>
      <c r="FW226" s="168"/>
      <c r="FX226" s="168"/>
      <c r="FY226" s="168"/>
      <c r="FZ226" s="168"/>
      <c r="GA226" s="168"/>
      <c r="GB226" s="168"/>
      <c r="GC226" s="168"/>
      <c r="GD226" s="168"/>
      <c r="GE226" s="168"/>
      <c r="GF226" s="168"/>
      <c r="GG226" s="168"/>
      <c r="GH226" s="168"/>
      <c r="GI226" s="168"/>
      <c r="GJ226" s="168"/>
      <c r="GK226" s="168"/>
      <c r="GL226" s="168"/>
      <c r="GM226" s="168"/>
      <c r="GN226" s="168"/>
      <c r="GO226" s="168"/>
      <c r="GP226" s="168"/>
      <c r="GQ226" s="168"/>
      <c r="GR226" s="168"/>
      <c r="GS226" s="168"/>
      <c r="GT226" s="168"/>
      <c r="GU226" s="168"/>
      <c r="GV226" s="168"/>
      <c r="GW226" s="168"/>
      <c r="GX226" s="168"/>
    </row>
    <row r="227" spans="1:206" s="169" customFormat="1" ht="18.75" x14ac:dyDescent="0.3">
      <c r="A227" s="163"/>
      <c r="B227" s="196">
        <v>45657</v>
      </c>
      <c r="C227" s="152" t="s">
        <v>770</v>
      </c>
      <c r="D227" s="165" t="s">
        <v>190</v>
      </c>
      <c r="E227" s="177" t="s">
        <v>157</v>
      </c>
      <c r="F227" s="157">
        <v>4671</v>
      </c>
      <c r="G227" s="166"/>
      <c r="H227" s="155">
        <f>H226+F227</f>
        <v>9665772.2360000014</v>
      </c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8"/>
      <c r="BN227" s="168"/>
      <c r="BO227" s="168"/>
      <c r="BP227" s="168"/>
      <c r="BQ227" s="168"/>
      <c r="BR227" s="168"/>
      <c r="BS227" s="168"/>
      <c r="BT227" s="168"/>
      <c r="BU227" s="168"/>
      <c r="BV227" s="168"/>
      <c r="BW227" s="168"/>
      <c r="BX227" s="168"/>
      <c r="BY227" s="168"/>
      <c r="BZ227" s="168"/>
      <c r="CA227" s="168"/>
      <c r="CB227" s="168"/>
      <c r="CC227" s="168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168"/>
      <c r="CU227" s="168"/>
      <c r="CV227" s="168"/>
      <c r="CW227" s="168"/>
      <c r="CX227" s="168"/>
      <c r="CY227" s="168"/>
      <c r="CZ227" s="168"/>
      <c r="DA227" s="168"/>
      <c r="DB227" s="168"/>
      <c r="DC227" s="168"/>
      <c r="DD227" s="168"/>
      <c r="DE227" s="168"/>
      <c r="DF227" s="168"/>
      <c r="DG227" s="168"/>
      <c r="DH227" s="168"/>
      <c r="DI227" s="168"/>
      <c r="DJ227" s="168"/>
      <c r="DK227" s="168"/>
      <c r="DL227" s="168"/>
      <c r="DM227" s="168"/>
      <c r="DN227" s="168"/>
      <c r="DO227" s="168"/>
      <c r="DP227" s="168"/>
      <c r="DQ227" s="168"/>
      <c r="DR227" s="168"/>
      <c r="DS227" s="168"/>
      <c r="DT227" s="168"/>
      <c r="DU227" s="168"/>
      <c r="DV227" s="168"/>
      <c r="DW227" s="168"/>
      <c r="DX227" s="168"/>
      <c r="DY227" s="168"/>
      <c r="DZ227" s="168"/>
      <c r="EA227" s="168"/>
      <c r="EB227" s="168"/>
      <c r="EC227" s="168"/>
      <c r="ED227" s="168"/>
      <c r="EE227" s="168"/>
      <c r="EF227" s="168"/>
      <c r="EG227" s="168"/>
      <c r="EH227" s="168"/>
      <c r="EI227" s="168"/>
      <c r="EJ227" s="168"/>
      <c r="EK227" s="168"/>
      <c r="EL227" s="168"/>
      <c r="EM227" s="168"/>
      <c r="EN227" s="168"/>
      <c r="EO227" s="168"/>
      <c r="EP227" s="168"/>
      <c r="EQ227" s="168"/>
      <c r="ER227" s="168"/>
      <c r="ES227" s="168"/>
      <c r="ET227" s="168"/>
      <c r="EU227" s="168"/>
      <c r="EV227" s="168"/>
      <c r="EW227" s="168"/>
      <c r="EX227" s="168"/>
      <c r="EY227" s="168"/>
      <c r="EZ227" s="168"/>
      <c r="FA227" s="168"/>
      <c r="FB227" s="168"/>
      <c r="FC227" s="168"/>
      <c r="FD227" s="168"/>
      <c r="FE227" s="168"/>
      <c r="FF227" s="168"/>
      <c r="FG227" s="168"/>
      <c r="FH227" s="168"/>
      <c r="FI227" s="168"/>
      <c r="FJ227" s="168"/>
      <c r="FK227" s="168"/>
      <c r="FL227" s="168"/>
      <c r="FM227" s="168"/>
      <c r="FN227" s="168"/>
      <c r="FO227" s="168"/>
      <c r="FP227" s="168"/>
      <c r="FQ227" s="168"/>
      <c r="FR227" s="168"/>
      <c r="FS227" s="168"/>
      <c r="FT227" s="168"/>
      <c r="FU227" s="168"/>
      <c r="FV227" s="168"/>
      <c r="FW227" s="168"/>
      <c r="FX227" s="168"/>
      <c r="FY227" s="168"/>
      <c r="FZ227" s="168"/>
      <c r="GA227" s="168"/>
      <c r="GB227" s="168"/>
      <c r="GC227" s="168"/>
      <c r="GD227" s="168"/>
      <c r="GE227" s="168"/>
      <c r="GF227" s="168"/>
      <c r="GG227" s="168"/>
      <c r="GH227" s="168"/>
      <c r="GI227" s="168"/>
      <c r="GJ227" s="168"/>
      <c r="GK227" s="168"/>
      <c r="GL227" s="168"/>
      <c r="GM227" s="168"/>
      <c r="GN227" s="168"/>
      <c r="GO227" s="168"/>
      <c r="GP227" s="168"/>
      <c r="GQ227" s="168"/>
      <c r="GR227" s="168"/>
      <c r="GS227" s="168"/>
      <c r="GT227" s="168"/>
      <c r="GU227" s="168"/>
      <c r="GV227" s="168"/>
      <c r="GW227" s="168"/>
      <c r="GX227" s="168"/>
    </row>
    <row r="228" spans="1:206" s="169" customFormat="1" ht="18.75" x14ac:dyDescent="0.3">
      <c r="A228" s="163"/>
      <c r="B228" s="196">
        <v>45657</v>
      </c>
      <c r="C228" s="197"/>
      <c r="D228" s="161" t="s">
        <v>235</v>
      </c>
      <c r="E228" s="198" t="s">
        <v>771</v>
      </c>
      <c r="F228" s="157"/>
      <c r="G228" s="187">
        <v>21989.48</v>
      </c>
      <c r="H228" s="155">
        <f>H227-G228</f>
        <v>9643782.756000001</v>
      </c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8"/>
      <c r="BN228" s="168"/>
      <c r="BO228" s="168"/>
      <c r="BP228" s="168"/>
      <c r="BQ228" s="168"/>
      <c r="BR228" s="168"/>
      <c r="BS228" s="168"/>
      <c r="BT228" s="168"/>
      <c r="BU228" s="168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68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68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168"/>
      <c r="DG228" s="168"/>
      <c r="DH228" s="168"/>
      <c r="DI228" s="168"/>
      <c r="DJ228" s="168"/>
      <c r="DK228" s="168"/>
      <c r="DL228" s="168"/>
      <c r="DM228" s="168"/>
      <c r="DN228" s="168"/>
      <c r="DO228" s="168"/>
      <c r="DP228" s="168"/>
      <c r="DQ228" s="168"/>
      <c r="DR228" s="168"/>
      <c r="DS228" s="168"/>
      <c r="DT228" s="168"/>
      <c r="DU228" s="168"/>
      <c r="DV228" s="168"/>
      <c r="DW228" s="168"/>
      <c r="DX228" s="168"/>
      <c r="DY228" s="168"/>
      <c r="DZ228" s="168"/>
      <c r="EA228" s="168"/>
      <c r="EB228" s="168"/>
      <c r="EC228" s="168"/>
      <c r="ED228" s="168"/>
      <c r="EE228" s="168"/>
      <c r="EF228" s="168"/>
      <c r="EG228" s="168"/>
      <c r="EH228" s="168"/>
      <c r="EI228" s="168"/>
      <c r="EJ228" s="168"/>
      <c r="EK228" s="168"/>
      <c r="EL228" s="168"/>
      <c r="EM228" s="168"/>
      <c r="EN228" s="168"/>
      <c r="EO228" s="168"/>
      <c r="EP228" s="168"/>
      <c r="EQ228" s="168"/>
      <c r="ER228" s="168"/>
      <c r="ES228" s="168"/>
      <c r="ET228" s="168"/>
      <c r="EU228" s="168"/>
      <c r="EV228" s="168"/>
      <c r="EW228" s="168"/>
      <c r="EX228" s="168"/>
      <c r="EY228" s="168"/>
      <c r="EZ228" s="168"/>
      <c r="FA228" s="168"/>
      <c r="FB228" s="168"/>
      <c r="FC228" s="168"/>
      <c r="FD228" s="168"/>
      <c r="FE228" s="168"/>
      <c r="FF228" s="168"/>
      <c r="FG228" s="168"/>
      <c r="FH228" s="168"/>
      <c r="FI228" s="168"/>
      <c r="FJ228" s="168"/>
      <c r="FK228" s="168"/>
      <c r="FL228" s="168"/>
      <c r="FM228" s="168"/>
      <c r="FN228" s="168"/>
      <c r="FO228" s="168"/>
      <c r="FP228" s="168"/>
      <c r="FQ228" s="168"/>
      <c r="FR228" s="168"/>
      <c r="FS228" s="168"/>
      <c r="FT228" s="168"/>
      <c r="FU228" s="168"/>
      <c r="FV228" s="168"/>
      <c r="FW228" s="168"/>
      <c r="FX228" s="168"/>
      <c r="FY228" s="168"/>
      <c r="FZ228" s="168"/>
      <c r="GA228" s="168"/>
      <c r="GB228" s="168"/>
      <c r="GC228" s="168"/>
      <c r="GD228" s="168"/>
      <c r="GE228" s="168"/>
      <c r="GF228" s="168"/>
      <c r="GG228" s="168"/>
      <c r="GH228" s="168"/>
      <c r="GI228" s="168"/>
      <c r="GJ228" s="168"/>
      <c r="GK228" s="168"/>
      <c r="GL228" s="168"/>
      <c r="GM228" s="168"/>
      <c r="GN228" s="168"/>
      <c r="GO228" s="168"/>
      <c r="GP228" s="168"/>
      <c r="GQ228" s="168"/>
      <c r="GR228" s="168"/>
      <c r="GS228" s="168"/>
      <c r="GT228" s="168"/>
      <c r="GU228" s="168"/>
      <c r="GV228" s="168"/>
      <c r="GW228" s="168"/>
      <c r="GX228" s="168"/>
    </row>
    <row r="229" spans="1:206" s="168" customFormat="1" ht="18.75" customHeight="1" x14ac:dyDescent="0.3">
      <c r="A229" s="199"/>
      <c r="B229" s="304" t="s">
        <v>236</v>
      </c>
      <c r="C229" s="306"/>
      <c r="D229" s="306"/>
      <c r="E229" s="305"/>
      <c r="F229" s="153">
        <f>SUM(F6:F228)</f>
        <v>12675237.560000001</v>
      </c>
      <c r="G229" s="200">
        <f>SUM(G6:G228)</f>
        <v>19664712.353999995</v>
      </c>
      <c r="H229" s="201">
        <f>H228</f>
        <v>9643782.756000001</v>
      </c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</row>
    <row r="230" spans="1:206" s="168" customFormat="1" ht="24" hidden="1" customHeight="1" x14ac:dyDescent="0.25">
      <c r="A230" s="199"/>
      <c r="B230" s="202"/>
      <c r="C230" s="202"/>
      <c r="D230" s="203" t="s">
        <v>237</v>
      </c>
      <c r="E230" s="204"/>
      <c r="F230" s="205" t="e">
        <f>'[1]Agosto 2020.'!#REF!</f>
        <v>#REF!</v>
      </c>
      <c r="G230" s="206" t="s">
        <v>238</v>
      </c>
      <c r="H230" s="20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</row>
    <row r="231" spans="1:206" s="168" customFormat="1" ht="24" customHeight="1" x14ac:dyDescent="0.25">
      <c r="A231" s="199"/>
      <c r="B231" s="202"/>
      <c r="C231" s="202"/>
      <c r="D231" s="208"/>
      <c r="E231" s="204"/>
      <c r="F231" s="205"/>
      <c r="G231" s="206"/>
      <c r="H231" s="20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</row>
    <row r="232" spans="1:206" s="168" customFormat="1" ht="24" customHeight="1" x14ac:dyDescent="0.25">
      <c r="A232" s="199"/>
      <c r="B232" s="202"/>
      <c r="C232" s="202"/>
      <c r="D232" s="208"/>
      <c r="E232" s="204"/>
      <c r="F232" s="205"/>
      <c r="G232" s="206"/>
      <c r="H232" s="20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</row>
    <row r="233" spans="1:206" ht="18.75" x14ac:dyDescent="0.3">
      <c r="A233" s="209"/>
      <c r="B233" s="210"/>
      <c r="C233" s="211" t="s">
        <v>205</v>
      </c>
      <c r="D233" s="212"/>
      <c r="E233" s="213"/>
      <c r="F233" s="298" t="s">
        <v>193</v>
      </c>
      <c r="G233" s="298"/>
      <c r="H233" s="214"/>
    </row>
    <row r="234" spans="1:206" ht="18.75" x14ac:dyDescent="0.3">
      <c r="A234" s="209"/>
      <c r="B234" s="210"/>
      <c r="C234" s="217" t="s">
        <v>239</v>
      </c>
      <c r="D234" s="212"/>
      <c r="E234" s="213"/>
      <c r="F234" s="299" t="s">
        <v>240</v>
      </c>
      <c r="G234" s="299"/>
      <c r="H234" s="214"/>
    </row>
    <row r="238" spans="1:206" s="223" customFormat="1" x14ac:dyDescent="0.25">
      <c r="A238" s="216"/>
      <c r="B238" s="218"/>
      <c r="C238" s="218"/>
      <c r="D238" s="219"/>
      <c r="E238" s="220"/>
      <c r="F238" s="221"/>
      <c r="G238" s="222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  <c r="BI238" s="216"/>
      <c r="BJ238" s="216"/>
      <c r="BK238" s="216"/>
      <c r="BL238" s="216"/>
      <c r="BM238" s="216"/>
      <c r="BN238" s="216"/>
      <c r="BO238" s="216"/>
      <c r="BP238" s="216"/>
      <c r="BQ238" s="216"/>
      <c r="BR238" s="216"/>
      <c r="BS238" s="216"/>
      <c r="BT238" s="216"/>
      <c r="BU238" s="216"/>
      <c r="BV238" s="216"/>
      <c r="BW238" s="216"/>
      <c r="BX238" s="216"/>
      <c r="BY238" s="216"/>
      <c r="BZ238" s="216"/>
      <c r="CA238" s="216"/>
      <c r="CB238" s="216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6"/>
      <c r="CN238" s="216"/>
      <c r="CO238" s="216"/>
      <c r="CP238" s="216"/>
      <c r="CQ238" s="216"/>
      <c r="CR238" s="216"/>
      <c r="CS238" s="216"/>
      <c r="CT238" s="216"/>
      <c r="CU238" s="216"/>
      <c r="CV238" s="216"/>
      <c r="CW238" s="216"/>
      <c r="CX238" s="216"/>
      <c r="CY238" s="216"/>
      <c r="CZ238" s="216"/>
      <c r="DA238" s="216"/>
      <c r="DB238" s="216"/>
      <c r="DC238" s="216"/>
      <c r="DD238" s="216"/>
      <c r="DE238" s="216"/>
      <c r="DF238" s="216"/>
      <c r="DG238" s="216"/>
      <c r="DH238" s="216"/>
      <c r="DI238" s="216"/>
      <c r="DJ238" s="216"/>
      <c r="DK238" s="216"/>
      <c r="DL238" s="216"/>
      <c r="DM238" s="216"/>
      <c r="DN238" s="216"/>
      <c r="DO238" s="216"/>
      <c r="DP238" s="216"/>
      <c r="DQ238" s="216"/>
      <c r="DR238" s="216"/>
      <c r="DS238" s="216"/>
      <c r="DT238" s="216"/>
      <c r="DU238" s="216"/>
      <c r="DV238" s="216"/>
      <c r="DW238" s="216"/>
      <c r="DX238" s="216"/>
      <c r="DY238" s="216"/>
      <c r="DZ238" s="216"/>
      <c r="EA238" s="216"/>
      <c r="EB238" s="216"/>
      <c r="EC238" s="216"/>
      <c r="ED238" s="216"/>
      <c r="EE238" s="216"/>
      <c r="EF238" s="216"/>
      <c r="EG238" s="216"/>
      <c r="EH238" s="216"/>
      <c r="EI238" s="216"/>
      <c r="EJ238" s="216"/>
      <c r="EK238" s="216"/>
      <c r="EL238" s="216"/>
      <c r="EM238" s="216"/>
      <c r="EN238" s="216"/>
      <c r="EO238" s="216"/>
      <c r="EP238" s="216"/>
      <c r="EQ238" s="216"/>
      <c r="ER238" s="216"/>
      <c r="ES238" s="216"/>
      <c r="ET238" s="216"/>
      <c r="EU238" s="216"/>
      <c r="EV238" s="216"/>
      <c r="EW238" s="216"/>
      <c r="EX238" s="216"/>
      <c r="EY238" s="216"/>
      <c r="EZ238" s="216"/>
      <c r="FA238" s="216"/>
      <c r="FB238" s="216"/>
      <c r="FC238" s="216"/>
      <c r="FD238" s="216"/>
      <c r="FE238" s="216"/>
      <c r="FF238" s="216"/>
      <c r="FG238" s="216"/>
      <c r="FH238" s="216"/>
      <c r="FI238" s="216"/>
      <c r="FJ238" s="216"/>
      <c r="FK238" s="216"/>
      <c r="FL238" s="216"/>
      <c r="FM238" s="216"/>
      <c r="FN238" s="216"/>
      <c r="FO238" s="216"/>
      <c r="FP238" s="216"/>
      <c r="FQ238" s="216"/>
      <c r="FR238" s="216"/>
      <c r="FS238" s="216"/>
      <c r="FT238" s="216"/>
      <c r="FU238" s="216"/>
      <c r="FV238" s="216"/>
      <c r="FW238" s="216"/>
      <c r="FX238" s="216"/>
      <c r="FY238" s="216"/>
      <c r="FZ238" s="216"/>
      <c r="GA238" s="216"/>
      <c r="GB238" s="216"/>
      <c r="GC238" s="216"/>
      <c r="GD238" s="216"/>
      <c r="GE238" s="216"/>
      <c r="GF238" s="216"/>
      <c r="GG238" s="216"/>
      <c r="GH238" s="216"/>
      <c r="GI238" s="216"/>
      <c r="GJ238" s="216"/>
      <c r="GK238" s="216"/>
      <c r="GL238" s="216"/>
      <c r="GM238" s="216"/>
      <c r="GN238" s="216"/>
      <c r="GO238" s="216"/>
      <c r="GP238" s="216"/>
      <c r="GQ238" s="216"/>
      <c r="GR238" s="216"/>
      <c r="GS238" s="216"/>
      <c r="GT238" s="216"/>
      <c r="GU238" s="216"/>
      <c r="GV238" s="216"/>
      <c r="GW238" s="216"/>
      <c r="GX238" s="216"/>
    </row>
    <row r="239" spans="1:206" x14ac:dyDescent="0.25">
      <c r="D239" s="224"/>
      <c r="G239" s="222">
        <f>G229-G228</f>
        <v>19642722.873999994</v>
      </c>
    </row>
    <row r="240" spans="1:206" x14ac:dyDescent="0.25">
      <c r="D240" s="224"/>
    </row>
    <row r="241" spans="4:4" x14ac:dyDescent="0.25">
      <c r="D241" s="224"/>
    </row>
    <row r="242" spans="4:4" x14ac:dyDescent="0.25">
      <c r="D242" s="224"/>
    </row>
    <row r="243" spans="4:4" x14ac:dyDescent="0.25">
      <c r="D243" s="224"/>
    </row>
    <row r="244" spans="4:4" x14ac:dyDescent="0.25">
      <c r="D244" s="224"/>
    </row>
    <row r="245" spans="4:4" x14ac:dyDescent="0.25">
      <c r="D245" s="224"/>
    </row>
    <row r="246" spans="4:4" x14ac:dyDescent="0.25">
      <c r="D246" s="224"/>
    </row>
    <row r="247" spans="4:4" x14ac:dyDescent="0.25">
      <c r="D247" s="224"/>
    </row>
    <row r="248" spans="4:4" x14ac:dyDescent="0.25">
      <c r="D248" s="224"/>
    </row>
    <row r="249" spans="4:4" x14ac:dyDescent="0.25">
      <c r="D249" s="224"/>
    </row>
    <row r="250" spans="4:4" x14ac:dyDescent="0.25">
      <c r="D250" s="224"/>
    </row>
    <row r="251" spans="4:4" x14ac:dyDescent="0.25">
      <c r="D251" s="224"/>
    </row>
    <row r="252" spans="4:4" x14ac:dyDescent="0.25">
      <c r="D252" s="224"/>
    </row>
    <row r="253" spans="4:4" x14ac:dyDescent="0.25">
      <c r="D253" s="224"/>
    </row>
    <row r="254" spans="4:4" x14ac:dyDescent="0.25">
      <c r="D254" s="224"/>
    </row>
    <row r="255" spans="4:4" x14ac:dyDescent="0.25">
      <c r="D255" s="224"/>
    </row>
    <row r="256" spans="4:4" x14ac:dyDescent="0.25">
      <c r="D256" s="224"/>
    </row>
    <row r="257" spans="4:4" x14ac:dyDescent="0.25">
      <c r="D257" s="224"/>
    </row>
    <row r="258" spans="4:4" x14ac:dyDescent="0.25">
      <c r="D258" s="224"/>
    </row>
    <row r="259" spans="4:4" x14ac:dyDescent="0.25">
      <c r="D259" s="224"/>
    </row>
    <row r="260" spans="4:4" x14ac:dyDescent="0.25">
      <c r="D260" s="224"/>
    </row>
    <row r="261" spans="4:4" x14ac:dyDescent="0.25">
      <c r="D261" s="224"/>
    </row>
    <row r="262" spans="4:4" x14ac:dyDescent="0.25">
      <c r="D262" s="224"/>
    </row>
    <row r="263" spans="4:4" x14ac:dyDescent="0.25">
      <c r="D263" s="224"/>
    </row>
    <row r="264" spans="4:4" x14ac:dyDescent="0.25">
      <c r="D264" s="224"/>
    </row>
    <row r="265" spans="4:4" x14ac:dyDescent="0.25">
      <c r="D265" s="224"/>
    </row>
    <row r="266" spans="4:4" x14ac:dyDescent="0.25">
      <c r="D266" s="224"/>
    </row>
    <row r="267" spans="4:4" x14ac:dyDescent="0.25">
      <c r="D267" s="224"/>
    </row>
    <row r="268" spans="4:4" x14ac:dyDescent="0.25">
      <c r="D268" s="224"/>
    </row>
    <row r="269" spans="4:4" x14ac:dyDescent="0.25">
      <c r="D269" s="224"/>
    </row>
    <row r="270" spans="4:4" x14ac:dyDescent="0.25">
      <c r="D270" s="224"/>
    </row>
    <row r="271" spans="4:4" x14ac:dyDescent="0.25">
      <c r="D271" s="224"/>
    </row>
    <row r="272" spans="4:4" x14ac:dyDescent="0.25">
      <c r="D272" s="224"/>
    </row>
    <row r="273" spans="4:4" x14ac:dyDescent="0.25">
      <c r="D273" s="224"/>
    </row>
    <row r="274" spans="4:4" x14ac:dyDescent="0.25">
      <c r="D274" s="224"/>
    </row>
    <row r="275" spans="4:4" x14ac:dyDescent="0.25">
      <c r="D275" s="224"/>
    </row>
    <row r="276" spans="4:4" x14ac:dyDescent="0.25">
      <c r="D276" s="224"/>
    </row>
    <row r="277" spans="4:4" x14ac:dyDescent="0.25">
      <c r="D277" s="224"/>
    </row>
    <row r="278" spans="4:4" x14ac:dyDescent="0.25">
      <c r="D278" s="224"/>
    </row>
    <row r="279" spans="4:4" x14ac:dyDescent="0.25">
      <c r="D279" s="224"/>
    </row>
    <row r="280" spans="4:4" x14ac:dyDescent="0.25">
      <c r="D280" s="224"/>
    </row>
    <row r="281" spans="4:4" x14ac:dyDescent="0.25">
      <c r="D281" s="224"/>
    </row>
    <row r="282" spans="4:4" x14ac:dyDescent="0.25">
      <c r="D282" s="224"/>
    </row>
    <row r="283" spans="4:4" x14ac:dyDescent="0.25">
      <c r="D283" s="224"/>
    </row>
    <row r="284" spans="4:4" x14ac:dyDescent="0.25">
      <c r="D284" s="224"/>
    </row>
    <row r="285" spans="4:4" x14ac:dyDescent="0.25">
      <c r="D285" s="224"/>
    </row>
    <row r="286" spans="4:4" x14ac:dyDescent="0.25">
      <c r="D286" s="224"/>
    </row>
    <row r="287" spans="4:4" x14ac:dyDescent="0.25">
      <c r="D287" s="224"/>
    </row>
    <row r="288" spans="4:4" x14ac:dyDescent="0.25">
      <c r="D288" s="224"/>
    </row>
    <row r="289" spans="4:4" x14ac:dyDescent="0.25">
      <c r="D289" s="224"/>
    </row>
    <row r="290" spans="4:4" x14ac:dyDescent="0.25">
      <c r="D290" s="224"/>
    </row>
    <row r="291" spans="4:4" x14ac:dyDescent="0.25">
      <c r="D291" s="224"/>
    </row>
    <row r="292" spans="4:4" x14ac:dyDescent="0.25">
      <c r="D292" s="224"/>
    </row>
    <row r="293" spans="4:4" x14ac:dyDescent="0.25">
      <c r="D293" s="224"/>
    </row>
    <row r="294" spans="4:4" x14ac:dyDescent="0.25">
      <c r="D294" s="224"/>
    </row>
    <row r="295" spans="4:4" x14ac:dyDescent="0.25">
      <c r="D295" s="224"/>
    </row>
    <row r="296" spans="4:4" x14ac:dyDescent="0.25">
      <c r="D296" s="224"/>
    </row>
    <row r="297" spans="4:4" x14ac:dyDescent="0.25">
      <c r="D297" s="224"/>
    </row>
    <row r="298" spans="4:4" x14ac:dyDescent="0.25">
      <c r="D298" s="224"/>
    </row>
    <row r="299" spans="4:4" x14ac:dyDescent="0.25">
      <c r="D299" s="224"/>
    </row>
    <row r="300" spans="4:4" x14ac:dyDescent="0.25">
      <c r="D300" s="224"/>
    </row>
    <row r="301" spans="4:4" x14ac:dyDescent="0.25">
      <c r="D301" s="224"/>
    </row>
    <row r="302" spans="4:4" x14ac:dyDescent="0.25">
      <c r="D302" s="224"/>
    </row>
    <row r="303" spans="4:4" x14ac:dyDescent="0.25">
      <c r="D303" s="224"/>
    </row>
    <row r="304" spans="4:4" x14ac:dyDescent="0.25">
      <c r="D304" s="224"/>
    </row>
    <row r="305" spans="4:4" x14ac:dyDescent="0.25">
      <c r="D305" s="224"/>
    </row>
    <row r="306" spans="4:4" x14ac:dyDescent="0.25">
      <c r="D306" s="224"/>
    </row>
    <row r="307" spans="4:4" x14ac:dyDescent="0.25">
      <c r="D307" s="224"/>
    </row>
    <row r="308" spans="4:4" x14ac:dyDescent="0.25">
      <c r="D308" s="224"/>
    </row>
    <row r="309" spans="4:4" x14ac:dyDescent="0.25">
      <c r="D309" s="224"/>
    </row>
    <row r="310" spans="4:4" x14ac:dyDescent="0.25">
      <c r="D310" s="224"/>
    </row>
    <row r="311" spans="4:4" x14ac:dyDescent="0.25">
      <c r="D311" s="224"/>
    </row>
    <row r="312" spans="4:4" x14ac:dyDescent="0.25">
      <c r="D312" s="224"/>
    </row>
    <row r="313" spans="4:4" x14ac:dyDescent="0.25">
      <c r="D313" s="224"/>
    </row>
    <row r="314" spans="4:4" x14ac:dyDescent="0.25">
      <c r="D314" s="224"/>
    </row>
    <row r="315" spans="4:4" x14ac:dyDescent="0.25">
      <c r="D315" s="224"/>
    </row>
    <row r="316" spans="4:4" x14ac:dyDescent="0.25">
      <c r="D316" s="224"/>
    </row>
    <row r="317" spans="4:4" x14ac:dyDescent="0.25">
      <c r="D317" s="224"/>
    </row>
    <row r="318" spans="4:4" x14ac:dyDescent="0.25">
      <c r="D318" s="224"/>
    </row>
    <row r="319" spans="4:4" x14ac:dyDescent="0.25">
      <c r="D319" s="224"/>
    </row>
    <row r="320" spans="4:4" x14ac:dyDescent="0.25">
      <c r="D320" s="224"/>
    </row>
    <row r="321" spans="4:4" x14ac:dyDescent="0.25">
      <c r="D321" s="224"/>
    </row>
    <row r="322" spans="4:4" x14ac:dyDescent="0.25">
      <c r="D322" s="224"/>
    </row>
    <row r="323" spans="4:4" x14ac:dyDescent="0.25">
      <c r="D323" s="224"/>
    </row>
    <row r="324" spans="4:4" x14ac:dyDescent="0.25">
      <c r="D324" s="224"/>
    </row>
    <row r="325" spans="4:4" x14ac:dyDescent="0.25">
      <c r="D325" s="224"/>
    </row>
    <row r="326" spans="4:4" x14ac:dyDescent="0.25">
      <c r="D326" s="224"/>
    </row>
    <row r="327" spans="4:4" x14ac:dyDescent="0.25">
      <c r="D327" s="224"/>
    </row>
    <row r="328" spans="4:4" x14ac:dyDescent="0.25">
      <c r="D328" s="224"/>
    </row>
    <row r="329" spans="4:4" x14ac:dyDescent="0.25">
      <c r="D329" s="224"/>
    </row>
    <row r="330" spans="4:4" x14ac:dyDescent="0.25">
      <c r="D330" s="224"/>
    </row>
    <row r="331" spans="4:4" x14ac:dyDescent="0.25">
      <c r="D331" s="224"/>
    </row>
    <row r="332" spans="4:4" x14ac:dyDescent="0.25">
      <c r="D332" s="224"/>
    </row>
    <row r="333" spans="4:4" x14ac:dyDescent="0.25">
      <c r="D333" s="224"/>
    </row>
    <row r="334" spans="4:4" x14ac:dyDescent="0.25">
      <c r="D334" s="224"/>
    </row>
    <row r="335" spans="4:4" x14ac:dyDescent="0.25">
      <c r="D335" s="224"/>
    </row>
    <row r="336" spans="4:4" x14ac:dyDescent="0.25">
      <c r="D336" s="224"/>
    </row>
    <row r="337" spans="4:4" x14ac:dyDescent="0.25">
      <c r="D337" s="224"/>
    </row>
    <row r="338" spans="4:4" x14ac:dyDescent="0.25">
      <c r="D338" s="224"/>
    </row>
    <row r="339" spans="4:4" x14ac:dyDescent="0.25">
      <c r="D339" s="224"/>
    </row>
    <row r="340" spans="4:4" x14ac:dyDescent="0.25">
      <c r="D340" s="224"/>
    </row>
    <row r="341" spans="4:4" x14ac:dyDescent="0.25">
      <c r="D341" s="224"/>
    </row>
    <row r="342" spans="4:4" x14ac:dyDescent="0.25">
      <c r="D342" s="224"/>
    </row>
    <row r="343" spans="4:4" x14ac:dyDescent="0.25">
      <c r="D343" s="224"/>
    </row>
    <row r="344" spans="4:4" x14ac:dyDescent="0.25">
      <c r="D344" s="224"/>
    </row>
    <row r="345" spans="4:4" x14ac:dyDescent="0.25">
      <c r="D345" s="224"/>
    </row>
    <row r="346" spans="4:4" x14ac:dyDescent="0.25">
      <c r="D346" s="224"/>
    </row>
    <row r="347" spans="4:4" x14ac:dyDescent="0.25">
      <c r="D347" s="224"/>
    </row>
    <row r="348" spans="4:4" x14ac:dyDescent="0.25">
      <c r="D348" s="224"/>
    </row>
    <row r="349" spans="4:4" x14ac:dyDescent="0.25">
      <c r="D349" s="224"/>
    </row>
    <row r="350" spans="4:4" x14ac:dyDescent="0.25">
      <c r="D350" s="224"/>
    </row>
    <row r="351" spans="4:4" x14ac:dyDescent="0.25">
      <c r="D351" s="224"/>
    </row>
    <row r="352" spans="4:4" x14ac:dyDescent="0.25">
      <c r="D352" s="224"/>
    </row>
    <row r="353" spans="4:4" x14ac:dyDescent="0.25">
      <c r="D353" s="224"/>
    </row>
    <row r="354" spans="4:4" x14ac:dyDescent="0.25">
      <c r="D354" s="224"/>
    </row>
    <row r="355" spans="4:4" x14ac:dyDescent="0.25">
      <c r="D355" s="224"/>
    </row>
    <row r="356" spans="4:4" x14ac:dyDescent="0.25">
      <c r="D356" s="224"/>
    </row>
    <row r="357" spans="4:4" x14ac:dyDescent="0.25">
      <c r="D357" s="224"/>
    </row>
    <row r="358" spans="4:4" x14ac:dyDescent="0.25">
      <c r="D358" s="224"/>
    </row>
    <row r="359" spans="4:4" x14ac:dyDescent="0.25">
      <c r="D359" s="224"/>
    </row>
    <row r="360" spans="4:4" x14ac:dyDescent="0.25">
      <c r="D360" s="224"/>
    </row>
    <row r="361" spans="4:4" x14ac:dyDescent="0.25">
      <c r="D361" s="224"/>
    </row>
    <row r="362" spans="4:4" x14ac:dyDescent="0.25">
      <c r="D362" s="224"/>
    </row>
    <row r="363" spans="4:4" x14ac:dyDescent="0.25">
      <c r="D363" s="224"/>
    </row>
    <row r="364" spans="4:4" x14ac:dyDescent="0.25">
      <c r="D364" s="224"/>
    </row>
    <row r="365" spans="4:4" x14ac:dyDescent="0.25">
      <c r="D365" s="224"/>
    </row>
    <row r="366" spans="4:4" x14ac:dyDescent="0.25">
      <c r="D366" s="224"/>
    </row>
    <row r="367" spans="4:4" x14ac:dyDescent="0.25">
      <c r="D367" s="224"/>
    </row>
    <row r="368" spans="4:4" x14ac:dyDescent="0.25">
      <c r="D368" s="224"/>
    </row>
    <row r="369" spans="4:4" x14ac:dyDescent="0.25">
      <c r="D369" s="224"/>
    </row>
    <row r="370" spans="4:4" x14ac:dyDescent="0.25">
      <c r="D370" s="224"/>
    </row>
    <row r="371" spans="4:4" x14ac:dyDescent="0.25">
      <c r="D371" s="224"/>
    </row>
    <row r="372" spans="4:4" x14ac:dyDescent="0.25">
      <c r="D372" s="224"/>
    </row>
    <row r="373" spans="4:4" x14ac:dyDescent="0.25">
      <c r="D373" s="224"/>
    </row>
    <row r="374" spans="4:4" x14ac:dyDescent="0.25">
      <c r="D374" s="224"/>
    </row>
    <row r="375" spans="4:4" x14ac:dyDescent="0.25">
      <c r="D375" s="224"/>
    </row>
    <row r="376" spans="4:4" x14ac:dyDescent="0.25">
      <c r="D376" s="224"/>
    </row>
    <row r="377" spans="4:4" x14ac:dyDescent="0.25">
      <c r="D377" s="224"/>
    </row>
    <row r="378" spans="4:4" x14ac:dyDescent="0.25">
      <c r="D378" s="224"/>
    </row>
    <row r="379" spans="4:4" x14ac:dyDescent="0.25">
      <c r="D379" s="224"/>
    </row>
    <row r="380" spans="4:4" x14ac:dyDescent="0.25">
      <c r="D380" s="224"/>
    </row>
    <row r="381" spans="4:4" x14ac:dyDescent="0.25">
      <c r="D381" s="224"/>
    </row>
    <row r="382" spans="4:4" x14ac:dyDescent="0.25">
      <c r="D382" s="224"/>
    </row>
    <row r="383" spans="4:4" x14ac:dyDescent="0.25">
      <c r="D383" s="224"/>
    </row>
    <row r="384" spans="4:4" x14ac:dyDescent="0.25">
      <c r="D384" s="224"/>
    </row>
    <row r="385" spans="4:4" x14ac:dyDescent="0.25">
      <c r="D385" s="224"/>
    </row>
    <row r="386" spans="4:4" x14ac:dyDescent="0.25">
      <c r="D386" s="224"/>
    </row>
    <row r="387" spans="4:4" x14ac:dyDescent="0.25">
      <c r="D387" s="224"/>
    </row>
    <row r="388" spans="4:4" x14ac:dyDescent="0.25">
      <c r="D388" s="224"/>
    </row>
    <row r="389" spans="4:4" x14ac:dyDescent="0.25">
      <c r="D389" s="224"/>
    </row>
    <row r="390" spans="4:4" x14ac:dyDescent="0.25">
      <c r="D390" s="224"/>
    </row>
    <row r="391" spans="4:4" x14ac:dyDescent="0.25">
      <c r="D391" s="224"/>
    </row>
    <row r="392" spans="4:4" x14ac:dyDescent="0.25">
      <c r="D392" s="224"/>
    </row>
    <row r="393" spans="4:4" x14ac:dyDescent="0.25">
      <c r="D393" s="224"/>
    </row>
    <row r="394" spans="4:4" x14ac:dyDescent="0.25">
      <c r="D394" s="224"/>
    </row>
    <row r="395" spans="4:4" x14ac:dyDescent="0.25">
      <c r="D395" s="224"/>
    </row>
    <row r="396" spans="4:4" x14ac:dyDescent="0.25">
      <c r="D396" s="224"/>
    </row>
    <row r="397" spans="4:4" x14ac:dyDescent="0.25">
      <c r="D397" s="224"/>
    </row>
    <row r="398" spans="4:4" x14ac:dyDescent="0.25">
      <c r="D398" s="224"/>
    </row>
    <row r="399" spans="4:4" x14ac:dyDescent="0.25">
      <c r="D399" s="224"/>
    </row>
    <row r="400" spans="4:4" x14ac:dyDescent="0.25">
      <c r="D400" s="224"/>
    </row>
    <row r="401" spans="4:4" x14ac:dyDescent="0.25">
      <c r="D401" s="224"/>
    </row>
    <row r="402" spans="4:4" x14ac:dyDescent="0.25">
      <c r="D402" s="224"/>
    </row>
    <row r="403" spans="4:4" x14ac:dyDescent="0.25">
      <c r="D403" s="224"/>
    </row>
    <row r="404" spans="4:4" x14ac:dyDescent="0.25">
      <c r="D404" s="224"/>
    </row>
    <row r="405" spans="4:4" x14ac:dyDescent="0.25">
      <c r="D405" s="224"/>
    </row>
    <row r="406" spans="4:4" x14ac:dyDescent="0.25">
      <c r="D406" s="224"/>
    </row>
    <row r="407" spans="4:4" x14ac:dyDescent="0.25">
      <c r="D407" s="224"/>
    </row>
    <row r="408" spans="4:4" x14ac:dyDescent="0.25">
      <c r="D408" s="224"/>
    </row>
    <row r="409" spans="4:4" x14ac:dyDescent="0.25">
      <c r="D409" s="224"/>
    </row>
    <row r="410" spans="4:4" x14ac:dyDescent="0.25">
      <c r="D410" s="224"/>
    </row>
    <row r="411" spans="4:4" x14ac:dyDescent="0.25">
      <c r="D411" s="224"/>
    </row>
    <row r="412" spans="4:4" x14ac:dyDescent="0.25">
      <c r="D412" s="224"/>
    </row>
    <row r="413" spans="4:4" x14ac:dyDescent="0.25">
      <c r="D413" s="224"/>
    </row>
    <row r="414" spans="4:4" x14ac:dyDescent="0.25">
      <c r="D414" s="224"/>
    </row>
    <row r="415" spans="4:4" x14ac:dyDescent="0.25">
      <c r="D415" s="224"/>
    </row>
    <row r="416" spans="4:4" x14ac:dyDescent="0.25">
      <c r="D416" s="224"/>
    </row>
    <row r="417" spans="4:4" x14ac:dyDescent="0.25">
      <c r="D417" s="224"/>
    </row>
    <row r="418" spans="4:4" x14ac:dyDescent="0.25">
      <c r="D418" s="224"/>
    </row>
    <row r="419" spans="4:4" x14ac:dyDescent="0.25">
      <c r="D419" s="224"/>
    </row>
    <row r="420" spans="4:4" x14ac:dyDescent="0.25">
      <c r="D420" s="224"/>
    </row>
    <row r="421" spans="4:4" x14ac:dyDescent="0.25">
      <c r="D421" s="224"/>
    </row>
    <row r="422" spans="4:4" x14ac:dyDescent="0.25">
      <c r="D422" s="224"/>
    </row>
    <row r="423" spans="4:4" x14ac:dyDescent="0.25">
      <c r="D423" s="224"/>
    </row>
    <row r="424" spans="4:4" x14ac:dyDescent="0.25">
      <c r="D424" s="224"/>
    </row>
    <row r="425" spans="4:4" x14ac:dyDescent="0.25">
      <c r="D425" s="224"/>
    </row>
    <row r="426" spans="4:4" x14ac:dyDescent="0.25">
      <c r="D426" s="224"/>
    </row>
    <row r="427" spans="4:4" x14ac:dyDescent="0.25">
      <c r="D427" s="224"/>
    </row>
    <row r="428" spans="4:4" x14ac:dyDescent="0.25">
      <c r="D428" s="224"/>
    </row>
    <row r="429" spans="4:4" x14ac:dyDescent="0.25">
      <c r="D429" s="224"/>
    </row>
    <row r="430" spans="4:4" x14ac:dyDescent="0.25">
      <c r="D430" s="224"/>
    </row>
    <row r="431" spans="4:4" x14ac:dyDescent="0.25">
      <c r="D431" s="224"/>
    </row>
    <row r="432" spans="4:4" x14ac:dyDescent="0.25">
      <c r="D432" s="224"/>
    </row>
    <row r="433" spans="4:4" x14ac:dyDescent="0.25">
      <c r="D433" s="224"/>
    </row>
    <row r="434" spans="4:4" x14ac:dyDescent="0.25">
      <c r="D434" s="224"/>
    </row>
    <row r="435" spans="4:4" x14ac:dyDescent="0.25">
      <c r="D435" s="224"/>
    </row>
    <row r="436" spans="4:4" x14ac:dyDescent="0.25">
      <c r="D436" s="224"/>
    </row>
    <row r="437" spans="4:4" x14ac:dyDescent="0.25">
      <c r="D437" s="224"/>
    </row>
    <row r="438" spans="4:4" x14ac:dyDescent="0.25">
      <c r="D438" s="224"/>
    </row>
    <row r="439" spans="4:4" x14ac:dyDescent="0.25">
      <c r="D439" s="224"/>
    </row>
    <row r="440" spans="4:4" x14ac:dyDescent="0.25">
      <c r="D440" s="224"/>
    </row>
    <row r="441" spans="4:4" x14ac:dyDescent="0.25">
      <c r="D441" s="224"/>
    </row>
    <row r="442" spans="4:4" x14ac:dyDescent="0.25">
      <c r="D442" s="224"/>
    </row>
    <row r="443" spans="4:4" x14ac:dyDescent="0.25">
      <c r="D443" s="224"/>
    </row>
    <row r="444" spans="4:4" x14ac:dyDescent="0.25">
      <c r="D444" s="224"/>
    </row>
    <row r="445" spans="4:4" x14ac:dyDescent="0.25">
      <c r="D445" s="224"/>
    </row>
    <row r="446" spans="4:4" x14ac:dyDescent="0.25">
      <c r="D446" s="224"/>
    </row>
    <row r="447" spans="4:4" x14ac:dyDescent="0.25">
      <c r="D447" s="224"/>
    </row>
    <row r="448" spans="4:4" x14ac:dyDescent="0.25">
      <c r="D448" s="224"/>
    </row>
    <row r="449" spans="4:4" x14ac:dyDescent="0.25">
      <c r="D449" s="224"/>
    </row>
    <row r="450" spans="4:4" x14ac:dyDescent="0.25">
      <c r="D450" s="224"/>
    </row>
    <row r="451" spans="4:4" x14ac:dyDescent="0.25">
      <c r="D451" s="224"/>
    </row>
    <row r="452" spans="4:4" x14ac:dyDescent="0.25">
      <c r="D452" s="224"/>
    </row>
    <row r="453" spans="4:4" x14ac:dyDescent="0.25">
      <c r="D453" s="224"/>
    </row>
    <row r="454" spans="4:4" x14ac:dyDescent="0.25">
      <c r="D454" s="224"/>
    </row>
    <row r="455" spans="4:4" x14ac:dyDescent="0.25">
      <c r="D455" s="224"/>
    </row>
    <row r="456" spans="4:4" x14ac:dyDescent="0.25">
      <c r="D456" s="224"/>
    </row>
    <row r="457" spans="4:4" x14ac:dyDescent="0.25">
      <c r="D457" s="224"/>
    </row>
    <row r="458" spans="4:4" x14ac:dyDescent="0.25">
      <c r="D458" s="224"/>
    </row>
    <row r="459" spans="4:4" x14ac:dyDescent="0.25">
      <c r="D459" s="224"/>
    </row>
    <row r="460" spans="4:4" x14ac:dyDescent="0.25">
      <c r="D460" s="224"/>
    </row>
    <row r="461" spans="4:4" x14ac:dyDescent="0.25">
      <c r="D461" s="224"/>
    </row>
    <row r="462" spans="4:4" x14ac:dyDescent="0.25">
      <c r="D462" s="224"/>
    </row>
    <row r="463" spans="4:4" x14ac:dyDescent="0.25">
      <c r="D463" s="224"/>
    </row>
    <row r="464" spans="4:4" x14ac:dyDescent="0.25">
      <c r="D464" s="224"/>
    </row>
    <row r="465" spans="4:4" x14ac:dyDescent="0.25">
      <c r="D465" s="224"/>
    </row>
    <row r="466" spans="4:4" x14ac:dyDescent="0.25">
      <c r="D466" s="224"/>
    </row>
    <row r="467" spans="4:4" x14ac:dyDescent="0.25">
      <c r="D467" s="224"/>
    </row>
    <row r="468" spans="4:4" x14ac:dyDescent="0.25">
      <c r="D468" s="224"/>
    </row>
    <row r="469" spans="4:4" x14ac:dyDescent="0.25">
      <c r="D469" s="224"/>
    </row>
    <row r="470" spans="4:4" x14ac:dyDescent="0.25">
      <c r="D470" s="224"/>
    </row>
    <row r="471" spans="4:4" x14ac:dyDescent="0.25">
      <c r="D471" s="224"/>
    </row>
    <row r="472" spans="4:4" x14ac:dyDescent="0.25">
      <c r="D472" s="224"/>
    </row>
    <row r="473" spans="4:4" x14ac:dyDescent="0.25">
      <c r="D473" s="224"/>
    </row>
    <row r="474" spans="4:4" x14ac:dyDescent="0.25">
      <c r="D474" s="224"/>
    </row>
    <row r="475" spans="4:4" x14ac:dyDescent="0.25">
      <c r="D475" s="224"/>
    </row>
    <row r="476" spans="4:4" x14ac:dyDescent="0.25">
      <c r="D476" s="224"/>
    </row>
    <row r="477" spans="4:4" x14ac:dyDescent="0.25">
      <c r="D477" s="224"/>
    </row>
    <row r="478" spans="4:4" x14ac:dyDescent="0.25">
      <c r="D478" s="224"/>
    </row>
    <row r="479" spans="4:4" x14ac:dyDescent="0.25">
      <c r="D479" s="224"/>
    </row>
    <row r="480" spans="4:4" x14ac:dyDescent="0.25">
      <c r="D480" s="224"/>
    </row>
    <row r="481" spans="4:4" x14ac:dyDescent="0.25">
      <c r="D481" s="224"/>
    </row>
    <row r="482" spans="4:4" x14ac:dyDescent="0.25">
      <c r="D482" s="224"/>
    </row>
    <row r="483" spans="4:4" x14ac:dyDescent="0.25">
      <c r="D483" s="224"/>
    </row>
    <row r="484" spans="4:4" x14ac:dyDescent="0.25">
      <c r="D484" s="224"/>
    </row>
    <row r="485" spans="4:4" x14ac:dyDescent="0.25">
      <c r="D485" s="224"/>
    </row>
    <row r="486" spans="4:4" x14ac:dyDescent="0.25">
      <c r="D486" s="224"/>
    </row>
    <row r="487" spans="4:4" x14ac:dyDescent="0.25">
      <c r="D487" s="224"/>
    </row>
    <row r="488" spans="4:4" x14ac:dyDescent="0.25">
      <c r="D488" s="224"/>
    </row>
    <row r="489" spans="4:4" x14ac:dyDescent="0.25">
      <c r="D489" s="224"/>
    </row>
    <row r="490" spans="4:4" x14ac:dyDescent="0.25">
      <c r="D490" s="224"/>
    </row>
    <row r="491" spans="4:4" x14ac:dyDescent="0.25">
      <c r="D491" s="224"/>
    </row>
    <row r="492" spans="4:4" x14ac:dyDescent="0.25">
      <c r="D492" s="224"/>
    </row>
    <row r="493" spans="4:4" x14ac:dyDescent="0.25">
      <c r="D493" s="224"/>
    </row>
    <row r="494" spans="4:4" x14ac:dyDescent="0.25">
      <c r="D494" s="224"/>
    </row>
    <row r="495" spans="4:4" x14ac:dyDescent="0.25">
      <c r="D495" s="224"/>
    </row>
    <row r="496" spans="4:4" x14ac:dyDescent="0.25">
      <c r="D496" s="224"/>
    </row>
    <row r="497" spans="4:4" x14ac:dyDescent="0.25">
      <c r="D497" s="224"/>
    </row>
    <row r="498" spans="4:4" x14ac:dyDescent="0.25">
      <c r="D498" s="224"/>
    </row>
    <row r="499" spans="4:4" x14ac:dyDescent="0.25">
      <c r="D499" s="224"/>
    </row>
    <row r="500" spans="4:4" x14ac:dyDescent="0.25">
      <c r="D500" s="224"/>
    </row>
    <row r="501" spans="4:4" x14ac:dyDescent="0.25">
      <c r="D501" s="224"/>
    </row>
    <row r="502" spans="4:4" x14ac:dyDescent="0.25">
      <c r="D502" s="224"/>
    </row>
    <row r="503" spans="4:4" x14ac:dyDescent="0.25">
      <c r="D503" s="224"/>
    </row>
    <row r="504" spans="4:4" x14ac:dyDescent="0.25">
      <c r="D504" s="224"/>
    </row>
    <row r="505" spans="4:4" x14ac:dyDescent="0.25">
      <c r="D505" s="224"/>
    </row>
    <row r="506" spans="4:4" x14ac:dyDescent="0.25">
      <c r="D506" s="224"/>
    </row>
    <row r="507" spans="4:4" x14ac:dyDescent="0.25">
      <c r="D507" s="224"/>
    </row>
    <row r="508" spans="4:4" x14ac:dyDescent="0.25">
      <c r="D508" s="224"/>
    </row>
    <row r="509" spans="4:4" x14ac:dyDescent="0.25">
      <c r="D509" s="224"/>
    </row>
    <row r="510" spans="4:4" x14ac:dyDescent="0.25">
      <c r="D510" s="224"/>
    </row>
    <row r="511" spans="4:4" x14ac:dyDescent="0.25">
      <c r="D511" s="224"/>
    </row>
    <row r="512" spans="4:4" x14ac:dyDescent="0.25">
      <c r="D512" s="224"/>
    </row>
    <row r="513" spans="4:4" x14ac:dyDescent="0.25">
      <c r="D513" s="224"/>
    </row>
    <row r="514" spans="4:4" x14ac:dyDescent="0.25">
      <c r="D514" s="224"/>
    </row>
    <row r="515" spans="4:4" x14ac:dyDescent="0.25">
      <c r="D515" s="224"/>
    </row>
    <row r="516" spans="4:4" x14ac:dyDescent="0.25">
      <c r="D516" s="224"/>
    </row>
    <row r="517" spans="4:4" x14ac:dyDescent="0.25">
      <c r="D517" s="224"/>
    </row>
    <row r="518" spans="4:4" x14ac:dyDescent="0.25">
      <c r="D518" s="224"/>
    </row>
    <row r="519" spans="4:4" x14ac:dyDescent="0.25">
      <c r="D519" s="224"/>
    </row>
    <row r="520" spans="4:4" x14ac:dyDescent="0.25">
      <c r="D520" s="224"/>
    </row>
    <row r="521" spans="4:4" x14ac:dyDescent="0.25">
      <c r="D521" s="224"/>
    </row>
    <row r="522" spans="4:4" x14ac:dyDescent="0.25">
      <c r="D522" s="224"/>
    </row>
    <row r="523" spans="4:4" x14ac:dyDescent="0.25">
      <c r="D523" s="224"/>
    </row>
    <row r="524" spans="4:4" x14ac:dyDescent="0.25">
      <c r="D524" s="224"/>
    </row>
    <row r="525" spans="4:4" x14ac:dyDescent="0.25">
      <c r="D525" s="224"/>
    </row>
    <row r="526" spans="4:4" x14ac:dyDescent="0.25">
      <c r="D526" s="224"/>
    </row>
    <row r="527" spans="4:4" x14ac:dyDescent="0.25">
      <c r="D527" s="224"/>
    </row>
    <row r="528" spans="4:4" x14ac:dyDescent="0.25">
      <c r="D528" s="224"/>
    </row>
    <row r="529" spans="4:4" x14ac:dyDescent="0.25">
      <c r="D529" s="224"/>
    </row>
    <row r="530" spans="4:4" x14ac:dyDescent="0.25">
      <c r="D530" s="224"/>
    </row>
    <row r="531" spans="4:4" x14ac:dyDescent="0.25">
      <c r="D531" s="224"/>
    </row>
    <row r="532" spans="4:4" x14ac:dyDescent="0.25">
      <c r="D532" s="224"/>
    </row>
    <row r="533" spans="4:4" x14ac:dyDescent="0.25">
      <c r="D533" s="224"/>
    </row>
    <row r="534" spans="4:4" x14ac:dyDescent="0.25">
      <c r="D534" s="224"/>
    </row>
    <row r="535" spans="4:4" x14ac:dyDescent="0.25">
      <c r="D535" s="224"/>
    </row>
    <row r="536" spans="4:4" x14ac:dyDescent="0.25">
      <c r="D536" s="224"/>
    </row>
    <row r="537" spans="4:4" x14ac:dyDescent="0.25">
      <c r="D537" s="224"/>
    </row>
    <row r="538" spans="4:4" x14ac:dyDescent="0.25">
      <c r="D538" s="224"/>
    </row>
    <row r="539" spans="4:4" x14ac:dyDescent="0.25">
      <c r="D539" s="224"/>
    </row>
    <row r="540" spans="4:4" x14ac:dyDescent="0.25">
      <c r="D540" s="224"/>
    </row>
    <row r="541" spans="4:4" x14ac:dyDescent="0.25">
      <c r="D541" s="224"/>
    </row>
    <row r="542" spans="4:4" x14ac:dyDescent="0.25">
      <c r="D542" s="224"/>
    </row>
    <row r="543" spans="4:4" x14ac:dyDescent="0.25">
      <c r="D543" s="224"/>
    </row>
    <row r="544" spans="4:4" x14ac:dyDescent="0.25">
      <c r="D544" s="224"/>
    </row>
    <row r="545" spans="4:4" x14ac:dyDescent="0.25">
      <c r="D545" s="224"/>
    </row>
    <row r="546" spans="4:4" x14ac:dyDescent="0.25">
      <c r="D546" s="224"/>
    </row>
    <row r="547" spans="4:4" x14ac:dyDescent="0.25">
      <c r="D547" s="224"/>
    </row>
    <row r="548" spans="4:4" x14ac:dyDescent="0.25">
      <c r="D548" s="224"/>
    </row>
    <row r="549" spans="4:4" x14ac:dyDescent="0.25">
      <c r="D549" s="224"/>
    </row>
    <row r="550" spans="4:4" x14ac:dyDescent="0.25">
      <c r="D550" s="224"/>
    </row>
    <row r="551" spans="4:4" x14ac:dyDescent="0.25">
      <c r="D551" s="224"/>
    </row>
    <row r="552" spans="4:4" x14ac:dyDescent="0.25">
      <c r="D552" s="224"/>
    </row>
    <row r="553" spans="4:4" x14ac:dyDescent="0.25">
      <c r="D553" s="224"/>
    </row>
    <row r="554" spans="4:4" x14ac:dyDescent="0.25">
      <c r="D554" s="224"/>
    </row>
    <row r="555" spans="4:4" x14ac:dyDescent="0.25">
      <c r="D555" s="224"/>
    </row>
    <row r="556" spans="4:4" x14ac:dyDescent="0.25">
      <c r="D556" s="224"/>
    </row>
    <row r="557" spans="4:4" x14ac:dyDescent="0.25">
      <c r="D557" s="224"/>
    </row>
    <row r="558" spans="4:4" x14ac:dyDescent="0.25">
      <c r="D558" s="224"/>
    </row>
    <row r="559" spans="4:4" x14ac:dyDescent="0.25">
      <c r="D559" s="224"/>
    </row>
    <row r="560" spans="4:4" x14ac:dyDescent="0.25">
      <c r="D560" s="224"/>
    </row>
    <row r="561" spans="4:4" x14ac:dyDescent="0.25">
      <c r="D561" s="224"/>
    </row>
    <row r="562" spans="4:4" x14ac:dyDescent="0.25">
      <c r="D562" s="224"/>
    </row>
    <row r="563" spans="4:4" x14ac:dyDescent="0.25">
      <c r="D563" s="224"/>
    </row>
    <row r="564" spans="4:4" x14ac:dyDescent="0.25">
      <c r="D564" s="224"/>
    </row>
    <row r="565" spans="4:4" x14ac:dyDescent="0.25">
      <c r="D565" s="224"/>
    </row>
    <row r="566" spans="4:4" x14ac:dyDescent="0.25">
      <c r="D566" s="224"/>
    </row>
    <row r="567" spans="4:4" x14ac:dyDescent="0.25">
      <c r="D567" s="224"/>
    </row>
    <row r="568" spans="4:4" x14ac:dyDescent="0.25">
      <c r="D568" s="224"/>
    </row>
    <row r="569" spans="4:4" x14ac:dyDescent="0.25">
      <c r="D569" s="224"/>
    </row>
    <row r="570" spans="4:4" x14ac:dyDescent="0.25">
      <c r="D570" s="224"/>
    </row>
    <row r="571" spans="4:4" x14ac:dyDescent="0.25">
      <c r="D571" s="224"/>
    </row>
    <row r="572" spans="4:4" x14ac:dyDescent="0.25">
      <c r="D572" s="224"/>
    </row>
    <row r="573" spans="4:4" x14ac:dyDescent="0.25">
      <c r="D573" s="224"/>
    </row>
    <row r="574" spans="4:4" x14ac:dyDescent="0.25">
      <c r="D574" s="224"/>
    </row>
    <row r="575" spans="4:4" x14ac:dyDescent="0.25">
      <c r="D575" s="224"/>
    </row>
    <row r="576" spans="4:4" x14ac:dyDescent="0.25">
      <c r="D576" s="224"/>
    </row>
    <row r="577" spans="4:4" x14ac:dyDescent="0.25">
      <c r="D577" s="224"/>
    </row>
    <row r="578" spans="4:4" x14ac:dyDescent="0.25">
      <c r="D578" s="224"/>
    </row>
    <row r="579" spans="4:4" x14ac:dyDescent="0.25">
      <c r="D579" s="224"/>
    </row>
    <row r="580" spans="4:4" x14ac:dyDescent="0.25">
      <c r="D580" s="224"/>
    </row>
    <row r="581" spans="4:4" x14ac:dyDescent="0.25">
      <c r="D581" s="224"/>
    </row>
    <row r="582" spans="4:4" x14ac:dyDescent="0.25">
      <c r="D582" s="224"/>
    </row>
    <row r="583" spans="4:4" x14ac:dyDescent="0.25">
      <c r="D583" s="224"/>
    </row>
    <row r="584" spans="4:4" x14ac:dyDescent="0.25">
      <c r="D584" s="224"/>
    </row>
    <row r="585" spans="4:4" x14ac:dyDescent="0.25">
      <c r="D585" s="224"/>
    </row>
    <row r="586" spans="4:4" x14ac:dyDescent="0.25">
      <c r="D586" s="224"/>
    </row>
    <row r="587" spans="4:4" x14ac:dyDescent="0.25">
      <c r="D587" s="224"/>
    </row>
    <row r="588" spans="4:4" x14ac:dyDescent="0.25">
      <c r="D588" s="224"/>
    </row>
    <row r="589" spans="4:4" x14ac:dyDescent="0.25">
      <c r="D589" s="224"/>
    </row>
    <row r="590" spans="4:4" x14ac:dyDescent="0.25">
      <c r="D590" s="224"/>
    </row>
    <row r="591" spans="4:4" x14ac:dyDescent="0.25">
      <c r="D591" s="224"/>
    </row>
    <row r="592" spans="4:4" x14ac:dyDescent="0.25">
      <c r="D592" s="224"/>
    </row>
    <row r="593" spans="4:4" x14ac:dyDescent="0.25">
      <c r="D593" s="224"/>
    </row>
    <row r="594" spans="4:4" x14ac:dyDescent="0.25">
      <c r="D594" s="224"/>
    </row>
    <row r="595" spans="4:4" x14ac:dyDescent="0.25">
      <c r="D595" s="224"/>
    </row>
    <row r="596" spans="4:4" x14ac:dyDescent="0.25">
      <c r="D596" s="224"/>
    </row>
    <row r="597" spans="4:4" x14ac:dyDescent="0.25">
      <c r="D597" s="224"/>
    </row>
    <row r="598" spans="4:4" x14ac:dyDescent="0.25">
      <c r="D598" s="224"/>
    </row>
    <row r="599" spans="4:4" x14ac:dyDescent="0.25">
      <c r="D599" s="224"/>
    </row>
    <row r="600" spans="4:4" x14ac:dyDescent="0.25">
      <c r="D600" s="224"/>
    </row>
    <row r="601" spans="4:4" x14ac:dyDescent="0.25">
      <c r="D601" s="224"/>
    </row>
    <row r="602" spans="4:4" x14ac:dyDescent="0.25">
      <c r="D602" s="224"/>
    </row>
    <row r="603" spans="4:4" x14ac:dyDescent="0.25">
      <c r="D603" s="224"/>
    </row>
    <row r="604" spans="4:4" x14ac:dyDescent="0.25">
      <c r="D604" s="224"/>
    </row>
    <row r="605" spans="4:4" x14ac:dyDescent="0.25">
      <c r="D605" s="224"/>
    </row>
    <row r="606" spans="4:4" x14ac:dyDescent="0.25">
      <c r="D606" s="224"/>
    </row>
    <row r="607" spans="4:4" x14ac:dyDescent="0.25">
      <c r="D607" s="224"/>
    </row>
    <row r="608" spans="4:4" x14ac:dyDescent="0.25">
      <c r="D608" s="224"/>
    </row>
    <row r="609" spans="4:4" x14ac:dyDescent="0.25">
      <c r="D609" s="224"/>
    </row>
    <row r="610" spans="4:4" x14ac:dyDescent="0.25">
      <c r="D610" s="224"/>
    </row>
    <row r="611" spans="4:4" x14ac:dyDescent="0.25">
      <c r="D611" s="224"/>
    </row>
    <row r="612" spans="4:4" x14ac:dyDescent="0.25">
      <c r="D612" s="224"/>
    </row>
    <row r="613" spans="4:4" x14ac:dyDescent="0.25">
      <c r="D613" s="224"/>
    </row>
    <row r="614" spans="4:4" x14ac:dyDescent="0.25">
      <c r="D614" s="224"/>
    </row>
    <row r="615" spans="4:4" x14ac:dyDescent="0.25">
      <c r="D615" s="224"/>
    </row>
    <row r="616" spans="4:4" x14ac:dyDescent="0.25">
      <c r="D616" s="224"/>
    </row>
    <row r="617" spans="4:4" x14ac:dyDescent="0.25">
      <c r="D617" s="224"/>
    </row>
    <row r="618" spans="4:4" x14ac:dyDescent="0.25">
      <c r="D618" s="224"/>
    </row>
    <row r="619" spans="4:4" x14ac:dyDescent="0.25">
      <c r="D619" s="224"/>
    </row>
    <row r="620" spans="4:4" x14ac:dyDescent="0.25">
      <c r="D620" s="224"/>
    </row>
    <row r="621" spans="4:4" x14ac:dyDescent="0.25">
      <c r="D621" s="224"/>
    </row>
    <row r="622" spans="4:4" x14ac:dyDescent="0.25">
      <c r="D622" s="224"/>
    </row>
    <row r="623" spans="4:4" x14ac:dyDescent="0.25">
      <c r="D623" s="224"/>
    </row>
    <row r="624" spans="4:4" x14ac:dyDescent="0.25">
      <c r="D624" s="224"/>
    </row>
    <row r="625" spans="4:4" x14ac:dyDescent="0.25">
      <c r="D625" s="224"/>
    </row>
    <row r="626" spans="4:4" x14ac:dyDescent="0.25">
      <c r="D626" s="224"/>
    </row>
    <row r="627" spans="4:4" x14ac:dyDescent="0.25">
      <c r="D627" s="224"/>
    </row>
    <row r="628" spans="4:4" x14ac:dyDescent="0.25">
      <c r="D628" s="224"/>
    </row>
    <row r="629" spans="4:4" x14ac:dyDescent="0.25">
      <c r="D629" s="224"/>
    </row>
    <row r="630" spans="4:4" x14ac:dyDescent="0.25">
      <c r="D630" s="224"/>
    </row>
    <row r="631" spans="4:4" x14ac:dyDescent="0.25">
      <c r="D631" s="224"/>
    </row>
    <row r="632" spans="4:4" x14ac:dyDescent="0.25">
      <c r="D632" s="224"/>
    </row>
    <row r="633" spans="4:4" x14ac:dyDescent="0.25">
      <c r="D633" s="224"/>
    </row>
    <row r="634" spans="4:4" x14ac:dyDescent="0.25">
      <c r="D634" s="224"/>
    </row>
    <row r="635" spans="4:4" x14ac:dyDescent="0.25">
      <c r="D635" s="224"/>
    </row>
    <row r="636" spans="4:4" x14ac:dyDescent="0.25">
      <c r="D636" s="224"/>
    </row>
    <row r="637" spans="4:4" x14ac:dyDescent="0.25">
      <c r="D637" s="224"/>
    </row>
    <row r="638" spans="4:4" x14ac:dyDescent="0.25">
      <c r="D638" s="224"/>
    </row>
    <row r="639" spans="4:4" x14ac:dyDescent="0.25">
      <c r="D639" s="224"/>
    </row>
    <row r="640" spans="4:4" x14ac:dyDescent="0.25">
      <c r="D640" s="224"/>
    </row>
    <row r="641" spans="4:4" x14ac:dyDescent="0.25">
      <c r="D641" s="224"/>
    </row>
    <row r="642" spans="4:4" x14ac:dyDescent="0.25">
      <c r="D642" s="224"/>
    </row>
    <row r="643" spans="4:4" x14ac:dyDescent="0.25">
      <c r="D643" s="224"/>
    </row>
    <row r="644" spans="4:4" x14ac:dyDescent="0.25">
      <c r="D644" s="224"/>
    </row>
    <row r="645" spans="4:4" x14ac:dyDescent="0.25">
      <c r="D645" s="224"/>
    </row>
    <row r="646" spans="4:4" x14ac:dyDescent="0.25">
      <c r="D646" s="224"/>
    </row>
    <row r="647" spans="4:4" x14ac:dyDescent="0.25">
      <c r="D647" s="224"/>
    </row>
    <row r="648" spans="4:4" x14ac:dyDescent="0.25">
      <c r="D648" s="224"/>
    </row>
    <row r="649" spans="4:4" x14ac:dyDescent="0.25">
      <c r="D649" s="224"/>
    </row>
    <row r="650" spans="4:4" x14ac:dyDescent="0.25">
      <c r="D650" s="224"/>
    </row>
    <row r="651" spans="4:4" x14ac:dyDescent="0.25">
      <c r="D651" s="224"/>
    </row>
    <row r="652" spans="4:4" x14ac:dyDescent="0.25">
      <c r="D652" s="224"/>
    </row>
    <row r="653" spans="4:4" x14ac:dyDescent="0.25">
      <c r="D653" s="224"/>
    </row>
    <row r="654" spans="4:4" x14ac:dyDescent="0.25">
      <c r="D654" s="224"/>
    </row>
    <row r="655" spans="4:4" x14ac:dyDescent="0.25">
      <c r="D655" s="224"/>
    </row>
    <row r="656" spans="4:4" x14ac:dyDescent="0.25">
      <c r="D656" s="224"/>
    </row>
    <row r="657" spans="4:4" x14ac:dyDescent="0.25">
      <c r="D657" s="224"/>
    </row>
    <row r="658" spans="4:4" x14ac:dyDescent="0.25">
      <c r="D658" s="224"/>
    </row>
    <row r="659" spans="4:4" x14ac:dyDescent="0.25">
      <c r="D659" s="224"/>
    </row>
    <row r="660" spans="4:4" x14ac:dyDescent="0.25">
      <c r="D660" s="224"/>
    </row>
    <row r="661" spans="4:4" x14ac:dyDescent="0.25">
      <c r="D661" s="224"/>
    </row>
    <row r="662" spans="4:4" x14ac:dyDescent="0.25">
      <c r="D662" s="224"/>
    </row>
    <row r="663" spans="4:4" x14ac:dyDescent="0.25">
      <c r="D663" s="224"/>
    </row>
    <row r="664" spans="4:4" x14ac:dyDescent="0.25">
      <c r="D664" s="224"/>
    </row>
    <row r="665" spans="4:4" x14ac:dyDescent="0.25">
      <c r="D665" s="224"/>
    </row>
    <row r="666" spans="4:4" x14ac:dyDescent="0.25">
      <c r="D666" s="224"/>
    </row>
    <row r="667" spans="4:4" x14ac:dyDescent="0.25">
      <c r="D667" s="224"/>
    </row>
    <row r="668" spans="4:4" x14ac:dyDescent="0.25">
      <c r="D668" s="224"/>
    </row>
    <row r="669" spans="4:4" x14ac:dyDescent="0.25">
      <c r="D669" s="224"/>
    </row>
    <row r="670" spans="4:4" x14ac:dyDescent="0.25">
      <c r="D670" s="224"/>
    </row>
    <row r="671" spans="4:4" x14ac:dyDescent="0.25">
      <c r="D671" s="224"/>
    </row>
    <row r="672" spans="4:4" x14ac:dyDescent="0.25">
      <c r="D672" s="224"/>
    </row>
    <row r="673" spans="4:4" x14ac:dyDescent="0.25">
      <c r="D673" s="224"/>
    </row>
    <row r="674" spans="4:4" x14ac:dyDescent="0.25">
      <c r="D674" s="224"/>
    </row>
    <row r="675" spans="4:4" x14ac:dyDescent="0.25">
      <c r="D675" s="224"/>
    </row>
    <row r="676" spans="4:4" x14ac:dyDescent="0.25">
      <c r="D676" s="224"/>
    </row>
    <row r="677" spans="4:4" x14ac:dyDescent="0.25">
      <c r="D677" s="224"/>
    </row>
    <row r="678" spans="4:4" x14ac:dyDescent="0.25">
      <c r="D678" s="224"/>
    </row>
    <row r="679" spans="4:4" x14ac:dyDescent="0.25">
      <c r="D679" s="224"/>
    </row>
    <row r="680" spans="4:4" x14ac:dyDescent="0.25">
      <c r="D680" s="224"/>
    </row>
    <row r="681" spans="4:4" x14ac:dyDescent="0.25">
      <c r="D681" s="224"/>
    </row>
    <row r="682" spans="4:4" x14ac:dyDescent="0.25">
      <c r="D682" s="224"/>
    </row>
    <row r="683" spans="4:4" x14ac:dyDescent="0.25">
      <c r="D683" s="224"/>
    </row>
    <row r="684" spans="4:4" x14ac:dyDescent="0.25">
      <c r="D684" s="224"/>
    </row>
    <row r="685" spans="4:4" x14ac:dyDescent="0.25">
      <c r="D685" s="224"/>
    </row>
    <row r="686" spans="4:4" x14ac:dyDescent="0.25">
      <c r="D686" s="224"/>
    </row>
    <row r="687" spans="4:4" x14ac:dyDescent="0.25">
      <c r="D687" s="224"/>
    </row>
    <row r="688" spans="4:4" x14ac:dyDescent="0.25">
      <c r="D688" s="224"/>
    </row>
    <row r="689" spans="4:4" x14ac:dyDescent="0.25">
      <c r="D689" s="224"/>
    </row>
    <row r="690" spans="4:4" x14ac:dyDescent="0.25">
      <c r="D690" s="224"/>
    </row>
    <row r="691" spans="4:4" x14ac:dyDescent="0.25">
      <c r="D691" s="224"/>
    </row>
    <row r="692" spans="4:4" x14ac:dyDescent="0.25">
      <c r="D692" s="224"/>
    </row>
    <row r="693" spans="4:4" x14ac:dyDescent="0.25">
      <c r="D693" s="224"/>
    </row>
    <row r="694" spans="4:4" x14ac:dyDescent="0.25">
      <c r="D694" s="224"/>
    </row>
    <row r="695" spans="4:4" x14ac:dyDescent="0.25">
      <c r="D695" s="224"/>
    </row>
    <row r="696" spans="4:4" x14ac:dyDescent="0.25">
      <c r="D696" s="224"/>
    </row>
    <row r="697" spans="4:4" x14ac:dyDescent="0.25">
      <c r="D697" s="224"/>
    </row>
    <row r="698" spans="4:4" x14ac:dyDescent="0.25">
      <c r="D698" s="224"/>
    </row>
    <row r="699" spans="4:4" x14ac:dyDescent="0.25">
      <c r="D699" s="224"/>
    </row>
    <row r="700" spans="4:4" x14ac:dyDescent="0.25">
      <c r="D700" s="224"/>
    </row>
    <row r="701" spans="4:4" x14ac:dyDescent="0.25">
      <c r="D701" s="224"/>
    </row>
    <row r="702" spans="4:4" x14ac:dyDescent="0.25">
      <c r="D702" s="224"/>
    </row>
    <row r="703" spans="4:4" x14ac:dyDescent="0.25">
      <c r="D703" s="224"/>
    </row>
    <row r="704" spans="4:4" x14ac:dyDescent="0.25">
      <c r="D704" s="224"/>
    </row>
    <row r="705" spans="4:4" x14ac:dyDescent="0.25">
      <c r="D705" s="224"/>
    </row>
    <row r="706" spans="4:4" x14ac:dyDescent="0.25">
      <c r="D706" s="224"/>
    </row>
    <row r="707" spans="4:4" x14ac:dyDescent="0.25">
      <c r="D707" s="224"/>
    </row>
    <row r="708" spans="4:4" x14ac:dyDescent="0.25">
      <c r="D708" s="224"/>
    </row>
    <row r="709" spans="4:4" x14ac:dyDescent="0.25">
      <c r="D709" s="224"/>
    </row>
    <row r="710" spans="4:4" x14ac:dyDescent="0.25">
      <c r="D710" s="224"/>
    </row>
    <row r="711" spans="4:4" x14ac:dyDescent="0.25">
      <c r="D711" s="224"/>
    </row>
    <row r="712" spans="4:4" x14ac:dyDescent="0.25">
      <c r="D712" s="224"/>
    </row>
    <row r="713" spans="4:4" x14ac:dyDescent="0.25">
      <c r="D713" s="224"/>
    </row>
    <row r="714" spans="4:4" x14ac:dyDescent="0.25">
      <c r="D714" s="224"/>
    </row>
    <row r="715" spans="4:4" x14ac:dyDescent="0.25">
      <c r="D715" s="224"/>
    </row>
    <row r="716" spans="4:4" x14ac:dyDescent="0.25">
      <c r="D716" s="224"/>
    </row>
    <row r="717" spans="4:4" x14ac:dyDescent="0.25">
      <c r="D717" s="224"/>
    </row>
    <row r="718" spans="4:4" x14ac:dyDescent="0.25">
      <c r="D718" s="224"/>
    </row>
    <row r="719" spans="4:4" x14ac:dyDescent="0.25">
      <c r="D719" s="224"/>
    </row>
    <row r="720" spans="4:4" x14ac:dyDescent="0.25">
      <c r="D720" s="224"/>
    </row>
    <row r="721" spans="4:4" x14ac:dyDescent="0.25">
      <c r="D721" s="224"/>
    </row>
    <row r="722" spans="4:4" x14ac:dyDescent="0.25">
      <c r="D722" s="224"/>
    </row>
    <row r="723" spans="4:4" x14ac:dyDescent="0.25">
      <c r="D723" s="224"/>
    </row>
    <row r="724" spans="4:4" x14ac:dyDescent="0.25">
      <c r="D724" s="224"/>
    </row>
    <row r="725" spans="4:4" x14ac:dyDescent="0.25">
      <c r="D725" s="224"/>
    </row>
    <row r="726" spans="4:4" x14ac:dyDescent="0.25">
      <c r="D726" s="224"/>
    </row>
    <row r="727" spans="4:4" x14ac:dyDescent="0.25">
      <c r="D727" s="224"/>
    </row>
    <row r="728" spans="4:4" x14ac:dyDescent="0.25">
      <c r="D728" s="224"/>
    </row>
    <row r="729" spans="4:4" x14ac:dyDescent="0.25">
      <c r="D729" s="224"/>
    </row>
    <row r="730" spans="4:4" x14ac:dyDescent="0.25">
      <c r="D730" s="224"/>
    </row>
    <row r="731" spans="4:4" x14ac:dyDescent="0.25">
      <c r="D731" s="224"/>
    </row>
    <row r="732" spans="4:4" x14ac:dyDescent="0.25">
      <c r="D732" s="224"/>
    </row>
    <row r="733" spans="4:4" x14ac:dyDescent="0.25">
      <c r="D733" s="224"/>
    </row>
    <row r="734" spans="4:4" x14ac:dyDescent="0.25">
      <c r="D734" s="224"/>
    </row>
    <row r="735" spans="4:4" x14ac:dyDescent="0.25">
      <c r="D735" s="224"/>
    </row>
    <row r="736" spans="4:4" x14ac:dyDescent="0.25">
      <c r="D736" s="224"/>
    </row>
    <row r="737" spans="4:4" x14ac:dyDescent="0.25">
      <c r="D737" s="224"/>
    </row>
    <row r="738" spans="4:4" x14ac:dyDescent="0.25">
      <c r="D738" s="224"/>
    </row>
    <row r="739" spans="4:4" x14ac:dyDescent="0.25">
      <c r="D739" s="224"/>
    </row>
    <row r="740" spans="4:4" x14ac:dyDescent="0.25">
      <c r="D740" s="224"/>
    </row>
    <row r="741" spans="4:4" x14ac:dyDescent="0.25">
      <c r="D741" s="224"/>
    </row>
    <row r="742" spans="4:4" x14ac:dyDescent="0.25">
      <c r="D742" s="224"/>
    </row>
    <row r="743" spans="4:4" x14ac:dyDescent="0.25">
      <c r="D743" s="224"/>
    </row>
    <row r="744" spans="4:4" x14ac:dyDescent="0.25">
      <c r="D744" s="224"/>
    </row>
    <row r="745" spans="4:4" x14ac:dyDescent="0.25">
      <c r="D745" s="224"/>
    </row>
    <row r="746" spans="4:4" x14ac:dyDescent="0.25">
      <c r="D746" s="224"/>
    </row>
    <row r="747" spans="4:4" x14ac:dyDescent="0.25">
      <c r="D747" s="224"/>
    </row>
    <row r="748" spans="4:4" x14ac:dyDescent="0.25">
      <c r="D748" s="224"/>
    </row>
    <row r="749" spans="4:4" x14ac:dyDescent="0.25">
      <c r="D749" s="224"/>
    </row>
    <row r="750" spans="4:4" x14ac:dyDescent="0.25">
      <c r="D750" s="224"/>
    </row>
    <row r="751" spans="4:4" x14ac:dyDescent="0.25">
      <c r="D751" s="224"/>
    </row>
    <row r="752" spans="4:4" x14ac:dyDescent="0.25">
      <c r="D752" s="224"/>
    </row>
    <row r="753" spans="4:4" x14ac:dyDescent="0.25">
      <c r="D753" s="224"/>
    </row>
    <row r="754" spans="4:4" x14ac:dyDescent="0.25">
      <c r="D754" s="224"/>
    </row>
    <row r="755" spans="4:4" x14ac:dyDescent="0.25">
      <c r="D755" s="224"/>
    </row>
    <row r="756" spans="4:4" x14ac:dyDescent="0.25">
      <c r="D756" s="224"/>
    </row>
    <row r="757" spans="4:4" x14ac:dyDescent="0.25">
      <c r="D757" s="224"/>
    </row>
    <row r="758" spans="4:4" x14ac:dyDescent="0.25">
      <c r="D758" s="224"/>
    </row>
    <row r="759" spans="4:4" x14ac:dyDescent="0.25">
      <c r="D759" s="224"/>
    </row>
    <row r="760" spans="4:4" x14ac:dyDescent="0.25">
      <c r="D760" s="224"/>
    </row>
    <row r="761" spans="4:4" x14ac:dyDescent="0.25">
      <c r="D761" s="224"/>
    </row>
    <row r="762" spans="4:4" x14ac:dyDescent="0.25">
      <c r="D762" s="224"/>
    </row>
    <row r="763" spans="4:4" x14ac:dyDescent="0.25">
      <c r="D763" s="224"/>
    </row>
    <row r="764" spans="4:4" x14ac:dyDescent="0.25">
      <c r="D764" s="224"/>
    </row>
    <row r="765" spans="4:4" x14ac:dyDescent="0.25">
      <c r="D765" s="224"/>
    </row>
    <row r="766" spans="4:4" x14ac:dyDescent="0.25">
      <c r="D766" s="224"/>
    </row>
    <row r="767" spans="4:4" x14ac:dyDescent="0.25">
      <c r="D767" s="224"/>
    </row>
    <row r="768" spans="4:4" x14ac:dyDescent="0.25">
      <c r="D768" s="224"/>
    </row>
    <row r="769" spans="4:4" x14ac:dyDescent="0.25">
      <c r="D769" s="224"/>
    </row>
    <row r="770" spans="4:4" x14ac:dyDescent="0.25">
      <c r="D770" s="224"/>
    </row>
    <row r="771" spans="4:4" x14ac:dyDescent="0.25">
      <c r="D771" s="224"/>
    </row>
    <row r="772" spans="4:4" x14ac:dyDescent="0.25">
      <c r="D772" s="224"/>
    </row>
    <row r="773" spans="4:4" x14ac:dyDescent="0.25">
      <c r="D773" s="224"/>
    </row>
    <row r="774" spans="4:4" x14ac:dyDescent="0.25">
      <c r="D774" s="224"/>
    </row>
    <row r="775" spans="4:4" x14ac:dyDescent="0.25">
      <c r="D775" s="224"/>
    </row>
    <row r="776" spans="4:4" x14ac:dyDescent="0.25">
      <c r="D776" s="224"/>
    </row>
    <row r="777" spans="4:4" x14ac:dyDescent="0.25">
      <c r="D777" s="224"/>
    </row>
    <row r="778" spans="4:4" x14ac:dyDescent="0.25">
      <c r="D778" s="224"/>
    </row>
    <row r="779" spans="4:4" x14ac:dyDescent="0.25">
      <c r="D779" s="224"/>
    </row>
    <row r="780" spans="4:4" x14ac:dyDescent="0.25">
      <c r="D780" s="224"/>
    </row>
    <row r="781" spans="4:4" x14ac:dyDescent="0.25">
      <c r="D781" s="224"/>
    </row>
    <row r="782" spans="4:4" x14ac:dyDescent="0.25">
      <c r="D782" s="224"/>
    </row>
    <row r="783" spans="4:4" x14ac:dyDescent="0.25">
      <c r="D783" s="224"/>
    </row>
    <row r="784" spans="4:4" x14ac:dyDescent="0.25">
      <c r="D784" s="224"/>
    </row>
    <row r="785" spans="4:4" x14ac:dyDescent="0.25">
      <c r="D785" s="224"/>
    </row>
    <row r="786" spans="4:4" x14ac:dyDescent="0.25">
      <c r="D786" s="224"/>
    </row>
    <row r="787" spans="4:4" x14ac:dyDescent="0.25">
      <c r="D787" s="224"/>
    </row>
    <row r="788" spans="4:4" x14ac:dyDescent="0.25">
      <c r="D788" s="224"/>
    </row>
    <row r="789" spans="4:4" x14ac:dyDescent="0.25">
      <c r="D789" s="224"/>
    </row>
    <row r="790" spans="4:4" x14ac:dyDescent="0.25">
      <c r="D790" s="224"/>
    </row>
    <row r="791" spans="4:4" x14ac:dyDescent="0.25">
      <c r="D791" s="224"/>
    </row>
    <row r="792" spans="4:4" x14ac:dyDescent="0.25">
      <c r="D792" s="224"/>
    </row>
    <row r="793" spans="4:4" x14ac:dyDescent="0.25">
      <c r="D793" s="224"/>
    </row>
    <row r="794" spans="4:4" x14ac:dyDescent="0.25">
      <c r="D794" s="224"/>
    </row>
    <row r="795" spans="4:4" x14ac:dyDescent="0.25">
      <c r="D795" s="224"/>
    </row>
    <row r="796" spans="4:4" x14ac:dyDescent="0.25">
      <c r="D796" s="224"/>
    </row>
    <row r="797" spans="4:4" x14ac:dyDescent="0.25">
      <c r="D797" s="224"/>
    </row>
    <row r="798" spans="4:4" x14ac:dyDescent="0.25">
      <c r="D798" s="224"/>
    </row>
    <row r="799" spans="4:4" x14ac:dyDescent="0.25">
      <c r="D799" s="224"/>
    </row>
    <row r="800" spans="4:4" x14ac:dyDescent="0.25">
      <c r="D800" s="224"/>
    </row>
    <row r="801" spans="4:4" x14ac:dyDescent="0.25">
      <c r="D801" s="224"/>
    </row>
    <row r="802" spans="4:4" x14ac:dyDescent="0.25">
      <c r="D802" s="224"/>
    </row>
    <row r="803" spans="4:4" x14ac:dyDescent="0.25">
      <c r="D803" s="224"/>
    </row>
    <row r="804" spans="4:4" x14ac:dyDescent="0.25">
      <c r="D804" s="224"/>
    </row>
    <row r="805" spans="4:4" x14ac:dyDescent="0.25">
      <c r="D805" s="224"/>
    </row>
    <row r="806" spans="4:4" x14ac:dyDescent="0.25">
      <c r="D806" s="224"/>
    </row>
    <row r="807" spans="4:4" x14ac:dyDescent="0.25">
      <c r="D807" s="224"/>
    </row>
    <row r="808" spans="4:4" x14ac:dyDescent="0.25">
      <c r="D808" s="224"/>
    </row>
    <row r="809" spans="4:4" x14ac:dyDescent="0.25">
      <c r="D809" s="224"/>
    </row>
    <row r="810" spans="4:4" x14ac:dyDescent="0.25">
      <c r="D810" s="224"/>
    </row>
    <row r="811" spans="4:4" x14ac:dyDescent="0.25">
      <c r="D811" s="224"/>
    </row>
    <row r="812" spans="4:4" x14ac:dyDescent="0.25">
      <c r="D812" s="224"/>
    </row>
    <row r="813" spans="4:4" x14ac:dyDescent="0.25">
      <c r="D813" s="224"/>
    </row>
    <row r="814" spans="4:4" x14ac:dyDescent="0.25">
      <c r="D814" s="224"/>
    </row>
    <row r="815" spans="4:4" x14ac:dyDescent="0.25">
      <c r="D815" s="224"/>
    </row>
    <row r="816" spans="4:4" x14ac:dyDescent="0.25">
      <c r="D816" s="224"/>
    </row>
    <row r="817" spans="4:4" x14ac:dyDescent="0.25">
      <c r="D817" s="224"/>
    </row>
    <row r="818" spans="4:4" x14ac:dyDescent="0.25">
      <c r="D818" s="224"/>
    </row>
    <row r="819" spans="4:4" x14ac:dyDescent="0.25">
      <c r="D819" s="224"/>
    </row>
    <row r="820" spans="4:4" x14ac:dyDescent="0.25">
      <c r="D820" s="224"/>
    </row>
    <row r="821" spans="4:4" x14ac:dyDescent="0.25">
      <c r="D821" s="224"/>
    </row>
    <row r="822" spans="4:4" x14ac:dyDescent="0.25">
      <c r="D822" s="224"/>
    </row>
    <row r="823" spans="4:4" x14ac:dyDescent="0.25">
      <c r="D823" s="224"/>
    </row>
    <row r="824" spans="4:4" x14ac:dyDescent="0.25">
      <c r="D824" s="224"/>
    </row>
    <row r="825" spans="4:4" x14ac:dyDescent="0.25">
      <c r="D825" s="224"/>
    </row>
    <row r="826" spans="4:4" x14ac:dyDescent="0.25">
      <c r="D826" s="224"/>
    </row>
    <row r="827" spans="4:4" x14ac:dyDescent="0.25">
      <c r="D827" s="224"/>
    </row>
    <row r="828" spans="4:4" x14ac:dyDescent="0.25">
      <c r="D828" s="224"/>
    </row>
    <row r="829" spans="4:4" x14ac:dyDescent="0.25">
      <c r="D829" s="224"/>
    </row>
    <row r="830" spans="4:4" x14ac:dyDescent="0.25">
      <c r="D830" s="224"/>
    </row>
    <row r="831" spans="4:4" x14ac:dyDescent="0.25">
      <c r="D831" s="224"/>
    </row>
    <row r="832" spans="4:4" x14ac:dyDescent="0.25">
      <c r="D832" s="224"/>
    </row>
    <row r="833" spans="4:4" x14ac:dyDescent="0.25">
      <c r="D833" s="224"/>
    </row>
    <row r="834" spans="4:4" x14ac:dyDescent="0.25">
      <c r="D834" s="224"/>
    </row>
    <row r="835" spans="4:4" x14ac:dyDescent="0.25">
      <c r="D835" s="224"/>
    </row>
    <row r="836" spans="4:4" x14ac:dyDescent="0.25">
      <c r="D836" s="224"/>
    </row>
    <row r="837" spans="4:4" x14ac:dyDescent="0.25">
      <c r="D837" s="224"/>
    </row>
    <row r="838" spans="4:4" x14ac:dyDescent="0.25">
      <c r="D838" s="224"/>
    </row>
    <row r="839" spans="4:4" x14ac:dyDescent="0.25">
      <c r="D839" s="224"/>
    </row>
    <row r="840" spans="4:4" x14ac:dyDescent="0.25">
      <c r="D840" s="224"/>
    </row>
    <row r="841" spans="4:4" x14ac:dyDescent="0.25">
      <c r="D841" s="224"/>
    </row>
    <row r="842" spans="4:4" x14ac:dyDescent="0.25">
      <c r="D842" s="224"/>
    </row>
    <row r="843" spans="4:4" x14ac:dyDescent="0.25">
      <c r="D843" s="224"/>
    </row>
    <row r="844" spans="4:4" x14ac:dyDescent="0.25">
      <c r="D844" s="224"/>
    </row>
    <row r="845" spans="4:4" x14ac:dyDescent="0.25">
      <c r="D845" s="224"/>
    </row>
    <row r="846" spans="4:4" x14ac:dyDescent="0.25">
      <c r="D846" s="224"/>
    </row>
    <row r="847" spans="4:4" x14ac:dyDescent="0.25">
      <c r="D847" s="224"/>
    </row>
    <row r="848" spans="4:4" x14ac:dyDescent="0.25">
      <c r="D848" s="224"/>
    </row>
    <row r="849" spans="4:4" x14ac:dyDescent="0.25">
      <c r="D849" s="224"/>
    </row>
    <row r="850" spans="4:4" x14ac:dyDescent="0.25">
      <c r="D850" s="224"/>
    </row>
    <row r="851" spans="4:4" x14ac:dyDescent="0.25">
      <c r="D851" s="224"/>
    </row>
    <row r="852" spans="4:4" x14ac:dyDescent="0.25">
      <c r="D852" s="224"/>
    </row>
    <row r="853" spans="4:4" x14ac:dyDescent="0.25">
      <c r="D853" s="224"/>
    </row>
    <row r="854" spans="4:4" x14ac:dyDescent="0.25">
      <c r="D854" s="224"/>
    </row>
    <row r="855" spans="4:4" x14ac:dyDescent="0.25">
      <c r="D855" s="224"/>
    </row>
    <row r="856" spans="4:4" x14ac:dyDescent="0.25">
      <c r="D856" s="224"/>
    </row>
    <row r="857" spans="4:4" x14ac:dyDescent="0.25">
      <c r="D857" s="224"/>
    </row>
    <row r="858" spans="4:4" x14ac:dyDescent="0.25">
      <c r="D858" s="224"/>
    </row>
    <row r="859" spans="4:4" x14ac:dyDescent="0.25">
      <c r="D859" s="224"/>
    </row>
    <row r="860" spans="4:4" x14ac:dyDescent="0.25">
      <c r="D860" s="224"/>
    </row>
    <row r="861" spans="4:4" x14ac:dyDescent="0.25">
      <c r="D861" s="224"/>
    </row>
    <row r="862" spans="4:4" x14ac:dyDescent="0.25">
      <c r="D862" s="224"/>
    </row>
    <row r="863" spans="4:4" x14ac:dyDescent="0.25">
      <c r="D863" s="224"/>
    </row>
    <row r="864" spans="4:4" x14ac:dyDescent="0.25">
      <c r="D864" s="224"/>
    </row>
    <row r="865" spans="4:4" x14ac:dyDescent="0.25">
      <c r="D865" s="224"/>
    </row>
    <row r="866" spans="4:4" x14ac:dyDescent="0.25">
      <c r="D866" s="224"/>
    </row>
    <row r="867" spans="4:4" x14ac:dyDescent="0.25">
      <c r="D867" s="224"/>
    </row>
    <row r="868" spans="4:4" x14ac:dyDescent="0.25">
      <c r="D868" s="224"/>
    </row>
    <row r="869" spans="4:4" x14ac:dyDescent="0.25">
      <c r="D869" s="224"/>
    </row>
    <row r="870" spans="4:4" x14ac:dyDescent="0.25">
      <c r="D870" s="224"/>
    </row>
    <row r="871" spans="4:4" x14ac:dyDescent="0.25">
      <c r="D871" s="224"/>
    </row>
    <row r="872" spans="4:4" x14ac:dyDescent="0.25">
      <c r="D872" s="224"/>
    </row>
    <row r="873" spans="4:4" x14ac:dyDescent="0.25">
      <c r="D873" s="224"/>
    </row>
    <row r="874" spans="4:4" x14ac:dyDescent="0.25">
      <c r="D874" s="224"/>
    </row>
    <row r="875" spans="4:4" x14ac:dyDescent="0.25">
      <c r="D875" s="224"/>
    </row>
    <row r="876" spans="4:4" x14ac:dyDescent="0.25">
      <c r="D876" s="224"/>
    </row>
    <row r="877" spans="4:4" x14ac:dyDescent="0.25">
      <c r="D877" s="224"/>
    </row>
    <row r="878" spans="4:4" x14ac:dyDescent="0.25">
      <c r="D878" s="224"/>
    </row>
    <row r="879" spans="4:4" x14ac:dyDescent="0.25">
      <c r="D879" s="224"/>
    </row>
    <row r="880" spans="4:4" x14ac:dyDescent="0.25">
      <c r="D880" s="224"/>
    </row>
    <row r="881" spans="4:4" x14ac:dyDescent="0.25">
      <c r="D881" s="224"/>
    </row>
    <row r="882" spans="4:4" x14ac:dyDescent="0.25">
      <c r="D882" s="224"/>
    </row>
    <row r="883" spans="4:4" x14ac:dyDescent="0.25">
      <c r="D883" s="224"/>
    </row>
    <row r="884" spans="4:4" x14ac:dyDescent="0.25">
      <c r="D884" s="224"/>
    </row>
    <row r="885" spans="4:4" x14ac:dyDescent="0.25">
      <c r="D885" s="224"/>
    </row>
    <row r="886" spans="4:4" x14ac:dyDescent="0.25">
      <c r="D886" s="224"/>
    </row>
    <row r="887" spans="4:4" x14ac:dyDescent="0.25">
      <c r="D887" s="224"/>
    </row>
    <row r="888" spans="4:4" x14ac:dyDescent="0.25">
      <c r="D888" s="224"/>
    </row>
    <row r="889" spans="4:4" x14ac:dyDescent="0.25">
      <c r="D889" s="224"/>
    </row>
    <row r="890" spans="4:4" x14ac:dyDescent="0.25">
      <c r="D890" s="224"/>
    </row>
    <row r="891" spans="4:4" x14ac:dyDescent="0.25">
      <c r="D891" s="224"/>
    </row>
    <row r="892" spans="4:4" x14ac:dyDescent="0.25">
      <c r="D892" s="224"/>
    </row>
    <row r="893" spans="4:4" x14ac:dyDescent="0.25">
      <c r="D893" s="224"/>
    </row>
    <row r="894" spans="4:4" x14ac:dyDescent="0.25">
      <c r="D894" s="224"/>
    </row>
    <row r="895" spans="4:4" x14ac:dyDescent="0.25">
      <c r="D895" s="224"/>
    </row>
    <row r="896" spans="4:4" x14ac:dyDescent="0.25">
      <c r="D896" s="224"/>
    </row>
    <row r="897" spans="4:4" x14ac:dyDescent="0.25">
      <c r="D897" s="224"/>
    </row>
    <row r="898" spans="4:4" x14ac:dyDescent="0.25">
      <c r="D898" s="224"/>
    </row>
    <row r="899" spans="4:4" x14ac:dyDescent="0.25">
      <c r="D899" s="224"/>
    </row>
    <row r="900" spans="4:4" x14ac:dyDescent="0.25">
      <c r="D900" s="224"/>
    </row>
    <row r="901" spans="4:4" x14ac:dyDescent="0.25">
      <c r="D901" s="224"/>
    </row>
    <row r="902" spans="4:4" x14ac:dyDescent="0.25">
      <c r="D902" s="224"/>
    </row>
    <row r="903" spans="4:4" x14ac:dyDescent="0.25">
      <c r="D903" s="224"/>
    </row>
    <row r="904" spans="4:4" x14ac:dyDescent="0.25">
      <c r="D904" s="224"/>
    </row>
    <row r="905" spans="4:4" x14ac:dyDescent="0.25">
      <c r="D905" s="224"/>
    </row>
    <row r="906" spans="4:4" x14ac:dyDescent="0.25">
      <c r="D906" s="224"/>
    </row>
    <row r="907" spans="4:4" x14ac:dyDescent="0.25">
      <c r="D907" s="224"/>
    </row>
    <row r="908" spans="4:4" x14ac:dyDescent="0.25">
      <c r="D908" s="224"/>
    </row>
    <row r="909" spans="4:4" x14ac:dyDescent="0.25">
      <c r="D909" s="224"/>
    </row>
    <row r="910" spans="4:4" x14ac:dyDescent="0.25">
      <c r="D910" s="224"/>
    </row>
    <row r="911" spans="4:4" x14ac:dyDescent="0.25">
      <c r="D911" s="224"/>
    </row>
    <row r="912" spans="4:4" x14ac:dyDescent="0.25">
      <c r="D912" s="224"/>
    </row>
    <row r="913" spans="4:4" x14ac:dyDescent="0.25">
      <c r="D913" s="224"/>
    </row>
    <row r="914" spans="4:4" x14ac:dyDescent="0.25">
      <c r="D914" s="224"/>
    </row>
    <row r="915" spans="4:4" x14ac:dyDescent="0.25">
      <c r="D915" s="224"/>
    </row>
    <row r="916" spans="4:4" x14ac:dyDescent="0.25">
      <c r="D916" s="224"/>
    </row>
    <row r="917" spans="4:4" x14ac:dyDescent="0.25">
      <c r="D917" s="224"/>
    </row>
    <row r="918" spans="4:4" x14ac:dyDescent="0.25">
      <c r="D918" s="224"/>
    </row>
    <row r="919" spans="4:4" x14ac:dyDescent="0.25">
      <c r="D919" s="224"/>
    </row>
    <row r="920" spans="4:4" x14ac:dyDescent="0.25">
      <c r="D920" s="224"/>
    </row>
    <row r="921" spans="4:4" x14ac:dyDescent="0.25">
      <c r="D921" s="224"/>
    </row>
    <row r="922" spans="4:4" x14ac:dyDescent="0.25">
      <c r="D922" s="224"/>
    </row>
    <row r="923" spans="4:4" x14ac:dyDescent="0.25">
      <c r="D923" s="224"/>
    </row>
    <row r="924" spans="4:4" x14ac:dyDescent="0.25">
      <c r="D924" s="224"/>
    </row>
    <row r="925" spans="4:4" x14ac:dyDescent="0.25">
      <c r="D925" s="224"/>
    </row>
    <row r="926" spans="4:4" x14ac:dyDescent="0.25">
      <c r="D926" s="224"/>
    </row>
    <row r="927" spans="4:4" x14ac:dyDescent="0.25">
      <c r="D927" s="224"/>
    </row>
    <row r="928" spans="4:4" x14ac:dyDescent="0.25">
      <c r="D928" s="224"/>
    </row>
    <row r="929" spans="4:4" x14ac:dyDescent="0.25">
      <c r="D929" s="224"/>
    </row>
    <row r="930" spans="4:4" x14ac:dyDescent="0.25">
      <c r="D930" s="224"/>
    </row>
    <row r="931" spans="4:4" x14ac:dyDescent="0.25">
      <c r="D931" s="224"/>
    </row>
    <row r="932" spans="4:4" x14ac:dyDescent="0.25">
      <c r="D932" s="224"/>
    </row>
    <row r="933" spans="4:4" x14ac:dyDescent="0.25">
      <c r="D933" s="224"/>
    </row>
    <row r="934" spans="4:4" x14ac:dyDescent="0.25">
      <c r="D934" s="224"/>
    </row>
    <row r="935" spans="4:4" x14ac:dyDescent="0.25">
      <c r="D935" s="224"/>
    </row>
    <row r="936" spans="4:4" x14ac:dyDescent="0.25">
      <c r="D936" s="224"/>
    </row>
    <row r="937" spans="4:4" x14ac:dyDescent="0.25">
      <c r="D937" s="224"/>
    </row>
    <row r="938" spans="4:4" x14ac:dyDescent="0.25">
      <c r="D938" s="224"/>
    </row>
    <row r="939" spans="4:4" x14ac:dyDescent="0.25">
      <c r="D939" s="224"/>
    </row>
    <row r="940" spans="4:4" x14ac:dyDescent="0.25">
      <c r="D940" s="224"/>
    </row>
    <row r="941" spans="4:4" x14ac:dyDescent="0.25">
      <c r="D941" s="224"/>
    </row>
    <row r="942" spans="4:4" x14ac:dyDescent="0.25">
      <c r="D942" s="224"/>
    </row>
    <row r="943" spans="4:4" x14ac:dyDescent="0.25">
      <c r="D943" s="224"/>
    </row>
    <row r="944" spans="4:4" x14ac:dyDescent="0.25">
      <c r="D944" s="224"/>
    </row>
    <row r="945" spans="4:4" x14ac:dyDescent="0.25">
      <c r="D945" s="224"/>
    </row>
    <row r="946" spans="4:4" x14ac:dyDescent="0.25">
      <c r="D946" s="224"/>
    </row>
    <row r="947" spans="4:4" x14ac:dyDescent="0.25">
      <c r="D947" s="224"/>
    </row>
    <row r="948" spans="4:4" x14ac:dyDescent="0.25">
      <c r="D948" s="224"/>
    </row>
    <row r="949" spans="4:4" x14ac:dyDescent="0.25">
      <c r="D949" s="224"/>
    </row>
    <row r="950" spans="4:4" x14ac:dyDescent="0.25">
      <c r="D950" s="224"/>
    </row>
    <row r="951" spans="4:4" x14ac:dyDescent="0.25">
      <c r="D951" s="224"/>
    </row>
    <row r="952" spans="4:4" x14ac:dyDescent="0.25">
      <c r="D952" s="224"/>
    </row>
    <row r="953" spans="4:4" x14ac:dyDescent="0.25">
      <c r="D953" s="224"/>
    </row>
    <row r="954" spans="4:4" x14ac:dyDescent="0.25">
      <c r="D954" s="224"/>
    </row>
    <row r="955" spans="4:4" x14ac:dyDescent="0.25">
      <c r="D955" s="224"/>
    </row>
    <row r="956" spans="4:4" x14ac:dyDescent="0.25">
      <c r="D956" s="224"/>
    </row>
    <row r="957" spans="4:4" x14ac:dyDescent="0.25">
      <c r="D957" s="224"/>
    </row>
    <row r="958" spans="4:4" x14ac:dyDescent="0.25">
      <c r="D958" s="224"/>
    </row>
    <row r="959" spans="4:4" x14ac:dyDescent="0.25">
      <c r="D959" s="224"/>
    </row>
    <row r="960" spans="4:4" x14ac:dyDescent="0.25">
      <c r="D960" s="224"/>
    </row>
    <row r="961" spans="4:4" x14ac:dyDescent="0.25">
      <c r="D961" s="224"/>
    </row>
    <row r="962" spans="4:4" x14ac:dyDescent="0.25">
      <c r="D962" s="224"/>
    </row>
    <row r="963" spans="4:4" x14ac:dyDescent="0.25">
      <c r="D963" s="224"/>
    </row>
    <row r="964" spans="4:4" x14ac:dyDescent="0.25">
      <c r="D964" s="224"/>
    </row>
    <row r="965" spans="4:4" x14ac:dyDescent="0.25">
      <c r="D965" s="224"/>
    </row>
    <row r="966" spans="4:4" x14ac:dyDescent="0.25">
      <c r="D966" s="224"/>
    </row>
    <row r="967" spans="4:4" x14ac:dyDescent="0.25">
      <c r="D967" s="224"/>
    </row>
    <row r="968" spans="4:4" x14ac:dyDescent="0.25">
      <c r="D968" s="224"/>
    </row>
    <row r="969" spans="4:4" x14ac:dyDescent="0.25">
      <c r="D969" s="224"/>
    </row>
    <row r="970" spans="4:4" x14ac:dyDescent="0.25">
      <c r="D970" s="224"/>
    </row>
    <row r="971" spans="4:4" x14ac:dyDescent="0.25">
      <c r="D971" s="224"/>
    </row>
    <row r="972" spans="4:4" x14ac:dyDescent="0.25">
      <c r="D972" s="224"/>
    </row>
    <row r="973" spans="4:4" x14ac:dyDescent="0.25">
      <c r="D973" s="224"/>
    </row>
    <row r="974" spans="4:4" x14ac:dyDescent="0.25">
      <c r="D974" s="224"/>
    </row>
    <row r="975" spans="4:4" x14ac:dyDescent="0.25">
      <c r="D975" s="224"/>
    </row>
    <row r="976" spans="4:4" x14ac:dyDescent="0.25">
      <c r="D976" s="224"/>
    </row>
    <row r="977" spans="4:4" x14ac:dyDescent="0.25">
      <c r="D977" s="224"/>
    </row>
    <row r="978" spans="4:4" x14ac:dyDescent="0.25">
      <c r="D978" s="224"/>
    </row>
    <row r="979" spans="4:4" x14ac:dyDescent="0.25">
      <c r="D979" s="224"/>
    </row>
    <row r="980" spans="4:4" x14ac:dyDescent="0.25">
      <c r="D980" s="224"/>
    </row>
    <row r="981" spans="4:4" x14ac:dyDescent="0.25">
      <c r="D981" s="224"/>
    </row>
    <row r="982" spans="4:4" x14ac:dyDescent="0.25">
      <c r="D982" s="224"/>
    </row>
    <row r="983" spans="4:4" x14ac:dyDescent="0.25">
      <c r="D983" s="224"/>
    </row>
    <row r="984" spans="4:4" x14ac:dyDescent="0.25">
      <c r="D984" s="224"/>
    </row>
    <row r="985" spans="4:4" x14ac:dyDescent="0.25">
      <c r="D985" s="224"/>
    </row>
    <row r="986" spans="4:4" x14ac:dyDescent="0.25">
      <c r="D986" s="224"/>
    </row>
    <row r="987" spans="4:4" x14ac:dyDescent="0.25">
      <c r="D987" s="224"/>
    </row>
    <row r="988" spans="4:4" x14ac:dyDescent="0.25">
      <c r="D988" s="224"/>
    </row>
    <row r="989" spans="4:4" x14ac:dyDescent="0.25">
      <c r="D989" s="224"/>
    </row>
    <row r="990" spans="4:4" x14ac:dyDescent="0.25">
      <c r="D990" s="224"/>
    </row>
    <row r="991" spans="4:4" x14ac:dyDescent="0.25">
      <c r="D991" s="224"/>
    </row>
    <row r="992" spans="4:4" x14ac:dyDescent="0.25">
      <c r="D992" s="224"/>
    </row>
    <row r="993" spans="4:4" x14ac:dyDescent="0.25">
      <c r="D993" s="224"/>
    </row>
    <row r="994" spans="4:4" x14ac:dyDescent="0.25">
      <c r="D994" s="224"/>
    </row>
    <row r="995" spans="4:4" x14ac:dyDescent="0.25">
      <c r="D995" s="224"/>
    </row>
    <row r="996" spans="4:4" x14ac:dyDescent="0.25">
      <c r="D996" s="224"/>
    </row>
    <row r="997" spans="4:4" x14ac:dyDescent="0.25">
      <c r="D997" s="224"/>
    </row>
    <row r="998" spans="4:4" x14ac:dyDescent="0.25">
      <c r="D998" s="224"/>
    </row>
    <row r="999" spans="4:4" x14ac:dyDescent="0.25">
      <c r="D999" s="224"/>
    </row>
    <row r="1000" spans="4:4" x14ac:dyDescent="0.25">
      <c r="D1000" s="224"/>
    </row>
    <row r="1001" spans="4:4" x14ac:dyDescent="0.25">
      <c r="D1001" s="224"/>
    </row>
    <row r="1002" spans="4:4" x14ac:dyDescent="0.25">
      <c r="D1002" s="224"/>
    </row>
    <row r="1003" spans="4:4" x14ac:dyDescent="0.25">
      <c r="D1003" s="224"/>
    </row>
    <row r="1004" spans="4:4" x14ac:dyDescent="0.25">
      <c r="D1004" s="224"/>
    </row>
    <row r="1005" spans="4:4" x14ac:dyDescent="0.25">
      <c r="D1005" s="224"/>
    </row>
    <row r="1006" spans="4:4" x14ac:dyDescent="0.25">
      <c r="D1006" s="224"/>
    </row>
    <row r="1007" spans="4:4" x14ac:dyDescent="0.25">
      <c r="D1007" s="224"/>
    </row>
    <row r="1008" spans="4:4" x14ac:dyDescent="0.25">
      <c r="D1008" s="224"/>
    </row>
    <row r="1009" spans="4:4" x14ac:dyDescent="0.25">
      <c r="D1009" s="224"/>
    </row>
    <row r="1010" spans="4:4" x14ac:dyDescent="0.25">
      <c r="D1010" s="224"/>
    </row>
    <row r="1011" spans="4:4" x14ac:dyDescent="0.25">
      <c r="D1011" s="224"/>
    </row>
    <row r="1012" spans="4:4" x14ac:dyDescent="0.25">
      <c r="D1012" s="224"/>
    </row>
    <row r="1013" spans="4:4" x14ac:dyDescent="0.25">
      <c r="D1013" s="224"/>
    </row>
    <row r="1014" spans="4:4" x14ac:dyDescent="0.25">
      <c r="D1014" s="224"/>
    </row>
    <row r="1015" spans="4:4" x14ac:dyDescent="0.25">
      <c r="D1015" s="224"/>
    </row>
    <row r="1016" spans="4:4" x14ac:dyDescent="0.25">
      <c r="D1016" s="224"/>
    </row>
    <row r="1017" spans="4:4" x14ac:dyDescent="0.25">
      <c r="D1017" s="224"/>
    </row>
    <row r="1018" spans="4:4" x14ac:dyDescent="0.25">
      <c r="D1018" s="224"/>
    </row>
    <row r="1019" spans="4:4" x14ac:dyDescent="0.25">
      <c r="D1019" s="224"/>
    </row>
    <row r="1020" spans="4:4" x14ac:dyDescent="0.25">
      <c r="D1020" s="224"/>
    </row>
    <row r="1021" spans="4:4" x14ac:dyDescent="0.25">
      <c r="D1021" s="224"/>
    </row>
    <row r="1022" spans="4:4" x14ac:dyDescent="0.25">
      <c r="D1022" s="224"/>
    </row>
    <row r="1023" spans="4:4" x14ac:dyDescent="0.25">
      <c r="D1023" s="224"/>
    </row>
    <row r="1024" spans="4:4" x14ac:dyDescent="0.25">
      <c r="D1024" s="224"/>
    </row>
    <row r="1025" spans="4:4" x14ac:dyDescent="0.25">
      <c r="D1025" s="224"/>
    </row>
    <row r="1026" spans="4:4" x14ac:dyDescent="0.25">
      <c r="D1026" s="224"/>
    </row>
    <row r="1027" spans="4:4" x14ac:dyDescent="0.25">
      <c r="D1027" s="224"/>
    </row>
    <row r="1028" spans="4:4" x14ac:dyDescent="0.25">
      <c r="D1028" s="224"/>
    </row>
    <row r="1029" spans="4:4" x14ac:dyDescent="0.25">
      <c r="D1029" s="224"/>
    </row>
    <row r="1030" spans="4:4" x14ac:dyDescent="0.25">
      <c r="D1030" s="224"/>
    </row>
    <row r="1031" spans="4:4" x14ac:dyDescent="0.25">
      <c r="D1031" s="224"/>
    </row>
    <row r="1032" spans="4:4" x14ac:dyDescent="0.25">
      <c r="D1032" s="224"/>
    </row>
    <row r="1033" spans="4:4" x14ac:dyDescent="0.25">
      <c r="D1033" s="224"/>
    </row>
    <row r="1034" spans="4:4" x14ac:dyDescent="0.25">
      <c r="D1034" s="224"/>
    </row>
    <row r="1035" spans="4:4" x14ac:dyDescent="0.25">
      <c r="D1035" s="224"/>
    </row>
    <row r="1036" spans="4:4" x14ac:dyDescent="0.25">
      <c r="D1036" s="224"/>
    </row>
    <row r="1037" spans="4:4" x14ac:dyDescent="0.25">
      <c r="D1037" s="224"/>
    </row>
    <row r="1038" spans="4:4" x14ac:dyDescent="0.25">
      <c r="D1038" s="224"/>
    </row>
    <row r="1039" spans="4:4" x14ac:dyDescent="0.25">
      <c r="D1039" s="224"/>
    </row>
    <row r="1040" spans="4:4" x14ac:dyDescent="0.25">
      <c r="D1040" s="224"/>
    </row>
    <row r="1041" spans="4:4" x14ac:dyDescent="0.25">
      <c r="D1041" s="224"/>
    </row>
    <row r="1042" spans="4:4" x14ac:dyDescent="0.25">
      <c r="D1042" s="224"/>
    </row>
    <row r="1043" spans="4:4" x14ac:dyDescent="0.25">
      <c r="D1043" s="224"/>
    </row>
    <row r="1044" spans="4:4" x14ac:dyDescent="0.25">
      <c r="D1044" s="224"/>
    </row>
    <row r="1045" spans="4:4" x14ac:dyDescent="0.25">
      <c r="D1045" s="224"/>
    </row>
    <row r="1046" spans="4:4" x14ac:dyDescent="0.25">
      <c r="D1046" s="224"/>
    </row>
    <row r="1047" spans="4:4" x14ac:dyDescent="0.25">
      <c r="D1047" s="224"/>
    </row>
    <row r="1048" spans="4:4" x14ac:dyDescent="0.25">
      <c r="D1048" s="224"/>
    </row>
    <row r="1049" spans="4:4" x14ac:dyDescent="0.25">
      <c r="D1049" s="224"/>
    </row>
    <row r="1050" spans="4:4" x14ac:dyDescent="0.25">
      <c r="D1050" s="224"/>
    </row>
    <row r="1051" spans="4:4" x14ac:dyDescent="0.25">
      <c r="D1051" s="224"/>
    </row>
    <row r="1052" spans="4:4" x14ac:dyDescent="0.25">
      <c r="D1052" s="224"/>
    </row>
    <row r="1053" spans="4:4" x14ac:dyDescent="0.25">
      <c r="D1053" s="224"/>
    </row>
    <row r="1054" spans="4:4" x14ac:dyDescent="0.25">
      <c r="D1054" s="224"/>
    </row>
    <row r="1055" spans="4:4" x14ac:dyDescent="0.25">
      <c r="D1055" s="224"/>
    </row>
    <row r="1056" spans="4:4" x14ac:dyDescent="0.25">
      <c r="D1056" s="224"/>
    </row>
    <row r="1057" spans="4:4" x14ac:dyDescent="0.25">
      <c r="D1057" s="224"/>
    </row>
    <row r="1058" spans="4:4" x14ac:dyDescent="0.25">
      <c r="D1058" s="224"/>
    </row>
    <row r="1059" spans="4:4" x14ac:dyDescent="0.25">
      <c r="D1059" s="224"/>
    </row>
    <row r="1060" spans="4:4" x14ac:dyDescent="0.25">
      <c r="D1060" s="224"/>
    </row>
    <row r="1061" spans="4:4" x14ac:dyDescent="0.25">
      <c r="D1061" s="224"/>
    </row>
    <row r="1062" spans="4:4" x14ac:dyDescent="0.25">
      <c r="D1062" s="224"/>
    </row>
    <row r="1063" spans="4:4" x14ac:dyDescent="0.25">
      <c r="D1063" s="224"/>
    </row>
    <row r="1064" spans="4:4" x14ac:dyDescent="0.25">
      <c r="D1064" s="224"/>
    </row>
    <row r="1065" spans="4:4" x14ac:dyDescent="0.25">
      <c r="D1065" s="224"/>
    </row>
    <row r="1066" spans="4:4" x14ac:dyDescent="0.25">
      <c r="D1066" s="224"/>
    </row>
    <row r="1067" spans="4:4" x14ac:dyDescent="0.25">
      <c r="D1067" s="224"/>
    </row>
    <row r="1068" spans="4:4" x14ac:dyDescent="0.25">
      <c r="D1068" s="224"/>
    </row>
    <row r="1069" spans="4:4" x14ac:dyDescent="0.25">
      <c r="D1069" s="224"/>
    </row>
    <row r="1070" spans="4:4" x14ac:dyDescent="0.25">
      <c r="D1070" s="224"/>
    </row>
    <row r="1071" spans="4:4" x14ac:dyDescent="0.25">
      <c r="D1071" s="224"/>
    </row>
    <row r="1072" spans="4:4" x14ac:dyDescent="0.25">
      <c r="D1072" s="224"/>
    </row>
    <row r="1073" spans="4:4" x14ac:dyDescent="0.25">
      <c r="D1073" s="224"/>
    </row>
    <row r="1074" spans="4:4" x14ac:dyDescent="0.25">
      <c r="D1074" s="224"/>
    </row>
    <row r="1075" spans="4:4" x14ac:dyDescent="0.25">
      <c r="D1075" s="224"/>
    </row>
    <row r="1076" spans="4:4" x14ac:dyDescent="0.25">
      <c r="D1076" s="224"/>
    </row>
    <row r="1077" spans="4:4" x14ac:dyDescent="0.25">
      <c r="D1077" s="224"/>
    </row>
    <row r="1078" spans="4:4" x14ac:dyDescent="0.25">
      <c r="D1078" s="224"/>
    </row>
    <row r="1079" spans="4:4" x14ac:dyDescent="0.25">
      <c r="D1079" s="224"/>
    </row>
    <row r="1080" spans="4:4" x14ac:dyDescent="0.25">
      <c r="D1080" s="224"/>
    </row>
    <row r="1081" spans="4:4" x14ac:dyDescent="0.25">
      <c r="D1081" s="224"/>
    </row>
    <row r="1082" spans="4:4" x14ac:dyDescent="0.25">
      <c r="D1082" s="224"/>
    </row>
    <row r="1083" spans="4:4" x14ac:dyDescent="0.25">
      <c r="D1083" s="224"/>
    </row>
    <row r="1084" spans="4:4" x14ac:dyDescent="0.25">
      <c r="D1084" s="224"/>
    </row>
    <row r="1085" spans="4:4" x14ac:dyDescent="0.25">
      <c r="D1085" s="224"/>
    </row>
    <row r="1086" spans="4:4" x14ac:dyDescent="0.25">
      <c r="D1086" s="224"/>
    </row>
    <row r="1087" spans="4:4" x14ac:dyDescent="0.25">
      <c r="D1087" s="224"/>
    </row>
    <row r="1088" spans="4:4" x14ac:dyDescent="0.25">
      <c r="D1088" s="224"/>
    </row>
    <row r="1089" spans="4:4" x14ac:dyDescent="0.25">
      <c r="D1089" s="224"/>
    </row>
    <row r="1090" spans="4:4" x14ac:dyDescent="0.25">
      <c r="D1090" s="224"/>
    </row>
    <row r="1091" spans="4:4" x14ac:dyDescent="0.25">
      <c r="D1091" s="224"/>
    </row>
    <row r="1092" spans="4:4" x14ac:dyDescent="0.25">
      <c r="D1092" s="224"/>
    </row>
    <row r="1093" spans="4:4" x14ac:dyDescent="0.25">
      <c r="D1093" s="224"/>
    </row>
    <row r="1094" spans="4:4" x14ac:dyDescent="0.25">
      <c r="D1094" s="224"/>
    </row>
    <row r="1095" spans="4:4" x14ac:dyDescent="0.25">
      <c r="D1095" s="224"/>
    </row>
    <row r="1096" spans="4:4" x14ac:dyDescent="0.25">
      <c r="D1096" s="224"/>
    </row>
    <row r="1097" spans="4:4" x14ac:dyDescent="0.25">
      <c r="D1097" s="224"/>
    </row>
    <row r="1098" spans="4:4" x14ac:dyDescent="0.25">
      <c r="D1098" s="224"/>
    </row>
    <row r="1099" spans="4:4" x14ac:dyDescent="0.25">
      <c r="D1099" s="224"/>
    </row>
    <row r="1100" spans="4:4" x14ac:dyDescent="0.25">
      <c r="D1100" s="224"/>
    </row>
    <row r="1101" spans="4:4" x14ac:dyDescent="0.25">
      <c r="D1101" s="224"/>
    </row>
    <row r="1102" spans="4:4" x14ac:dyDescent="0.25">
      <c r="D1102" s="224"/>
    </row>
    <row r="1103" spans="4:4" x14ac:dyDescent="0.25">
      <c r="D1103" s="224"/>
    </row>
    <row r="1104" spans="4:4" x14ac:dyDescent="0.25">
      <c r="D1104" s="224"/>
    </row>
    <row r="1105" spans="4:4" x14ac:dyDescent="0.25">
      <c r="D1105" s="224"/>
    </row>
    <row r="1106" spans="4:4" x14ac:dyDescent="0.25">
      <c r="D1106" s="224"/>
    </row>
    <row r="1107" spans="4:4" x14ac:dyDescent="0.25">
      <c r="D1107" s="224"/>
    </row>
    <row r="1108" spans="4:4" x14ac:dyDescent="0.25">
      <c r="D1108" s="224"/>
    </row>
    <row r="1109" spans="4:4" x14ac:dyDescent="0.25">
      <c r="D1109" s="224"/>
    </row>
    <row r="1110" spans="4:4" x14ac:dyDescent="0.25">
      <c r="D1110" s="224"/>
    </row>
    <row r="1111" spans="4:4" x14ac:dyDescent="0.25">
      <c r="D1111" s="224"/>
    </row>
    <row r="1112" spans="4:4" x14ac:dyDescent="0.25">
      <c r="D1112" s="224"/>
    </row>
  </sheetData>
  <mergeCells count="8">
    <mergeCell ref="F233:G233"/>
    <mergeCell ref="F234:G234"/>
    <mergeCell ref="B1:H1"/>
    <mergeCell ref="B2:H2"/>
    <mergeCell ref="B3:H3"/>
    <mergeCell ref="B4:H4"/>
    <mergeCell ref="D6:E6"/>
    <mergeCell ref="B229:E22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26"/>
  <sheetViews>
    <sheetView zoomScale="80" zoomScaleNormal="80" workbookViewId="0">
      <selection activeCell="C32" sqref="C32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2.14062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08">
        <v>45657</v>
      </c>
      <c r="B2" s="308"/>
      <c r="C2" s="308"/>
      <c r="D2" s="308"/>
      <c r="E2" s="308"/>
      <c r="F2" s="308"/>
      <c r="G2" s="308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1562028.64</v>
      </c>
    </row>
    <row r="9" spans="1:8" ht="56.25" x14ac:dyDescent="0.2">
      <c r="A9" s="239">
        <v>45639</v>
      </c>
      <c r="B9" s="240">
        <v>38522050842</v>
      </c>
      <c r="C9" s="241" t="s">
        <v>772</v>
      </c>
      <c r="D9" s="47" t="s">
        <v>773</v>
      </c>
      <c r="E9" s="48"/>
      <c r="F9" s="49">
        <v>1486817.98</v>
      </c>
      <c r="G9" s="49">
        <f>G8-Tabla23[[#This Row],[Egresos]]</f>
        <v>75210.659999999916</v>
      </c>
    </row>
    <row r="10" spans="1:8" ht="34.5" x14ac:dyDescent="0.3">
      <c r="A10" s="236">
        <v>45639</v>
      </c>
      <c r="B10" s="242">
        <v>38522051300</v>
      </c>
      <c r="C10" s="243" t="s">
        <v>197</v>
      </c>
      <c r="D10" s="244" t="s">
        <v>198</v>
      </c>
      <c r="E10" s="41"/>
      <c r="F10" s="50">
        <v>71411.960000000006</v>
      </c>
      <c r="G10" s="50">
        <f>G9-Tabla23[[#This Row],[Egresos]]</f>
        <v>3798.6999999999098</v>
      </c>
      <c r="H10" s="245"/>
    </row>
    <row r="11" spans="1:8" ht="18.75" x14ac:dyDescent="0.2">
      <c r="A11" s="246">
        <v>45657</v>
      </c>
      <c r="B11" s="247"/>
      <c r="C11" s="248" t="s">
        <v>191</v>
      </c>
      <c r="D11" s="249" t="s">
        <v>192</v>
      </c>
      <c r="E11" s="41"/>
      <c r="F11" s="50">
        <v>2485.23</v>
      </c>
      <c r="G11" s="50">
        <f>G10-Tabla23[[#This Row],[Egresos]]</f>
        <v>1313.4699999999098</v>
      </c>
      <c r="H11" s="245"/>
    </row>
    <row r="12" spans="1:8" ht="18.75" x14ac:dyDescent="0.2">
      <c r="A12" s="250"/>
      <c r="B12" s="251"/>
      <c r="C12" s="252" t="s">
        <v>48</v>
      </c>
      <c r="D12" s="252"/>
      <c r="E12" s="135">
        <v>0</v>
      </c>
      <c r="F12" s="51">
        <f>F9+F10+F11</f>
        <v>1560715.17</v>
      </c>
      <c r="G12" s="52">
        <f>G11</f>
        <v>1313.4699999999098</v>
      </c>
    </row>
    <row r="13" spans="1:8" x14ac:dyDescent="0.2">
      <c r="A13" s="253"/>
      <c r="B13" s="254"/>
      <c r="C13" s="254"/>
      <c r="D13" s="255"/>
      <c r="E13" s="254"/>
      <c r="F13" s="256"/>
      <c r="G13" s="257"/>
    </row>
    <row r="14" spans="1:8" x14ac:dyDescent="0.2">
      <c r="A14" s="253"/>
      <c r="B14" s="254"/>
      <c r="C14" s="254"/>
      <c r="D14" s="255"/>
      <c r="E14" s="254"/>
      <c r="F14" s="254"/>
      <c r="G14" s="258"/>
    </row>
    <row r="15" spans="1:8" x14ac:dyDescent="0.2">
      <c r="A15" s="253"/>
      <c r="B15" s="254"/>
      <c r="C15" s="254" t="s">
        <v>199</v>
      </c>
      <c r="D15" s="255"/>
      <c r="E15" s="256"/>
      <c r="F15" s="259"/>
      <c r="G15" s="257"/>
    </row>
    <row r="16" spans="1:8" x14ac:dyDescent="0.2">
      <c r="A16" s="253"/>
      <c r="B16" s="260" t="s">
        <v>200</v>
      </c>
      <c r="C16" s="254"/>
      <c r="D16" s="261"/>
      <c r="E16" s="261" t="s">
        <v>154</v>
      </c>
      <c r="F16" s="256"/>
      <c r="G16" s="257"/>
    </row>
    <row r="17" spans="1:7" ht="32.25" x14ac:dyDescent="0.3">
      <c r="A17" s="262"/>
      <c r="B17" s="263" t="s">
        <v>201</v>
      </c>
      <c r="C17" s="264"/>
      <c r="D17" s="265"/>
      <c r="E17" s="263" t="s">
        <v>202</v>
      </c>
      <c r="F17" s="264"/>
      <c r="G17" s="266"/>
    </row>
    <row r="19" spans="1:7" x14ac:dyDescent="0.2">
      <c r="F19" s="269">
        <f>F12-F11</f>
        <v>1558229.94</v>
      </c>
    </row>
    <row r="20" spans="1:7" x14ac:dyDescent="0.2">
      <c r="F20" s="269"/>
    </row>
    <row r="21" spans="1:7" x14ac:dyDescent="0.2">
      <c r="F21" s="269"/>
    </row>
    <row r="22" spans="1:7" x14ac:dyDescent="0.2">
      <c r="F22" s="269"/>
    </row>
    <row r="23" spans="1:7" x14ac:dyDescent="0.2">
      <c r="E23" s="271"/>
      <c r="F23" s="269"/>
    </row>
    <row r="24" spans="1:7" x14ac:dyDescent="0.2">
      <c r="F24" s="269"/>
    </row>
    <row r="25" spans="1:7" x14ac:dyDescent="0.2">
      <c r="F25" s="269"/>
    </row>
    <row r="26" spans="1:7" x14ac:dyDescent="0.2">
      <c r="F26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H68"/>
  <sheetViews>
    <sheetView tabSelected="1" zoomScale="80" zoomScaleNormal="80" workbookViewId="0">
      <selection activeCell="F63" sqref="F63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3.710937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11">
        <v>45657</v>
      </c>
      <c r="B2" s="311"/>
      <c r="C2" s="311"/>
      <c r="D2" s="311"/>
      <c r="E2" s="311"/>
      <c r="F2" s="311"/>
      <c r="G2" s="311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190978.54</v>
      </c>
    </row>
    <row r="9" spans="1:8" ht="18.75" x14ac:dyDescent="0.3">
      <c r="A9" s="236">
        <v>45639</v>
      </c>
      <c r="B9" s="272">
        <v>38525472286</v>
      </c>
      <c r="C9" s="273" t="s">
        <v>159</v>
      </c>
      <c r="D9" s="274" t="s">
        <v>160</v>
      </c>
      <c r="E9" s="41"/>
      <c r="F9" s="50">
        <v>12840</v>
      </c>
      <c r="G9" s="50">
        <f>G8-Tabla233[[#This Row],[Egresos]]</f>
        <v>178138.54</v>
      </c>
    </row>
    <row r="10" spans="1:8" ht="18.75" x14ac:dyDescent="0.3">
      <c r="A10" s="236">
        <v>45639</v>
      </c>
      <c r="B10" s="272">
        <v>38525472421</v>
      </c>
      <c r="C10" s="273" t="s">
        <v>211</v>
      </c>
      <c r="D10" s="274" t="s">
        <v>161</v>
      </c>
      <c r="E10" s="41"/>
      <c r="F10" s="50">
        <v>3300</v>
      </c>
      <c r="G10" s="50">
        <f>G9-Tabla233[[#This Row],[Egresos]]</f>
        <v>174838.54</v>
      </c>
      <c r="H10" s="245"/>
    </row>
    <row r="11" spans="1:8" ht="18.75" x14ac:dyDescent="0.3">
      <c r="A11" s="236">
        <v>45639</v>
      </c>
      <c r="B11" s="272">
        <v>38525472559</v>
      </c>
      <c r="C11" s="273" t="s">
        <v>222</v>
      </c>
      <c r="D11" s="274" t="s">
        <v>223</v>
      </c>
      <c r="E11" s="41"/>
      <c r="F11" s="50">
        <v>3850</v>
      </c>
      <c r="G11" s="50">
        <f>G10-Tabla233[[#This Row],[Egresos]]</f>
        <v>170988.54</v>
      </c>
      <c r="H11" s="245"/>
    </row>
    <row r="12" spans="1:8" ht="18.75" x14ac:dyDescent="0.3">
      <c r="A12" s="236">
        <v>45639</v>
      </c>
      <c r="B12" s="272">
        <v>38525472673</v>
      </c>
      <c r="C12" s="273" t="s">
        <v>774</v>
      </c>
      <c r="D12" s="273" t="s">
        <v>775</v>
      </c>
      <c r="E12" s="41"/>
      <c r="F12" s="50">
        <v>4900</v>
      </c>
      <c r="G12" s="50">
        <f>G11-Tabla233[[#This Row],[Egresos]]</f>
        <v>166088.54</v>
      </c>
      <c r="H12" s="245"/>
    </row>
    <row r="13" spans="1:8" ht="18.75" x14ac:dyDescent="0.3">
      <c r="A13" s="236">
        <v>45639</v>
      </c>
      <c r="B13" s="272">
        <v>38525472951</v>
      </c>
      <c r="C13" s="273" t="s">
        <v>162</v>
      </c>
      <c r="D13" s="273" t="s">
        <v>163</v>
      </c>
      <c r="E13" s="41"/>
      <c r="F13" s="50">
        <v>2750</v>
      </c>
      <c r="G13" s="50">
        <f>G12-Tabla233[[#This Row],[Egresos]]</f>
        <v>163338.54</v>
      </c>
      <c r="H13" s="245"/>
    </row>
    <row r="14" spans="1:8" ht="34.5" x14ac:dyDescent="0.3">
      <c r="A14" s="236">
        <v>45639</v>
      </c>
      <c r="B14" s="240">
        <v>38525473080</v>
      </c>
      <c r="C14" s="243" t="s">
        <v>164</v>
      </c>
      <c r="D14" s="244" t="s">
        <v>165</v>
      </c>
      <c r="E14" s="41"/>
      <c r="F14" s="50">
        <v>4400</v>
      </c>
      <c r="G14" s="50">
        <f>G13-Tabla233[[#This Row],[Egresos]]</f>
        <v>158938.54</v>
      </c>
      <c r="H14" s="245"/>
    </row>
    <row r="15" spans="1:8" ht="37.5" x14ac:dyDescent="0.2">
      <c r="A15" s="236">
        <v>45639</v>
      </c>
      <c r="B15" s="275">
        <v>38525473237</v>
      </c>
      <c r="C15" s="238" t="s">
        <v>776</v>
      </c>
      <c r="D15" s="42" t="s">
        <v>777</v>
      </c>
      <c r="E15" s="41"/>
      <c r="F15" s="50">
        <v>2950</v>
      </c>
      <c r="G15" s="50">
        <f>G14-Tabla233[[#This Row],[Egresos]]</f>
        <v>155988.54</v>
      </c>
      <c r="H15" s="245"/>
    </row>
    <row r="16" spans="1:8" ht="18.75" x14ac:dyDescent="0.2">
      <c r="A16" s="236">
        <v>45639</v>
      </c>
      <c r="B16" s="276">
        <v>38525473380</v>
      </c>
      <c r="C16" s="238" t="s">
        <v>166</v>
      </c>
      <c r="D16" s="42" t="s">
        <v>167</v>
      </c>
      <c r="E16" s="41"/>
      <c r="F16" s="50">
        <v>11000</v>
      </c>
      <c r="G16" s="50">
        <f>G15-Tabla233[[#This Row],[Egresos]]</f>
        <v>144988.54</v>
      </c>
      <c r="H16" s="245"/>
    </row>
    <row r="17" spans="1:8" ht="37.5" x14ac:dyDescent="0.2">
      <c r="A17" s="236">
        <v>45639</v>
      </c>
      <c r="B17" s="276">
        <v>38525473696</v>
      </c>
      <c r="C17" s="238" t="s">
        <v>168</v>
      </c>
      <c r="D17" s="42" t="s">
        <v>169</v>
      </c>
      <c r="E17" s="41"/>
      <c r="F17" s="50">
        <v>1100</v>
      </c>
      <c r="G17" s="50">
        <f>G16-Tabla233[[#This Row],[Egresos]]</f>
        <v>143888.54</v>
      </c>
      <c r="H17" s="245"/>
    </row>
    <row r="18" spans="1:8" ht="37.5" x14ac:dyDescent="0.2">
      <c r="A18" s="236">
        <v>45639</v>
      </c>
      <c r="B18" s="276">
        <v>38525473827</v>
      </c>
      <c r="C18" s="238" t="s">
        <v>308</v>
      </c>
      <c r="D18" s="42" t="s">
        <v>312</v>
      </c>
      <c r="E18" s="41"/>
      <c r="F18" s="50">
        <v>3400</v>
      </c>
      <c r="G18" s="50">
        <f>G17-Tabla233[[#This Row],[Egresos]]</f>
        <v>140488.54</v>
      </c>
      <c r="H18" s="245"/>
    </row>
    <row r="19" spans="1:8" ht="37.5" x14ac:dyDescent="0.2">
      <c r="A19" s="236">
        <v>45639</v>
      </c>
      <c r="B19" s="276">
        <v>38525478826</v>
      </c>
      <c r="C19" s="238" t="s">
        <v>172</v>
      </c>
      <c r="D19" s="42" t="s">
        <v>173</v>
      </c>
      <c r="E19" s="41"/>
      <c r="F19" s="50">
        <v>4900</v>
      </c>
      <c r="G19" s="50">
        <f>G18-Tabla233[[#This Row],[Egresos]]</f>
        <v>135588.54</v>
      </c>
      <c r="H19" s="245"/>
    </row>
    <row r="20" spans="1:8" ht="37.5" x14ac:dyDescent="0.2">
      <c r="A20" s="236">
        <v>45639</v>
      </c>
      <c r="B20" s="276">
        <v>38525478995</v>
      </c>
      <c r="C20" s="238" t="s">
        <v>309</v>
      </c>
      <c r="D20" s="42" t="s">
        <v>173</v>
      </c>
      <c r="E20" s="41"/>
      <c r="F20" s="50">
        <v>3050</v>
      </c>
      <c r="G20" s="50">
        <f>G19-Tabla233[[#This Row],[Egresos]]</f>
        <v>132538.54</v>
      </c>
      <c r="H20" s="245"/>
    </row>
    <row r="21" spans="1:8" ht="18.75" x14ac:dyDescent="0.2">
      <c r="A21" s="236">
        <v>45639</v>
      </c>
      <c r="B21" s="276">
        <v>38525479117</v>
      </c>
      <c r="C21" s="238" t="s">
        <v>170</v>
      </c>
      <c r="D21" s="42" t="s">
        <v>171</v>
      </c>
      <c r="E21" s="41"/>
      <c r="F21" s="50">
        <v>2200</v>
      </c>
      <c r="G21" s="50">
        <f>G20-Tabla233[[#This Row],[Egresos]]</f>
        <v>130338.54000000001</v>
      </c>
      <c r="H21" s="245"/>
    </row>
    <row r="22" spans="1:8" ht="37.5" x14ac:dyDescent="0.2">
      <c r="A22" s="236">
        <v>45639</v>
      </c>
      <c r="B22" s="276">
        <v>38525479258</v>
      </c>
      <c r="C22" s="238" t="s">
        <v>778</v>
      </c>
      <c r="D22" s="42" t="s">
        <v>779</v>
      </c>
      <c r="E22" s="41"/>
      <c r="F22" s="50">
        <v>3500</v>
      </c>
      <c r="G22" s="50">
        <f>G21-Tabla233[[#This Row],[Egresos]]</f>
        <v>126838.54000000001</v>
      </c>
      <c r="H22" s="245"/>
    </row>
    <row r="23" spans="1:8" ht="18.75" x14ac:dyDescent="0.2">
      <c r="A23" s="236">
        <v>45639</v>
      </c>
      <c r="B23" s="276">
        <v>38525479816</v>
      </c>
      <c r="C23" s="238" t="s">
        <v>780</v>
      </c>
      <c r="D23" s="42" t="s">
        <v>781</v>
      </c>
      <c r="E23" s="41"/>
      <c r="F23" s="50">
        <v>550</v>
      </c>
      <c r="G23" s="50">
        <f>G22-Tabla233[[#This Row],[Egresos]]</f>
        <v>126288.54000000001</v>
      </c>
      <c r="H23" s="245"/>
    </row>
    <row r="24" spans="1:8" ht="37.5" x14ac:dyDescent="0.2">
      <c r="A24" s="236">
        <v>45639</v>
      </c>
      <c r="B24" s="276">
        <v>38525480040</v>
      </c>
      <c r="C24" s="238" t="s">
        <v>174</v>
      </c>
      <c r="D24" s="42" t="s">
        <v>175</v>
      </c>
      <c r="E24" s="41"/>
      <c r="F24" s="50">
        <v>10550</v>
      </c>
      <c r="G24" s="50">
        <f>G23-Tabla233[[#This Row],[Egresos]]</f>
        <v>115738.54000000001</v>
      </c>
      <c r="H24" s="245"/>
    </row>
    <row r="25" spans="1:8" ht="18.75" x14ac:dyDescent="0.2">
      <c r="A25" s="236">
        <v>45639</v>
      </c>
      <c r="B25" s="276">
        <v>38525480198</v>
      </c>
      <c r="C25" s="238" t="s">
        <v>782</v>
      </c>
      <c r="D25" s="42" t="s">
        <v>783</v>
      </c>
      <c r="E25" s="41"/>
      <c r="F25" s="50">
        <v>3500</v>
      </c>
      <c r="G25" s="50">
        <f>G24-Tabla233[[#This Row],[Egresos]]</f>
        <v>112238.54000000001</v>
      </c>
      <c r="H25" s="245"/>
    </row>
    <row r="26" spans="1:8" ht="18.75" x14ac:dyDescent="0.2">
      <c r="A26" s="236">
        <v>45639</v>
      </c>
      <c r="B26" s="276">
        <v>38525480337</v>
      </c>
      <c r="C26" s="238" t="s">
        <v>784</v>
      </c>
      <c r="D26" s="42" t="s">
        <v>785</v>
      </c>
      <c r="E26" s="41"/>
      <c r="F26" s="50">
        <v>4200</v>
      </c>
      <c r="G26" s="50">
        <f>G25-Tabla233[[#This Row],[Egresos]]</f>
        <v>108038.54000000001</v>
      </c>
      <c r="H26" s="245"/>
    </row>
    <row r="27" spans="1:8" ht="37.5" x14ac:dyDescent="0.2">
      <c r="A27" s="236">
        <v>45639</v>
      </c>
      <c r="B27" s="276" t="s">
        <v>786</v>
      </c>
      <c r="C27" s="238" t="s">
        <v>787</v>
      </c>
      <c r="D27" s="42" t="s">
        <v>788</v>
      </c>
      <c r="E27" s="41"/>
      <c r="F27" s="50">
        <v>1650</v>
      </c>
      <c r="G27" s="50">
        <f>G26-Tabla233[[#This Row],[Egresos]]</f>
        <v>106388.54000000001</v>
      </c>
      <c r="H27" s="245"/>
    </row>
    <row r="28" spans="1:8" ht="37.5" x14ac:dyDescent="0.2">
      <c r="A28" s="236">
        <v>45639</v>
      </c>
      <c r="B28" s="276">
        <v>38525480825</v>
      </c>
      <c r="C28" s="238" t="s">
        <v>176</v>
      </c>
      <c r="D28" s="42" t="s">
        <v>177</v>
      </c>
      <c r="E28" s="41"/>
      <c r="F28" s="50">
        <v>5900</v>
      </c>
      <c r="G28" s="50">
        <f>G27-Tabla233[[#This Row],[Egresos]]</f>
        <v>100488.54000000001</v>
      </c>
      <c r="H28" s="245"/>
    </row>
    <row r="29" spans="1:8" ht="37.5" x14ac:dyDescent="0.2">
      <c r="A29" s="236">
        <v>45639</v>
      </c>
      <c r="B29" s="276">
        <v>38525485912</v>
      </c>
      <c r="C29" s="238" t="s">
        <v>224</v>
      </c>
      <c r="D29" s="42" t="s">
        <v>225</v>
      </c>
      <c r="E29" s="41"/>
      <c r="F29" s="50">
        <v>2750</v>
      </c>
      <c r="G29" s="50">
        <f>G28-Tabla233[[#This Row],[Egresos]]</f>
        <v>97738.540000000008</v>
      </c>
      <c r="H29" s="245"/>
    </row>
    <row r="30" spans="1:8" ht="37.5" x14ac:dyDescent="0.2">
      <c r="A30" s="236">
        <v>45639</v>
      </c>
      <c r="B30" s="276">
        <v>38525486048</v>
      </c>
      <c r="C30" s="238" t="s">
        <v>178</v>
      </c>
      <c r="D30" s="42" t="s">
        <v>179</v>
      </c>
      <c r="E30" s="41"/>
      <c r="F30" s="50">
        <v>1900</v>
      </c>
      <c r="G30" s="50">
        <f>G29-Tabla233[[#This Row],[Egresos]]</f>
        <v>95838.540000000008</v>
      </c>
      <c r="H30" s="245"/>
    </row>
    <row r="31" spans="1:8" ht="18.75" x14ac:dyDescent="0.2">
      <c r="A31" s="236">
        <v>45639</v>
      </c>
      <c r="B31" s="276">
        <v>38525486169</v>
      </c>
      <c r="C31" s="238" t="s">
        <v>180</v>
      </c>
      <c r="D31" s="42" t="s">
        <v>181</v>
      </c>
      <c r="E31" s="41"/>
      <c r="F31" s="50">
        <v>400</v>
      </c>
      <c r="G31" s="50">
        <f>G30-Tabla233[[#This Row],[Egresos]]</f>
        <v>95438.540000000008</v>
      </c>
      <c r="H31" s="245"/>
    </row>
    <row r="32" spans="1:8" ht="18.75" x14ac:dyDescent="0.2">
      <c r="A32" s="236">
        <v>45639</v>
      </c>
      <c r="B32" s="276">
        <v>38525486277</v>
      </c>
      <c r="C32" s="238" t="s">
        <v>182</v>
      </c>
      <c r="D32" s="42" t="s">
        <v>183</v>
      </c>
      <c r="E32" s="41"/>
      <c r="F32" s="50">
        <v>10050</v>
      </c>
      <c r="G32" s="50">
        <f>G31-Tabla233[[#This Row],[Egresos]]</f>
        <v>85388.540000000008</v>
      </c>
      <c r="H32" s="245"/>
    </row>
    <row r="33" spans="1:8" ht="18.75" x14ac:dyDescent="0.2">
      <c r="A33" s="236">
        <v>45639</v>
      </c>
      <c r="B33" s="276">
        <v>38525486374</v>
      </c>
      <c r="C33" s="238" t="s">
        <v>184</v>
      </c>
      <c r="D33" s="42" t="s">
        <v>183</v>
      </c>
      <c r="E33" s="41"/>
      <c r="F33" s="50">
        <v>12400</v>
      </c>
      <c r="G33" s="50">
        <f>G32-Tabla233[[#This Row],[Egresos]]</f>
        <v>72988.540000000008</v>
      </c>
      <c r="H33" s="245"/>
    </row>
    <row r="34" spans="1:8" ht="18.75" x14ac:dyDescent="0.2">
      <c r="A34" s="236">
        <v>45639</v>
      </c>
      <c r="B34" s="276">
        <v>38525486485</v>
      </c>
      <c r="C34" s="238" t="s">
        <v>310</v>
      </c>
      <c r="D34" s="42" t="s">
        <v>183</v>
      </c>
      <c r="E34" s="41"/>
      <c r="F34" s="50">
        <v>11600</v>
      </c>
      <c r="G34" s="50">
        <f>G33-Tabla233[[#This Row],[Egresos]]</f>
        <v>61388.540000000008</v>
      </c>
      <c r="H34" s="245"/>
    </row>
    <row r="35" spans="1:8" ht="18.75" x14ac:dyDescent="0.2">
      <c r="A35" s="236">
        <v>45639</v>
      </c>
      <c r="B35" s="276">
        <v>38525486615</v>
      </c>
      <c r="C35" s="238" t="s">
        <v>789</v>
      </c>
      <c r="D35" s="42" t="s">
        <v>790</v>
      </c>
      <c r="E35" s="41"/>
      <c r="F35" s="50">
        <v>2100</v>
      </c>
      <c r="G35" s="50">
        <f>G34-Tabla233[[#This Row],[Egresos]]</f>
        <v>59288.540000000008</v>
      </c>
      <c r="H35" s="245"/>
    </row>
    <row r="36" spans="1:8" ht="37.5" x14ac:dyDescent="0.2">
      <c r="A36" s="236">
        <v>45639</v>
      </c>
      <c r="B36" s="276">
        <v>38525486817</v>
      </c>
      <c r="C36" s="238" t="s">
        <v>185</v>
      </c>
      <c r="D36" s="42" t="s">
        <v>186</v>
      </c>
      <c r="E36" s="41"/>
      <c r="F36" s="50">
        <v>19500</v>
      </c>
      <c r="G36" s="50">
        <f>G35-Tabla233[[#This Row],[Egresos]]</f>
        <v>39788.540000000008</v>
      </c>
      <c r="H36" s="245"/>
    </row>
    <row r="37" spans="1:8" ht="37.5" x14ac:dyDescent="0.2">
      <c r="A37" s="236">
        <v>45639</v>
      </c>
      <c r="B37" s="276">
        <v>38525487076</v>
      </c>
      <c r="C37" s="238" t="s">
        <v>311</v>
      </c>
      <c r="D37" s="42" t="s">
        <v>187</v>
      </c>
      <c r="E37" s="41"/>
      <c r="F37" s="50">
        <v>10400</v>
      </c>
      <c r="G37" s="50">
        <f>G36-Tabla233[[#This Row],[Egresos]]</f>
        <v>29388.540000000008</v>
      </c>
      <c r="H37" s="245"/>
    </row>
    <row r="38" spans="1:8" ht="37.5" x14ac:dyDescent="0.2">
      <c r="A38" s="236">
        <v>45639</v>
      </c>
      <c r="B38" s="276" t="s">
        <v>791</v>
      </c>
      <c r="C38" s="238" t="s">
        <v>188</v>
      </c>
      <c r="D38" s="42" t="s">
        <v>189</v>
      </c>
      <c r="E38" s="41"/>
      <c r="F38" s="50">
        <v>9450</v>
      </c>
      <c r="G38" s="50">
        <f>G37-Tabla233[[#This Row],[Egresos]]</f>
        <v>19938.540000000008</v>
      </c>
      <c r="H38" s="245"/>
    </row>
    <row r="39" spans="1:8" ht="18.75" x14ac:dyDescent="0.2">
      <c r="A39" s="236">
        <v>45639</v>
      </c>
      <c r="B39" s="276" t="s">
        <v>792</v>
      </c>
      <c r="C39" s="238" t="s">
        <v>793</v>
      </c>
      <c r="D39" s="42" t="s">
        <v>183</v>
      </c>
      <c r="E39" s="41"/>
      <c r="F39" s="50">
        <v>1450</v>
      </c>
      <c r="G39" s="50">
        <f>G38-Tabla233[[#This Row],[Egresos]]</f>
        <v>18488.540000000008</v>
      </c>
      <c r="H39" s="245"/>
    </row>
    <row r="40" spans="1:8" ht="37.5" x14ac:dyDescent="0.2">
      <c r="A40" s="236">
        <v>45639</v>
      </c>
      <c r="B40" s="276" t="s">
        <v>794</v>
      </c>
      <c r="C40" s="238" t="s">
        <v>795</v>
      </c>
      <c r="D40" s="42" t="s">
        <v>796</v>
      </c>
      <c r="E40" s="41"/>
      <c r="F40" s="50">
        <v>500</v>
      </c>
      <c r="G40" s="50">
        <f>G39-Tabla233[[#This Row],[Egresos]]</f>
        <v>17988.540000000008</v>
      </c>
      <c r="H40" s="245"/>
    </row>
    <row r="41" spans="1:8" ht="18.75" x14ac:dyDescent="0.2">
      <c r="A41" s="236">
        <v>45639</v>
      </c>
      <c r="B41" s="276" t="s">
        <v>797</v>
      </c>
      <c r="C41" s="238" t="s">
        <v>798</v>
      </c>
      <c r="D41" s="42" t="s">
        <v>799</v>
      </c>
      <c r="E41" s="41"/>
      <c r="F41" s="50">
        <v>2550</v>
      </c>
      <c r="G41" s="50">
        <f>G40-Tabla233[[#This Row],[Egresos]]</f>
        <v>15438.540000000008</v>
      </c>
      <c r="H41" s="245"/>
    </row>
    <row r="42" spans="1:8" ht="37.5" x14ac:dyDescent="0.2">
      <c r="A42" s="236">
        <v>45639</v>
      </c>
      <c r="B42" s="276" t="s">
        <v>800</v>
      </c>
      <c r="C42" s="238" t="s">
        <v>801</v>
      </c>
      <c r="D42" s="42" t="s">
        <v>802</v>
      </c>
      <c r="E42" s="41"/>
      <c r="F42" s="50">
        <v>800</v>
      </c>
      <c r="G42" s="50">
        <f>G41-Tabla233[[#This Row],[Egresos]]</f>
        <v>14638.540000000008</v>
      </c>
      <c r="H42" s="245"/>
    </row>
    <row r="43" spans="1:8" ht="18.75" x14ac:dyDescent="0.2">
      <c r="A43" s="236">
        <v>45639</v>
      </c>
      <c r="B43" s="276" t="s">
        <v>803</v>
      </c>
      <c r="C43" s="238" t="s">
        <v>804</v>
      </c>
      <c r="D43" s="42" t="s">
        <v>805</v>
      </c>
      <c r="E43" s="41"/>
      <c r="F43" s="50">
        <v>400</v>
      </c>
      <c r="G43" s="50">
        <f>G42-Tabla233[[#This Row],[Egresos]]</f>
        <v>14238.540000000008</v>
      </c>
      <c r="H43" s="245"/>
    </row>
    <row r="44" spans="1:8" ht="37.5" x14ac:dyDescent="0.2">
      <c r="A44" s="236">
        <v>45639</v>
      </c>
      <c r="B44" s="276" t="s">
        <v>806</v>
      </c>
      <c r="C44" s="238" t="s">
        <v>807</v>
      </c>
      <c r="D44" s="42" t="s">
        <v>808</v>
      </c>
      <c r="E44" s="41"/>
      <c r="F44" s="50">
        <v>1900</v>
      </c>
      <c r="G44" s="50">
        <f>G43-Tabla233[[#This Row],[Egresos]]</f>
        <v>12338.540000000008</v>
      </c>
      <c r="H44" s="245"/>
    </row>
    <row r="45" spans="1:8" s="245" customFormat="1" ht="18.75" x14ac:dyDescent="0.2">
      <c r="A45" s="236">
        <v>45639</v>
      </c>
      <c r="B45" s="276">
        <v>38525492969</v>
      </c>
      <c r="C45" s="238" t="s">
        <v>809</v>
      </c>
      <c r="D45" s="42" t="s">
        <v>810</v>
      </c>
      <c r="E45" s="41"/>
      <c r="F45" s="50">
        <v>1600</v>
      </c>
      <c r="G45" s="50">
        <f>G44-Tabla233[[#This Row],[Egresos]]</f>
        <v>10738.540000000008</v>
      </c>
    </row>
    <row r="46" spans="1:8" ht="37.5" x14ac:dyDescent="0.2">
      <c r="A46" s="246">
        <v>45639</v>
      </c>
      <c r="B46" s="242">
        <v>38525493116</v>
      </c>
      <c r="C46" s="248" t="s">
        <v>811</v>
      </c>
      <c r="D46" s="249" t="s">
        <v>812</v>
      </c>
      <c r="E46" s="41"/>
      <c r="F46" s="50">
        <v>2950</v>
      </c>
      <c r="G46" s="50">
        <f>G45-Tabla233[[#This Row],[Egresos]]</f>
        <v>7788.5400000000081</v>
      </c>
      <c r="H46" s="245"/>
    </row>
    <row r="47" spans="1:8" ht="37.5" x14ac:dyDescent="0.2">
      <c r="A47" s="277">
        <v>45639</v>
      </c>
      <c r="B47" s="242">
        <v>38525493291</v>
      </c>
      <c r="C47" s="278" t="s">
        <v>813</v>
      </c>
      <c r="D47" s="279" t="s">
        <v>814</v>
      </c>
      <c r="E47" s="280"/>
      <c r="F47" s="281">
        <v>800</v>
      </c>
      <c r="G47" s="50">
        <f>G46-Tabla233[[#This Row],[Egresos]]</f>
        <v>6988.5400000000081</v>
      </c>
    </row>
    <row r="48" spans="1:8" ht="18.75" x14ac:dyDescent="0.2">
      <c r="A48" s="277">
        <v>45639</v>
      </c>
      <c r="B48" s="242">
        <v>38525493456</v>
      </c>
      <c r="C48" s="278" t="s">
        <v>815</v>
      </c>
      <c r="D48" s="279" t="s">
        <v>816</v>
      </c>
      <c r="E48" s="280"/>
      <c r="F48" s="281">
        <v>500</v>
      </c>
      <c r="G48" s="50">
        <f>G47-Tabla233[[#This Row],[Egresos]]</f>
        <v>6488.5400000000081</v>
      </c>
    </row>
    <row r="49" spans="1:7" ht="37.5" x14ac:dyDescent="0.2">
      <c r="A49" s="277">
        <v>45639</v>
      </c>
      <c r="B49" s="242" t="s">
        <v>817</v>
      </c>
      <c r="C49" s="278" t="s">
        <v>818</v>
      </c>
      <c r="D49" s="279" t="s">
        <v>187</v>
      </c>
      <c r="E49" s="280"/>
      <c r="F49" s="281">
        <v>450</v>
      </c>
      <c r="G49" s="50">
        <f>G48-Tabla233[[#This Row],[Egresos]]</f>
        <v>6038.5400000000081</v>
      </c>
    </row>
    <row r="50" spans="1:7" ht="37.5" x14ac:dyDescent="0.2">
      <c r="A50" s="277">
        <v>45639</v>
      </c>
      <c r="B50" s="242">
        <v>38525499479</v>
      </c>
      <c r="C50" s="278" t="s">
        <v>819</v>
      </c>
      <c r="D50" s="279" t="s">
        <v>814</v>
      </c>
      <c r="E50" s="280"/>
      <c r="F50" s="281">
        <v>1350</v>
      </c>
      <c r="G50" s="50">
        <f>G49-Tabla233[[#This Row],[Egresos]]</f>
        <v>4688.5400000000081</v>
      </c>
    </row>
    <row r="51" spans="1:7" ht="37.5" x14ac:dyDescent="0.2">
      <c r="A51" s="277">
        <v>45639</v>
      </c>
      <c r="B51" s="242">
        <v>38525499595</v>
      </c>
      <c r="C51" s="278" t="s">
        <v>820</v>
      </c>
      <c r="D51" s="279" t="s">
        <v>779</v>
      </c>
      <c r="E51" s="280"/>
      <c r="F51" s="281">
        <v>450</v>
      </c>
      <c r="G51" s="50">
        <f>G50-Tabla233[[#This Row],[Egresos]]</f>
        <v>4238.5400000000081</v>
      </c>
    </row>
    <row r="52" spans="1:7" ht="18.75" x14ac:dyDescent="0.2">
      <c r="A52" s="277">
        <v>45639</v>
      </c>
      <c r="B52" s="242" t="s">
        <v>821</v>
      </c>
      <c r="C52" s="278" t="s">
        <v>822</v>
      </c>
      <c r="D52" s="279" t="s">
        <v>823</v>
      </c>
      <c r="E52" s="280"/>
      <c r="F52" s="281">
        <v>750</v>
      </c>
      <c r="G52" s="50">
        <f>G51-Tabla233[[#This Row],[Egresos]]</f>
        <v>3488.5400000000081</v>
      </c>
    </row>
    <row r="53" spans="1:7" ht="18.75" x14ac:dyDescent="0.2">
      <c r="A53" s="282">
        <v>45657</v>
      </c>
      <c r="B53" s="283"/>
      <c r="C53" s="284" t="s">
        <v>191</v>
      </c>
      <c r="D53" s="285" t="s">
        <v>192</v>
      </c>
      <c r="E53" s="286"/>
      <c r="F53" s="287">
        <v>456.32</v>
      </c>
      <c r="G53" s="50">
        <f>G52-Tabla233[[#This Row],[Egresos]]</f>
        <v>3032.220000000008</v>
      </c>
    </row>
    <row r="54" spans="1:7" ht="18.75" x14ac:dyDescent="0.2">
      <c r="A54" s="250"/>
      <c r="B54" s="251"/>
      <c r="C54" s="252" t="s">
        <v>48</v>
      </c>
      <c r="D54" s="252"/>
      <c r="E54" s="135">
        <v>0</v>
      </c>
      <c r="F54" s="51">
        <f>F9+F10+F12+F11+F13+F14+F15+F46+F16+F17+F18+F19+F20+F21+F22+F23+F24+F25+F26+F27+F28+F29+F30+F31+F32+F33+F34+F35+F36+F37+F38+F39+F40+F41+F42+F43+F44+F45+F47+F48+F49+F50+F51+F52+F53</f>
        <v>187946.32</v>
      </c>
      <c r="G54" s="52">
        <f>G53</f>
        <v>3032.220000000008</v>
      </c>
    </row>
    <row r="55" spans="1:7" x14ac:dyDescent="0.2">
      <c r="A55" s="253"/>
      <c r="B55" s="254"/>
      <c r="C55" s="254"/>
      <c r="D55" s="255"/>
      <c r="E55" s="254"/>
      <c r="F55" s="256"/>
      <c r="G55" s="257"/>
    </row>
    <row r="56" spans="1:7" x14ac:dyDescent="0.2">
      <c r="A56" s="253"/>
      <c r="B56" s="254"/>
      <c r="C56" s="254"/>
      <c r="D56" s="255"/>
      <c r="E56" s="254"/>
      <c r="F56" s="254"/>
      <c r="G56" s="258"/>
    </row>
    <row r="57" spans="1:7" x14ac:dyDescent="0.2">
      <c r="A57" s="253"/>
      <c r="B57" s="254"/>
      <c r="C57" s="254" t="s">
        <v>199</v>
      </c>
      <c r="D57" s="255"/>
      <c r="E57" s="256"/>
      <c r="F57" s="259"/>
      <c r="G57" s="257"/>
    </row>
    <row r="58" spans="1:7" x14ac:dyDescent="0.2">
      <c r="A58" s="253"/>
      <c r="B58" s="260" t="s">
        <v>200</v>
      </c>
      <c r="C58" s="254"/>
      <c r="D58" s="261"/>
      <c r="E58" s="261" t="s">
        <v>154</v>
      </c>
      <c r="F58" s="256"/>
      <c r="G58" s="257"/>
    </row>
    <row r="59" spans="1:7" ht="32.25" x14ac:dyDescent="0.3">
      <c r="A59" s="262"/>
      <c r="B59" s="263" t="s">
        <v>201</v>
      </c>
      <c r="C59" s="264"/>
      <c r="D59" s="265"/>
      <c r="E59" s="263" t="s">
        <v>202</v>
      </c>
      <c r="F59" s="264"/>
      <c r="G59" s="266"/>
    </row>
    <row r="61" spans="1:7" x14ac:dyDescent="0.2">
      <c r="F61" s="269"/>
    </row>
    <row r="62" spans="1:7" x14ac:dyDescent="0.2">
      <c r="F62" s="269">
        <f>F54-F53</f>
        <v>187490</v>
      </c>
    </row>
    <row r="63" spans="1:7" x14ac:dyDescent="0.2">
      <c r="F63" s="269"/>
    </row>
    <row r="64" spans="1:7" x14ac:dyDescent="0.2">
      <c r="F64" s="269"/>
    </row>
    <row r="65" spans="5:6" x14ac:dyDescent="0.2">
      <c r="E65" s="271"/>
      <c r="F65" s="269"/>
    </row>
    <row r="66" spans="5:6" x14ac:dyDescent="0.2">
      <c r="F66" s="269"/>
    </row>
    <row r="67" spans="5:6" x14ac:dyDescent="0.2">
      <c r="F67" s="269"/>
    </row>
    <row r="68" spans="5:6" x14ac:dyDescent="0.2">
      <c r="F68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3" tint="0.59999389629810485"/>
  </sheetPr>
  <dimension ref="A1:AB132"/>
  <sheetViews>
    <sheetView showGridLines="0" topLeftCell="B1" zoomScale="40" zoomScaleNormal="40" workbookViewId="0">
      <selection activeCell="L52" sqref="L52"/>
    </sheetView>
  </sheetViews>
  <sheetFormatPr baseColWidth="10" defaultColWidth="9.140625" defaultRowHeight="28.5" x14ac:dyDescent="0.45"/>
  <cols>
    <col min="1" max="1" width="12.28515625" style="57" hidden="1" customWidth="1"/>
    <col min="2" max="2" width="77.7109375" style="55" customWidth="1"/>
    <col min="3" max="3" width="27.7109375" style="55" customWidth="1"/>
    <col min="4" max="4" width="23.28515625" style="55" customWidth="1"/>
    <col min="5" max="5" width="28.28515625" style="64" customWidth="1"/>
    <col min="6" max="6" width="30.85546875" style="64" customWidth="1"/>
    <col min="7" max="7" width="30.85546875" style="55" customWidth="1"/>
    <col min="8" max="8" width="32.28515625" style="64" customWidth="1"/>
    <col min="9" max="9" width="28.7109375" style="55" customWidth="1"/>
    <col min="10" max="10" width="27.7109375" style="64" customWidth="1"/>
    <col min="11" max="11" width="30.85546875" style="64" customWidth="1"/>
    <col min="12" max="12" width="29.140625" style="55" bestFit="1" customWidth="1"/>
    <col min="13" max="13" width="30.140625" style="64" bestFit="1" customWidth="1"/>
    <col min="14" max="14" width="27.85546875" style="64" customWidth="1"/>
    <col min="15" max="15" width="27.5703125" style="64" bestFit="1" customWidth="1"/>
    <col min="16" max="16" width="12" style="55" bestFit="1" customWidth="1"/>
    <col min="17" max="17" width="96.7109375" style="55" bestFit="1" customWidth="1"/>
    <col min="18" max="18" width="9.140625" style="55"/>
    <col min="19" max="26" width="6" style="55" bestFit="1" customWidth="1"/>
    <col min="27" max="28" width="14.85546875" style="55" bestFit="1" customWidth="1"/>
    <col min="29" max="16384" width="9.140625" style="55"/>
  </cols>
  <sheetData>
    <row r="1" spans="1:28" ht="30" customHeight="1" x14ac:dyDescent="0.45">
      <c r="A1" s="53" t="e">
        <f>+'[3]Estado de cuenta de suplidores'!#REF!</f>
        <v>#REF!</v>
      </c>
      <c r="B1" s="313" t="s">
        <v>49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4"/>
      <c r="Q1" s="56" t="s">
        <v>102</v>
      </c>
    </row>
    <row r="2" spans="1:28" ht="28.5" customHeight="1" x14ac:dyDescent="0.45">
      <c r="B2" s="313" t="s">
        <v>50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54"/>
      <c r="Q2" s="58" t="s">
        <v>103</v>
      </c>
    </row>
    <row r="3" spans="1:28" x14ac:dyDescent="0.45">
      <c r="B3" s="313" t="s">
        <v>206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54"/>
      <c r="Q3" s="58" t="s">
        <v>104</v>
      </c>
    </row>
    <row r="4" spans="1:28" ht="54" customHeight="1" x14ac:dyDescent="0.45">
      <c r="B4" s="313" t="s">
        <v>51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54"/>
      <c r="Q4" s="58" t="s">
        <v>105</v>
      </c>
    </row>
    <row r="5" spans="1:28" x14ac:dyDescent="0.45">
      <c r="B5" s="314" t="s">
        <v>52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59"/>
      <c r="Q5" s="58" t="s">
        <v>106</v>
      </c>
    </row>
    <row r="6" spans="1:28" x14ac:dyDescent="0.45">
      <c r="B6" s="60"/>
      <c r="C6" s="61"/>
      <c r="D6" s="61"/>
      <c r="E6" s="62"/>
      <c r="F6" s="62"/>
      <c r="G6" s="61"/>
      <c r="H6" s="63"/>
      <c r="J6" s="63"/>
      <c r="K6" s="63"/>
      <c r="M6" s="63"/>
      <c r="N6" s="63"/>
      <c r="Q6" s="58" t="s">
        <v>107</v>
      </c>
    </row>
    <row r="7" spans="1:28" x14ac:dyDescent="0.45">
      <c r="B7" s="65" t="s">
        <v>53</v>
      </c>
      <c r="C7" s="66" t="s">
        <v>54</v>
      </c>
      <c r="D7" s="66" t="s">
        <v>55</v>
      </c>
      <c r="E7" s="67" t="s">
        <v>56</v>
      </c>
      <c r="F7" s="67" t="s">
        <v>57</v>
      </c>
      <c r="G7" s="66" t="s">
        <v>58</v>
      </c>
      <c r="H7" s="67" t="s">
        <v>59</v>
      </c>
      <c r="I7" s="66" t="s">
        <v>60</v>
      </c>
      <c r="J7" s="67" t="s">
        <v>61</v>
      </c>
      <c r="K7" s="67" t="s">
        <v>62</v>
      </c>
      <c r="L7" s="66" t="s">
        <v>63</v>
      </c>
      <c r="M7" s="67" t="s">
        <v>64</v>
      </c>
      <c r="N7" s="67" t="s">
        <v>65</v>
      </c>
      <c r="O7" s="67" t="s">
        <v>66</v>
      </c>
      <c r="AA7" s="68">
        <f>SUM(S8:AA8)</f>
        <v>11.029108875781253</v>
      </c>
      <c r="AB7" s="68">
        <f>+AA7+AB8</f>
        <v>13.989108875781252</v>
      </c>
    </row>
    <row r="8" spans="1:28" s="57" customFormat="1" ht="26.25" hidden="1" x14ac:dyDescent="0.25">
      <c r="B8" s="69" t="s">
        <v>108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S8" s="71">
        <v>1</v>
      </c>
      <c r="T8" s="71">
        <v>1.05</v>
      </c>
      <c r="U8" s="71">
        <f t="shared" ref="U8:Z8" si="0">+T8*1.05</f>
        <v>1.1025</v>
      </c>
      <c r="V8" s="71">
        <f t="shared" si="0"/>
        <v>1.1576250000000001</v>
      </c>
      <c r="W8" s="71">
        <f t="shared" si="0"/>
        <v>1.2155062500000002</v>
      </c>
      <c r="X8" s="71">
        <f t="shared" si="0"/>
        <v>1.2762815625000004</v>
      </c>
      <c r="Y8" s="71">
        <f t="shared" si="0"/>
        <v>1.3400956406250004</v>
      </c>
      <c r="Z8" s="71">
        <f t="shared" si="0"/>
        <v>1.4071004226562505</v>
      </c>
      <c r="AA8" s="71">
        <v>1.48</v>
      </c>
      <c r="AB8" s="71">
        <f>+AA8*2</f>
        <v>2.96</v>
      </c>
    </row>
    <row r="9" spans="1:28" ht="26.25" customHeight="1" x14ac:dyDescent="0.45">
      <c r="B9" s="72" t="s">
        <v>67</v>
      </c>
      <c r="C9" s="73">
        <f>SUM(D9:O9)</f>
        <v>29035088.010000002</v>
      </c>
      <c r="D9" s="74">
        <f>D11+D10</f>
        <v>920426.25</v>
      </c>
      <c r="E9" s="75">
        <f>+E11+E14+E10</f>
        <v>1703145.97</v>
      </c>
      <c r="F9" s="75">
        <f>+F10+F11+F14</f>
        <v>6568419.9000000004</v>
      </c>
      <c r="G9" s="76">
        <f>+G10+G11+G14</f>
        <v>1764143.52</v>
      </c>
      <c r="H9" s="75">
        <f>+H11+H14+H10</f>
        <v>1801106.05</v>
      </c>
      <c r="I9" s="75">
        <f>+I10+I11+I14</f>
        <v>1812668.56</v>
      </c>
      <c r="J9" s="75">
        <f>+J10+J11+J14</f>
        <v>1769021.65</v>
      </c>
      <c r="K9" s="75">
        <f>+K10+K11+K14</f>
        <v>1894389</v>
      </c>
      <c r="L9" s="77">
        <f>L10+L11+L13+L14</f>
        <v>6363826.5599999996</v>
      </c>
      <c r="M9" s="75">
        <f>+M10+M11+M14</f>
        <v>953207</v>
      </c>
      <c r="N9" s="77">
        <f>+N10+N11+O16+N14</f>
        <v>1728859.9400000002</v>
      </c>
      <c r="O9" s="77">
        <f>+O14+O11+O10+O13</f>
        <v>1755873.6099999999</v>
      </c>
      <c r="S9" s="78"/>
    </row>
    <row r="10" spans="1:28" ht="26.25" customHeight="1" x14ac:dyDescent="0.45">
      <c r="B10" s="79" t="s">
        <v>68</v>
      </c>
      <c r="C10" s="80">
        <f t="shared" ref="C10:C72" si="1">SUM(D10:O10)</f>
        <v>11397714.789999999</v>
      </c>
      <c r="D10" s="81">
        <v>108900</v>
      </c>
      <c r="E10" s="82">
        <v>706735.72</v>
      </c>
      <c r="F10" s="82">
        <v>5586123.1500000004</v>
      </c>
      <c r="G10" s="83">
        <v>817119.47</v>
      </c>
      <c r="H10" s="82">
        <v>849863.25</v>
      </c>
      <c r="I10" s="82">
        <v>909388.91</v>
      </c>
      <c r="J10" s="82">
        <v>865475.29</v>
      </c>
      <c r="K10" s="82">
        <v>930052</v>
      </c>
      <c r="L10" s="82">
        <v>624057</v>
      </c>
      <c r="M10" s="82"/>
      <c r="N10" s="84"/>
      <c r="O10" s="84"/>
    </row>
    <row r="11" spans="1:28" ht="41.25" customHeight="1" x14ac:dyDescent="0.45">
      <c r="B11" s="79" t="s">
        <v>69</v>
      </c>
      <c r="C11" s="80"/>
      <c r="D11" s="85">
        <v>811526.25</v>
      </c>
      <c r="E11" s="82">
        <v>811526.25</v>
      </c>
      <c r="F11" s="82">
        <v>797412.75</v>
      </c>
      <c r="G11" s="86">
        <v>775772.05</v>
      </c>
      <c r="H11" s="82">
        <v>774831.15</v>
      </c>
      <c r="I11" s="82">
        <v>723081.65</v>
      </c>
      <c r="J11" s="82">
        <v>725904.36</v>
      </c>
      <c r="K11" s="82">
        <v>783500</v>
      </c>
      <c r="L11" s="82">
        <v>765500</v>
      </c>
      <c r="M11" s="82">
        <v>774500</v>
      </c>
      <c r="N11" s="84">
        <v>774500</v>
      </c>
      <c r="O11" s="84">
        <v>779000</v>
      </c>
    </row>
    <row r="12" spans="1:28" s="57" customFormat="1" ht="52.5" hidden="1" x14ac:dyDescent="0.25">
      <c r="B12" s="87" t="s">
        <v>109</v>
      </c>
      <c r="C12" s="88">
        <f t="shared" si="1"/>
        <v>1571317.48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1571317.48</v>
      </c>
    </row>
    <row r="13" spans="1:28" s="57" customFormat="1" ht="22.5" customHeight="1" x14ac:dyDescent="0.25">
      <c r="B13" s="87" t="s">
        <v>110</v>
      </c>
      <c r="C13" s="88">
        <f t="shared" si="1"/>
        <v>5593729.1699999999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4795562.5599999996</v>
      </c>
      <c r="M13" s="89">
        <v>0</v>
      </c>
      <c r="N13" s="89">
        <v>0</v>
      </c>
      <c r="O13" s="84">
        <v>798166.61</v>
      </c>
    </row>
    <row r="14" spans="1:28" s="57" customFormat="1" ht="21" customHeight="1" x14ac:dyDescent="0.25">
      <c r="B14" s="87" t="s">
        <v>111</v>
      </c>
      <c r="C14" s="88">
        <f t="shared" si="1"/>
        <v>1974350.41</v>
      </c>
      <c r="D14" s="89">
        <v>0</v>
      </c>
      <c r="E14" s="89">
        <v>184884</v>
      </c>
      <c r="F14" s="89">
        <v>184884</v>
      </c>
      <c r="G14" s="89">
        <v>171252</v>
      </c>
      <c r="H14" s="89">
        <v>176411.65</v>
      </c>
      <c r="I14" s="89">
        <v>180198</v>
      </c>
      <c r="J14" s="91">
        <v>177642</v>
      </c>
      <c r="K14" s="92">
        <v>180837</v>
      </c>
      <c r="L14" s="89">
        <v>178707</v>
      </c>
      <c r="M14" s="89">
        <v>178707</v>
      </c>
      <c r="N14" s="89">
        <v>182120.76</v>
      </c>
      <c r="O14" s="84">
        <v>178707</v>
      </c>
    </row>
    <row r="15" spans="1:28" ht="39.75" customHeight="1" x14ac:dyDescent="0.45">
      <c r="B15" s="72" t="s">
        <v>70</v>
      </c>
      <c r="C15" s="73">
        <f>SUM(D15:O15)</f>
        <v>43873040.780000001</v>
      </c>
      <c r="D15" s="93">
        <f>SUM(D16:D24)</f>
        <v>2550773.4299999997</v>
      </c>
      <c r="E15" s="75">
        <f>E16+E17+E18+E19+E20+E21+E22+E23+E24</f>
        <v>4536085.0600000005</v>
      </c>
      <c r="F15" s="75">
        <f>F16+F17+F18+F19+F20+F21+F22+F23+F24</f>
        <v>3269161.29</v>
      </c>
      <c r="G15" s="94">
        <f>+G16+G18+G19+G20+G22</f>
        <v>1727135.7300000002</v>
      </c>
      <c r="H15" s="75">
        <f>+H16+H17+H18+H19+H20+H22</f>
        <v>2556165.0499999998</v>
      </c>
      <c r="I15" s="75">
        <f>+I16+I17+I18+I19+I20+I21+I22+I23+I24</f>
        <v>1653648.19</v>
      </c>
      <c r="J15" s="75">
        <f>+J16+J17+J18+J19+J20+J22</f>
        <v>2245613.09</v>
      </c>
      <c r="K15" s="75">
        <f>+K16+K17+K18+K19+K20+K21+K22+K23+K24</f>
        <v>6163033.2000000002</v>
      </c>
      <c r="L15" s="75">
        <f>+L16+L21+L24+L17+L18+L19+L20+L22</f>
        <v>3690154.7199999997</v>
      </c>
      <c r="M15" s="75">
        <f>M16+M18+M19+M20+M22+M24</f>
        <v>3161301.71</v>
      </c>
      <c r="N15" s="90">
        <f>+N16+N18+N22+N19+N20+N17+O16</f>
        <v>3450986.99</v>
      </c>
      <c r="O15" s="90">
        <f>+O16+O17+O18+O19+O20+O21+O22+O24</f>
        <v>8868982.3200000003</v>
      </c>
    </row>
    <row r="16" spans="1:28" ht="54.75" customHeight="1" x14ac:dyDescent="0.45">
      <c r="B16" s="79" t="s">
        <v>71</v>
      </c>
      <c r="C16" s="80">
        <f t="shared" si="1"/>
        <v>6079274.7199999997</v>
      </c>
      <c r="D16" s="85">
        <v>481966.53</v>
      </c>
      <c r="E16" s="82">
        <v>474623.03</v>
      </c>
      <c r="F16" s="82">
        <v>504172.62</v>
      </c>
      <c r="G16" s="86">
        <v>255051.6</v>
      </c>
      <c r="H16" s="95">
        <v>874424.73</v>
      </c>
      <c r="I16" s="82">
        <v>504051.52</v>
      </c>
      <c r="J16" s="82">
        <v>384134.98</v>
      </c>
      <c r="K16" s="82">
        <v>469766.51</v>
      </c>
      <c r="L16" s="82">
        <v>518124.01</v>
      </c>
      <c r="M16" s="82">
        <v>527607.84</v>
      </c>
      <c r="N16" s="84">
        <v>313112.17</v>
      </c>
      <c r="O16" s="84">
        <v>772239.18</v>
      </c>
    </row>
    <row r="17" spans="2:16" ht="51" customHeight="1" x14ac:dyDescent="0.45">
      <c r="B17" s="79" t="s">
        <v>207</v>
      </c>
      <c r="C17" s="80">
        <f t="shared" si="1"/>
        <v>4716256.42</v>
      </c>
      <c r="D17" s="85"/>
      <c r="E17" s="95">
        <v>2532391.89</v>
      </c>
      <c r="F17" s="82">
        <v>31388</v>
      </c>
      <c r="G17" s="86"/>
      <c r="H17" s="82">
        <v>62524.9</v>
      </c>
      <c r="I17" s="82"/>
      <c r="J17" s="82">
        <v>143954.20000000001</v>
      </c>
      <c r="K17" s="82">
        <v>1907787.43</v>
      </c>
      <c r="L17" s="82"/>
      <c r="M17" s="82">
        <v>9210</v>
      </c>
      <c r="N17" s="84">
        <v>29000</v>
      </c>
      <c r="O17" s="84"/>
    </row>
    <row r="18" spans="2:16" ht="26.25" customHeight="1" x14ac:dyDescent="0.45">
      <c r="B18" s="79" t="s">
        <v>72</v>
      </c>
      <c r="C18" s="80"/>
      <c r="D18" s="85"/>
      <c r="E18" s="82"/>
      <c r="F18" s="82"/>
      <c r="G18" s="86">
        <v>372614.27</v>
      </c>
      <c r="H18" s="82">
        <v>177670</v>
      </c>
      <c r="I18" s="82">
        <v>111322.96</v>
      </c>
      <c r="J18" s="82"/>
      <c r="K18" s="82">
        <v>187030</v>
      </c>
      <c r="L18" s="82">
        <v>199330</v>
      </c>
      <c r="M18" s="82">
        <v>111120</v>
      </c>
      <c r="N18" s="136">
        <v>135422.32</v>
      </c>
      <c r="O18" s="84">
        <v>187490</v>
      </c>
    </row>
    <row r="19" spans="2:16" ht="25.5" customHeight="1" x14ac:dyDescent="0.45">
      <c r="B19" s="79" t="s">
        <v>73</v>
      </c>
      <c r="C19" s="80">
        <f t="shared" si="1"/>
        <v>974890.1</v>
      </c>
      <c r="D19" s="85">
        <v>7650</v>
      </c>
      <c r="E19" s="82">
        <v>35450.6</v>
      </c>
      <c r="F19" s="82">
        <v>30370.5</v>
      </c>
      <c r="G19" s="86">
        <v>28201.5</v>
      </c>
      <c r="H19" s="82">
        <v>18900</v>
      </c>
      <c r="I19" s="82">
        <v>35800.199999999997</v>
      </c>
      <c r="J19" s="82">
        <v>13200.3</v>
      </c>
      <c r="K19" s="82">
        <v>98558</v>
      </c>
      <c r="L19" s="82">
        <v>51001</v>
      </c>
      <c r="M19" s="82">
        <v>256448</v>
      </c>
      <c r="N19" s="84">
        <v>117224</v>
      </c>
      <c r="O19" s="84">
        <v>282086</v>
      </c>
    </row>
    <row r="20" spans="2:16" ht="26.25" customHeight="1" x14ac:dyDescent="0.45">
      <c r="B20" s="79" t="s">
        <v>74</v>
      </c>
      <c r="C20" s="80">
        <f t="shared" si="1"/>
        <v>9792588.5300000012</v>
      </c>
      <c r="D20" s="85"/>
      <c r="E20" s="82">
        <v>1493619.54</v>
      </c>
      <c r="F20" s="82">
        <v>643073.27</v>
      </c>
      <c r="G20" s="86">
        <v>916103.54</v>
      </c>
      <c r="H20" s="82">
        <v>1115310.5</v>
      </c>
      <c r="I20" s="82">
        <v>795795.8</v>
      </c>
      <c r="J20" s="82">
        <v>20000</v>
      </c>
      <c r="K20" s="82">
        <v>863202.5</v>
      </c>
      <c r="L20" s="82">
        <v>1173336.6599999999</v>
      </c>
      <c r="M20" s="82">
        <v>958332.38</v>
      </c>
      <c r="N20" s="84">
        <v>982919.28</v>
      </c>
      <c r="O20" s="84">
        <v>830895.06</v>
      </c>
    </row>
    <row r="21" spans="2:16" ht="26.25" customHeight="1" x14ac:dyDescent="0.45">
      <c r="B21" s="79" t="s">
        <v>75</v>
      </c>
      <c r="C21" s="80">
        <f t="shared" si="1"/>
        <v>119308.98999999999</v>
      </c>
      <c r="D21" s="85">
        <v>0</v>
      </c>
      <c r="E21" s="82"/>
      <c r="F21" s="82"/>
      <c r="G21" s="86"/>
      <c r="H21" s="82"/>
      <c r="I21" s="82"/>
      <c r="J21" s="82"/>
      <c r="K21" s="82">
        <v>40368.54</v>
      </c>
      <c r="L21" s="82"/>
      <c r="M21" s="82"/>
      <c r="N21" s="84"/>
      <c r="O21" s="84">
        <v>78940.45</v>
      </c>
    </row>
    <row r="22" spans="2:16" ht="26.25" customHeight="1" x14ac:dyDescent="0.45">
      <c r="B22" s="79" t="s">
        <v>76</v>
      </c>
      <c r="C22" s="80"/>
      <c r="D22" s="85">
        <v>2061156.9</v>
      </c>
      <c r="E22" s="82"/>
      <c r="F22" s="82">
        <v>2060156.9</v>
      </c>
      <c r="G22" s="86">
        <v>155164.82</v>
      </c>
      <c r="H22" s="82">
        <v>307334.92</v>
      </c>
      <c r="I22" s="82">
        <v>206677.71</v>
      </c>
      <c r="J22" s="82">
        <v>1684323.61</v>
      </c>
      <c r="K22" s="82">
        <v>2596320.2200000002</v>
      </c>
      <c r="L22" s="82">
        <v>1653563.05</v>
      </c>
      <c r="M22" s="134">
        <v>1307793.49</v>
      </c>
      <c r="N22" s="84">
        <v>1101070.04</v>
      </c>
      <c r="O22" s="96">
        <v>6690331.6299999999</v>
      </c>
    </row>
    <row r="23" spans="2:16" ht="57" x14ac:dyDescent="0.45">
      <c r="B23" s="79" t="s">
        <v>77</v>
      </c>
      <c r="C23" s="80">
        <f t="shared" si="1"/>
        <v>0</v>
      </c>
      <c r="D23" s="85"/>
      <c r="E23" s="95"/>
      <c r="F23" s="82"/>
      <c r="G23" s="86"/>
      <c r="H23" s="82"/>
      <c r="I23" s="82"/>
      <c r="J23" s="82"/>
      <c r="K23" s="82"/>
      <c r="L23" s="82"/>
      <c r="M23" s="82"/>
      <c r="N23" s="84"/>
      <c r="O23" s="84"/>
    </row>
    <row r="24" spans="2:16" ht="57" x14ac:dyDescent="0.45">
      <c r="B24" s="79" t="s">
        <v>78</v>
      </c>
      <c r="C24" s="80">
        <f t="shared" si="1"/>
        <v>121800</v>
      </c>
      <c r="D24" s="85">
        <v>0</v>
      </c>
      <c r="E24" s="82"/>
      <c r="F24" s="82"/>
      <c r="G24" s="83"/>
      <c r="H24" s="82"/>
      <c r="I24" s="82"/>
      <c r="J24" s="82"/>
      <c r="K24" s="82"/>
      <c r="L24" s="82">
        <v>94800</v>
      </c>
      <c r="M24" s="82"/>
      <c r="N24" s="84"/>
      <c r="O24" s="84">
        <v>27000</v>
      </c>
    </row>
    <row r="25" spans="2:16" ht="26.25" customHeight="1" x14ac:dyDescent="0.45">
      <c r="B25" s="72" t="s">
        <v>79</v>
      </c>
      <c r="C25" s="73">
        <f>SUM(D25:O25)</f>
        <v>45896920.980000004</v>
      </c>
      <c r="D25" s="93">
        <f>SUM(D26:D34)</f>
        <v>6261896.1100000003</v>
      </c>
      <c r="E25" s="75">
        <f>E26+E27+E28+E30+E29+E31+E32+E34</f>
        <v>1096199.3800000001</v>
      </c>
      <c r="F25" s="75">
        <f>F26+F27+F28+F29+F30+F31+F32+F34</f>
        <v>3885595.52</v>
      </c>
      <c r="G25" s="75">
        <f>G26+G27+G28+G29+G30+G31+G32+G34</f>
        <v>2770789.52</v>
      </c>
      <c r="H25" s="75">
        <f>H28+H29+H30+H31+H32+H34++H26</f>
        <v>7886040.0100000007</v>
      </c>
      <c r="I25" s="75">
        <f>I26+I32+I34</f>
        <v>2091726.87</v>
      </c>
      <c r="J25" s="75">
        <f>+J28+J32+J34</f>
        <v>2499385.6100000003</v>
      </c>
      <c r="K25" s="75">
        <f>+K26+K28+K32+K34+K29</f>
        <v>1952713.33</v>
      </c>
      <c r="L25" s="75">
        <f>L26+L32+L34+L27+L28+L29+L30+L31</f>
        <v>2902065.27</v>
      </c>
      <c r="M25" s="75">
        <f>M26+M32+M34+M29</f>
        <v>6080348.0899999999</v>
      </c>
      <c r="N25" s="90">
        <f>+N26+N32+N34+N28+N29</f>
        <v>4097152.38</v>
      </c>
      <c r="O25" s="90">
        <f>+O26+O28+O30+O32+O34</f>
        <v>4373008.8899999997</v>
      </c>
      <c r="P25" s="93"/>
    </row>
    <row r="26" spans="2:16" ht="26.25" customHeight="1" x14ac:dyDescent="0.45">
      <c r="B26" s="79" t="s">
        <v>80</v>
      </c>
      <c r="C26" s="80">
        <f t="shared" si="1"/>
        <v>4165969.87</v>
      </c>
      <c r="D26" s="85">
        <v>575333.5</v>
      </c>
      <c r="E26" s="82"/>
      <c r="F26" s="82">
        <v>60003</v>
      </c>
      <c r="G26" s="86">
        <v>833092.5</v>
      </c>
      <c r="H26" s="82">
        <v>93924.07</v>
      </c>
      <c r="I26" s="82">
        <v>118198</v>
      </c>
      <c r="J26" s="82"/>
      <c r="K26" s="82">
        <v>70784</v>
      </c>
      <c r="L26" s="82">
        <v>401485</v>
      </c>
      <c r="M26" s="82">
        <v>539520</v>
      </c>
      <c r="N26" s="84">
        <v>1455</v>
      </c>
      <c r="O26" s="84">
        <v>1472174.8</v>
      </c>
    </row>
    <row r="27" spans="2:16" ht="26.25" customHeight="1" x14ac:dyDescent="0.45">
      <c r="B27" s="79" t="s">
        <v>81</v>
      </c>
      <c r="C27" s="80">
        <f t="shared" si="1"/>
        <v>171985</v>
      </c>
      <c r="D27" s="85">
        <v>0</v>
      </c>
      <c r="E27" s="82"/>
      <c r="F27" s="82"/>
      <c r="G27" s="86"/>
      <c r="H27" s="82"/>
      <c r="I27" s="82"/>
      <c r="J27" s="82"/>
      <c r="K27" s="82">
        <v>171985</v>
      </c>
      <c r="L27" s="82"/>
      <c r="M27" s="82"/>
      <c r="N27" s="84"/>
      <c r="O27" s="84"/>
    </row>
    <row r="28" spans="2:16" ht="26.25" customHeight="1" x14ac:dyDescent="0.45">
      <c r="B28" s="79" t="s">
        <v>82</v>
      </c>
      <c r="C28" s="80">
        <f t="shared" si="1"/>
        <v>4926074.74</v>
      </c>
      <c r="D28" s="85"/>
      <c r="E28" s="82"/>
      <c r="F28" s="82"/>
      <c r="G28" s="86">
        <v>3447.46</v>
      </c>
      <c r="H28" s="82">
        <v>1228047.0900000001</v>
      </c>
      <c r="I28" s="82"/>
      <c r="J28" s="82"/>
      <c r="K28" s="82"/>
      <c r="L28" s="82"/>
      <c r="M28" s="82"/>
      <c r="N28" s="136">
        <v>927385.59999999998</v>
      </c>
      <c r="O28" s="84">
        <v>2767194.59</v>
      </c>
    </row>
    <row r="29" spans="2:16" ht="26.25" customHeight="1" x14ac:dyDescent="0.45">
      <c r="B29" s="79" t="s">
        <v>83</v>
      </c>
      <c r="C29" s="80">
        <f t="shared" si="1"/>
        <v>8143518.5800000001</v>
      </c>
      <c r="D29" s="85">
        <v>0</v>
      </c>
      <c r="E29" s="82"/>
      <c r="F29" s="82"/>
      <c r="G29" s="86"/>
      <c r="H29" s="82"/>
      <c r="I29" s="82"/>
      <c r="J29" s="82"/>
      <c r="K29" s="82">
        <v>1402788.34</v>
      </c>
      <c r="L29" s="82">
        <v>1115385.55</v>
      </c>
      <c r="M29" s="82">
        <v>1451405.2</v>
      </c>
      <c r="N29" s="84">
        <v>1859815.75</v>
      </c>
      <c r="O29" s="84">
        <v>2314123.7400000002</v>
      </c>
    </row>
    <row r="30" spans="2:16" ht="26.25" customHeight="1" x14ac:dyDescent="0.45">
      <c r="B30" s="79" t="s">
        <v>84</v>
      </c>
      <c r="C30" s="80">
        <f t="shared" si="1"/>
        <v>210337.54000000004</v>
      </c>
      <c r="D30" s="85">
        <v>3112.29</v>
      </c>
      <c r="E30" s="82"/>
      <c r="F30" s="82">
        <v>149863.39000000001</v>
      </c>
      <c r="G30" s="86"/>
      <c r="H30" s="82">
        <v>57361.86</v>
      </c>
      <c r="I30" s="82"/>
      <c r="J30" s="82"/>
      <c r="K30" s="82"/>
      <c r="L30" s="82"/>
      <c r="M30" s="82"/>
      <c r="N30" s="84"/>
      <c r="O30" s="84"/>
    </row>
    <row r="31" spans="2:16" ht="26.25" customHeight="1" x14ac:dyDescent="0.45">
      <c r="B31" s="79" t="s">
        <v>85</v>
      </c>
      <c r="C31" s="80">
        <f t="shared" si="1"/>
        <v>107742.6</v>
      </c>
      <c r="D31" s="85">
        <v>107742.6</v>
      </c>
      <c r="E31" s="82"/>
      <c r="F31" s="82"/>
      <c r="G31" s="86"/>
      <c r="H31" s="82"/>
      <c r="I31" s="82"/>
      <c r="J31" s="82"/>
      <c r="K31" s="82"/>
      <c r="L31" s="82"/>
      <c r="M31" s="82"/>
      <c r="N31" s="84"/>
      <c r="O31" s="90"/>
    </row>
    <row r="32" spans="2:16" ht="26.25" customHeight="1" x14ac:dyDescent="0.45">
      <c r="B32" s="79" t="s">
        <v>86</v>
      </c>
      <c r="C32" s="80">
        <f t="shared" si="1"/>
        <v>13843036.390000002</v>
      </c>
      <c r="D32" s="85">
        <v>2275225.29</v>
      </c>
      <c r="E32" s="82">
        <v>925930.9</v>
      </c>
      <c r="F32" s="82">
        <v>1250735.46</v>
      </c>
      <c r="G32" s="86">
        <v>1655190.85</v>
      </c>
      <c r="H32" s="82">
        <v>1454297.71</v>
      </c>
      <c r="I32" s="82">
        <v>1303631.75</v>
      </c>
      <c r="J32" s="82">
        <v>582447.55000000005</v>
      </c>
      <c r="K32" s="82">
        <v>427647</v>
      </c>
      <c r="L32" s="82">
        <v>311078.99</v>
      </c>
      <c r="M32" s="82">
        <v>2419512.4</v>
      </c>
      <c r="N32" s="84">
        <v>1155558.99</v>
      </c>
      <c r="O32" s="84">
        <v>81779.5</v>
      </c>
    </row>
    <row r="33" spans="2:16" s="57" customFormat="1" ht="78.75" hidden="1" x14ac:dyDescent="0.25">
      <c r="B33" s="87" t="s">
        <v>112</v>
      </c>
      <c r="C33" s="88">
        <f t="shared" si="1"/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2"/>
      <c r="O33" s="84"/>
    </row>
    <row r="34" spans="2:16" ht="26.25" customHeight="1" x14ac:dyDescent="0.45">
      <c r="B34" s="79" t="s">
        <v>87</v>
      </c>
      <c r="C34" s="80">
        <f t="shared" si="1"/>
        <v>16814365</v>
      </c>
      <c r="D34" s="85">
        <v>3300482.43</v>
      </c>
      <c r="E34" s="82">
        <v>170268.48</v>
      </c>
      <c r="F34" s="82">
        <v>2424993.67</v>
      </c>
      <c r="G34" s="86">
        <v>279058.71000000002</v>
      </c>
      <c r="H34" s="82">
        <v>5052409.28</v>
      </c>
      <c r="I34" s="82">
        <v>669897.12</v>
      </c>
      <c r="J34" s="82">
        <v>1916938.06</v>
      </c>
      <c r="K34" s="82">
        <v>51493.99</v>
      </c>
      <c r="L34" s="82">
        <v>1074115.73</v>
      </c>
      <c r="M34" s="82">
        <v>1669910.49</v>
      </c>
      <c r="N34" s="84">
        <v>152937.04</v>
      </c>
      <c r="O34" s="96">
        <v>51860</v>
      </c>
    </row>
    <row r="35" spans="2:16" s="57" customFormat="1" hidden="1" x14ac:dyDescent="0.25">
      <c r="B35" s="97" t="s">
        <v>113</v>
      </c>
      <c r="C35" s="98">
        <f t="shared" si="1"/>
        <v>609496.02</v>
      </c>
      <c r="D35" s="99">
        <f>SUM(D36:D42)</f>
        <v>0</v>
      </c>
      <c r="E35" s="100">
        <f t="shared" ref="E35:P35" si="2">SUM(E36:E42)</f>
        <v>0</v>
      </c>
      <c r="F35" s="100">
        <f t="shared" si="2"/>
        <v>0</v>
      </c>
      <c r="G35" s="99">
        <f t="shared" si="2"/>
        <v>0</v>
      </c>
      <c r="H35" s="100">
        <f t="shared" si="2"/>
        <v>0</v>
      </c>
      <c r="I35" s="100">
        <f t="shared" si="2"/>
        <v>0</v>
      </c>
      <c r="J35" s="100">
        <f t="shared" si="2"/>
        <v>0</v>
      </c>
      <c r="K35" s="100">
        <f t="shared" si="2"/>
        <v>0</v>
      </c>
      <c r="L35" s="100">
        <f t="shared" si="2"/>
        <v>0</v>
      </c>
      <c r="M35" s="100">
        <f t="shared" si="2"/>
        <v>0</v>
      </c>
      <c r="N35" s="82">
        <v>609496.02</v>
      </c>
      <c r="O35" s="96"/>
      <c r="P35" s="101">
        <f t="shared" si="2"/>
        <v>0</v>
      </c>
    </row>
    <row r="36" spans="2:16" s="57" customFormat="1" ht="52.5" hidden="1" x14ac:dyDescent="0.25">
      <c r="B36" s="87" t="s">
        <v>114</v>
      </c>
      <c r="C36" s="88">
        <f t="shared" si="1"/>
        <v>256287.76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2">
        <v>216847.87</v>
      </c>
      <c r="O36" s="96">
        <v>39439.89</v>
      </c>
      <c r="P36" s="89">
        <v>0</v>
      </c>
    </row>
    <row r="37" spans="2:16" s="57" customFormat="1" ht="52.5" hidden="1" x14ac:dyDescent="0.25">
      <c r="B37" s="87" t="s">
        <v>115</v>
      </c>
      <c r="C37" s="88">
        <f t="shared" si="1"/>
        <v>585504.57000000007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75">
        <v>585504.57000000007</v>
      </c>
      <c r="O37" s="96"/>
      <c r="P37" s="89">
        <v>0</v>
      </c>
    </row>
    <row r="38" spans="2:16" s="57" customFormat="1" ht="52.5" hidden="1" x14ac:dyDescent="0.25">
      <c r="B38" s="87" t="s">
        <v>116</v>
      </c>
      <c r="C38" s="88">
        <f t="shared" si="1"/>
        <v>257841.38999999998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2">
        <v>238341.96</v>
      </c>
      <c r="O38" s="96">
        <v>19499.43</v>
      </c>
      <c r="P38" s="89">
        <v>0</v>
      </c>
    </row>
    <row r="39" spans="2:16" s="57" customFormat="1" ht="52.5" hidden="1" x14ac:dyDescent="0.25">
      <c r="B39" s="87" t="s">
        <v>117</v>
      </c>
      <c r="C39" s="88">
        <f t="shared" si="1"/>
        <v>4944492.34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2"/>
      <c r="O39" s="102">
        <v>4944492.34</v>
      </c>
      <c r="P39" s="89">
        <v>0</v>
      </c>
    </row>
    <row r="40" spans="2:16" s="57" customFormat="1" ht="52.5" hidden="1" x14ac:dyDescent="0.25">
      <c r="B40" s="87" t="s">
        <v>118</v>
      </c>
      <c r="C40" s="88">
        <f t="shared" si="1"/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2"/>
      <c r="O40" s="89">
        <v>0</v>
      </c>
      <c r="P40" s="89">
        <v>0</v>
      </c>
    </row>
    <row r="41" spans="2:16" s="57" customFormat="1" ht="52.5" hidden="1" x14ac:dyDescent="0.25">
      <c r="B41" s="87" t="s">
        <v>119</v>
      </c>
      <c r="C41" s="88">
        <f t="shared" si="1"/>
        <v>85431.47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5">
        <v>85431.47</v>
      </c>
      <c r="O41" s="89">
        <v>0</v>
      </c>
      <c r="P41" s="89">
        <v>0</v>
      </c>
    </row>
    <row r="42" spans="2:16" s="57" customFormat="1" ht="52.5" hidden="1" x14ac:dyDescent="0.25">
      <c r="B42" s="87" t="s">
        <v>120</v>
      </c>
      <c r="C42" s="88">
        <f t="shared" si="1"/>
        <v>80081.58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2">
        <v>80081.58</v>
      </c>
      <c r="O42" s="89">
        <v>0</v>
      </c>
      <c r="P42" s="89">
        <v>0</v>
      </c>
    </row>
    <row r="43" spans="2:16" s="57" customFormat="1" hidden="1" x14ac:dyDescent="0.25">
      <c r="B43" s="97" t="s">
        <v>121</v>
      </c>
      <c r="C43" s="98">
        <f t="shared" si="1"/>
        <v>0</v>
      </c>
      <c r="D43" s="99">
        <f>SUM(D44:D50)</f>
        <v>0</v>
      </c>
      <c r="E43" s="100">
        <f t="shared" ref="E43:P43" si="3">SUM(E44:E50)</f>
        <v>0</v>
      </c>
      <c r="F43" s="100">
        <f t="shared" si="3"/>
        <v>0</v>
      </c>
      <c r="G43" s="99">
        <f t="shared" si="3"/>
        <v>0</v>
      </c>
      <c r="H43" s="100">
        <f t="shared" si="3"/>
        <v>0</v>
      </c>
      <c r="I43" s="100">
        <f t="shared" si="3"/>
        <v>0</v>
      </c>
      <c r="J43" s="100">
        <f t="shared" si="3"/>
        <v>0</v>
      </c>
      <c r="K43" s="100">
        <f t="shared" si="3"/>
        <v>0</v>
      </c>
      <c r="L43" s="100">
        <f t="shared" si="3"/>
        <v>0</v>
      </c>
      <c r="M43" s="100">
        <f t="shared" si="3"/>
        <v>0</v>
      </c>
      <c r="N43" s="82"/>
      <c r="O43" s="100">
        <f t="shared" si="3"/>
        <v>0</v>
      </c>
      <c r="P43" s="101">
        <f t="shared" si="3"/>
        <v>0</v>
      </c>
    </row>
    <row r="44" spans="2:16" s="57" customFormat="1" ht="52.5" hidden="1" x14ac:dyDescent="0.25">
      <c r="B44" s="87" t="s">
        <v>122</v>
      </c>
      <c r="C44" s="88">
        <f t="shared" si="1"/>
        <v>181649.56</v>
      </c>
      <c r="D44" s="89">
        <v>0</v>
      </c>
      <c r="E44" s="103"/>
      <c r="F44" s="103"/>
      <c r="G44" s="104"/>
      <c r="H44" s="103"/>
      <c r="I44" s="103"/>
      <c r="J44" s="103"/>
      <c r="K44" s="103"/>
      <c r="L44" s="103"/>
      <c r="M44" s="103"/>
      <c r="N44" s="82">
        <v>181649.56</v>
      </c>
      <c r="O44" s="103"/>
    </row>
    <row r="45" spans="2:16" s="57" customFormat="1" ht="52.5" hidden="1" x14ac:dyDescent="0.25">
      <c r="B45" s="87" t="s">
        <v>123</v>
      </c>
      <c r="C45" s="88">
        <f t="shared" si="1"/>
        <v>3789412.59</v>
      </c>
      <c r="D45" s="89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5">
        <v>3789412.59</v>
      </c>
      <c r="O45" s="103"/>
    </row>
    <row r="46" spans="2:16" s="57" customFormat="1" ht="52.5" hidden="1" x14ac:dyDescent="0.25">
      <c r="B46" s="87" t="s">
        <v>124</v>
      </c>
      <c r="C46" s="88">
        <f t="shared" si="1"/>
        <v>0</v>
      </c>
      <c r="D46" s="89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82"/>
      <c r="O46" s="103"/>
    </row>
    <row r="47" spans="2:16" s="57" customFormat="1" ht="52.5" hidden="1" x14ac:dyDescent="0.25">
      <c r="B47" s="87" t="s">
        <v>125</v>
      </c>
      <c r="C47" s="88">
        <f t="shared" si="1"/>
        <v>3789412.59</v>
      </c>
      <c r="D47" s="89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6">
        <v>3789412.59</v>
      </c>
      <c r="O47" s="103"/>
    </row>
    <row r="48" spans="2:16" s="57" customFormat="1" ht="52.5" hidden="1" x14ac:dyDescent="0.25">
      <c r="B48" s="87" t="s">
        <v>126</v>
      </c>
      <c r="C48" s="88">
        <f t="shared" si="1"/>
        <v>0</v>
      </c>
      <c r="D48" s="89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/>
    </row>
    <row r="49" spans="2:16" s="57" customFormat="1" ht="52.5" hidden="1" x14ac:dyDescent="0.25">
      <c r="B49" s="87" t="s">
        <v>127</v>
      </c>
      <c r="C49" s="88">
        <f t="shared" si="1"/>
        <v>0</v>
      </c>
      <c r="D49" s="89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/>
    </row>
    <row r="50" spans="2:16" s="57" customFormat="1" ht="52.5" hidden="1" x14ac:dyDescent="0.25">
      <c r="B50" s="87" t="s">
        <v>128</v>
      </c>
      <c r="C50" s="88">
        <f t="shared" si="1"/>
        <v>0</v>
      </c>
      <c r="D50" s="89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/>
    </row>
    <row r="51" spans="2:16" ht="26.25" customHeight="1" x14ac:dyDescent="0.45">
      <c r="B51" s="72" t="s">
        <v>88</v>
      </c>
      <c r="C51" s="73">
        <f t="shared" si="1"/>
        <v>21091318.169999998</v>
      </c>
      <c r="D51" s="93">
        <f>SUM(D52:D60)</f>
        <v>832668.03</v>
      </c>
      <c r="E51" s="75">
        <f>E52+E53+E54+E55+E56+E57+E59</f>
        <v>909087.41</v>
      </c>
      <c r="F51" s="75">
        <f>F52+F53+F54+F55+F56+F57+F59</f>
        <v>950225.04</v>
      </c>
      <c r="G51" s="94">
        <f>G52+G53+G54+G59+G55</f>
        <v>812362.93</v>
      </c>
      <c r="H51" s="75">
        <f>+H59</f>
        <v>893692.94</v>
      </c>
      <c r="I51" s="75">
        <f>I52+I55+I56+I59</f>
        <v>905763.04</v>
      </c>
      <c r="J51" s="75">
        <f>+J59</f>
        <v>577996.86</v>
      </c>
      <c r="K51" s="75">
        <f>K52+K55+K56+K59</f>
        <v>2484919.27</v>
      </c>
      <c r="L51" s="75">
        <f>L52+L55+L56+L59</f>
        <v>732110.17</v>
      </c>
      <c r="M51" s="75">
        <f>M52+M55+M56+M59</f>
        <v>1934189.03</v>
      </c>
      <c r="N51" s="90">
        <v>5515313.9199999999</v>
      </c>
      <c r="O51" s="75">
        <f>O52+O55+O56+O59</f>
        <v>4542989.53</v>
      </c>
      <c r="P51" s="93"/>
    </row>
    <row r="52" spans="2:16" ht="26.25" customHeight="1" x14ac:dyDescent="0.45">
      <c r="B52" s="79" t="s">
        <v>89</v>
      </c>
      <c r="C52" s="80">
        <f t="shared" si="1"/>
        <v>15209521.920000002</v>
      </c>
      <c r="D52" s="85"/>
      <c r="E52" s="82"/>
      <c r="F52" s="82"/>
      <c r="G52" s="83"/>
      <c r="H52" s="82"/>
      <c r="I52" s="82"/>
      <c r="J52" s="82"/>
      <c r="K52" s="82">
        <v>2484919.27</v>
      </c>
      <c r="L52" s="82">
        <v>732110.17</v>
      </c>
      <c r="M52" s="82">
        <v>1934189.03</v>
      </c>
      <c r="N52" s="84">
        <v>5515313.9199999999</v>
      </c>
      <c r="O52" s="82">
        <v>4542989.53</v>
      </c>
    </row>
    <row r="53" spans="2:16" ht="26.25" customHeight="1" x14ac:dyDescent="0.45">
      <c r="B53" s="79" t="s">
        <v>90</v>
      </c>
      <c r="C53" s="80"/>
      <c r="D53" s="85">
        <v>0</v>
      </c>
      <c r="E53" s="85"/>
      <c r="F53" s="85"/>
      <c r="G53" s="107"/>
      <c r="H53" s="85"/>
      <c r="I53" s="85"/>
      <c r="J53" s="85"/>
      <c r="K53" s="82"/>
      <c r="L53" s="82"/>
      <c r="M53" s="82"/>
      <c r="N53" s="84"/>
      <c r="O53" s="82"/>
    </row>
    <row r="54" spans="2:16" ht="26.25" customHeight="1" x14ac:dyDescent="0.45">
      <c r="B54" s="79" t="s">
        <v>91</v>
      </c>
      <c r="C54" s="80">
        <f t="shared" si="1"/>
        <v>0</v>
      </c>
      <c r="D54" s="85">
        <v>0</v>
      </c>
      <c r="E54" s="85"/>
      <c r="F54" s="85"/>
      <c r="G54" s="107"/>
      <c r="H54" s="85"/>
      <c r="I54" s="85"/>
      <c r="J54" s="85"/>
      <c r="K54" s="85"/>
      <c r="L54" s="85"/>
      <c r="M54" s="82"/>
      <c r="N54" s="96"/>
      <c r="O54" s="85"/>
    </row>
    <row r="55" spans="2:16" ht="26.25" customHeight="1" x14ac:dyDescent="0.45">
      <c r="B55" s="79" t="s">
        <v>92</v>
      </c>
      <c r="C55" s="80">
        <f t="shared" si="1"/>
        <v>0</v>
      </c>
      <c r="D55" s="85">
        <v>0</v>
      </c>
      <c r="E55" s="85"/>
      <c r="F55" s="85"/>
      <c r="G55" s="83"/>
      <c r="H55" s="82"/>
      <c r="I55" s="82"/>
      <c r="J55" s="82"/>
      <c r="K55" s="85"/>
      <c r="L55" s="85"/>
      <c r="M55" s="85"/>
      <c r="N55" s="96"/>
      <c r="O55" s="85"/>
    </row>
    <row r="56" spans="2:16" ht="26.25" customHeight="1" x14ac:dyDescent="0.45">
      <c r="B56" s="79" t="s">
        <v>93</v>
      </c>
      <c r="C56" s="80">
        <f t="shared" si="1"/>
        <v>0</v>
      </c>
      <c r="D56" s="85">
        <v>0</v>
      </c>
      <c r="E56" s="85"/>
      <c r="F56" s="85"/>
      <c r="G56" s="107"/>
      <c r="H56" s="85"/>
      <c r="I56" s="82"/>
      <c r="J56" s="82"/>
      <c r="K56" s="82"/>
      <c r="L56" s="82"/>
      <c r="M56" s="82"/>
      <c r="N56" s="96"/>
      <c r="O56" s="77"/>
    </row>
    <row r="57" spans="2:16" ht="26.25" customHeight="1" x14ac:dyDescent="0.45">
      <c r="B57" s="79" t="s">
        <v>94</v>
      </c>
      <c r="C57" s="80">
        <f t="shared" si="1"/>
        <v>0</v>
      </c>
      <c r="D57" s="85">
        <v>0</v>
      </c>
      <c r="E57" s="85"/>
      <c r="F57" s="85"/>
      <c r="G57" s="107"/>
      <c r="H57" s="85"/>
      <c r="I57" s="82"/>
      <c r="J57" s="82"/>
      <c r="K57" s="82"/>
      <c r="L57" s="82"/>
      <c r="M57" s="82"/>
      <c r="N57" s="96"/>
      <c r="O57" s="84"/>
    </row>
    <row r="58" spans="2:16" s="57" customFormat="1" hidden="1" x14ac:dyDescent="0.25">
      <c r="B58" s="87" t="s">
        <v>129</v>
      </c>
      <c r="C58" s="88">
        <f t="shared" si="1"/>
        <v>843000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103">
        <v>0</v>
      </c>
      <c r="J58" s="103">
        <v>0</v>
      </c>
      <c r="K58" s="103">
        <v>0</v>
      </c>
      <c r="L58" s="103">
        <v>0</v>
      </c>
      <c r="M58" s="103"/>
      <c r="N58" s="89">
        <v>0</v>
      </c>
      <c r="O58" s="84">
        <v>843000</v>
      </c>
    </row>
    <row r="59" spans="2:16" ht="26.25" customHeight="1" x14ac:dyDescent="0.45">
      <c r="B59" s="79" t="s">
        <v>95</v>
      </c>
      <c r="C59" s="80">
        <f t="shared" si="1"/>
        <v>5881796.25</v>
      </c>
      <c r="D59" s="85">
        <v>832668.03</v>
      </c>
      <c r="E59" s="85">
        <v>909087.41</v>
      </c>
      <c r="F59" s="85">
        <v>950225.04</v>
      </c>
      <c r="G59" s="107">
        <v>812362.93</v>
      </c>
      <c r="H59" s="108">
        <v>893692.94</v>
      </c>
      <c r="I59" s="82">
        <v>905763.04</v>
      </c>
      <c r="J59" s="82">
        <v>577996.86</v>
      </c>
      <c r="K59" s="82"/>
      <c r="L59" s="82"/>
      <c r="M59" s="82"/>
      <c r="N59" s="96"/>
      <c r="O59" s="90"/>
    </row>
    <row r="60" spans="2:16" s="57" customFormat="1" ht="52.5" hidden="1" x14ac:dyDescent="0.25">
      <c r="B60" s="87" t="s">
        <v>130</v>
      </c>
      <c r="C60" s="88">
        <f t="shared" si="1"/>
        <v>48877.54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4">
        <v>48877.54</v>
      </c>
      <c r="P60" s="89">
        <v>0</v>
      </c>
    </row>
    <row r="61" spans="2:16" s="57" customFormat="1" hidden="1" x14ac:dyDescent="0.25">
      <c r="B61" s="97" t="s">
        <v>131</v>
      </c>
      <c r="C61" s="98">
        <f t="shared" si="1"/>
        <v>0</v>
      </c>
      <c r="D61" s="99">
        <f>SUM(D62:D65)</f>
        <v>0</v>
      </c>
      <c r="E61" s="100">
        <f t="shared" ref="E61:P61" si="4">SUM(E62:E65)</f>
        <v>0</v>
      </c>
      <c r="F61" s="100">
        <f t="shared" si="4"/>
        <v>0</v>
      </c>
      <c r="G61" s="99">
        <f t="shared" si="4"/>
        <v>0</v>
      </c>
      <c r="H61" s="100">
        <f t="shared" si="4"/>
        <v>0</v>
      </c>
      <c r="I61" s="100">
        <f t="shared" si="4"/>
        <v>0</v>
      </c>
      <c r="J61" s="100">
        <f t="shared" si="4"/>
        <v>0</v>
      </c>
      <c r="K61" s="100">
        <f t="shared" si="4"/>
        <v>0</v>
      </c>
      <c r="L61" s="100">
        <f t="shared" si="4"/>
        <v>0</v>
      </c>
      <c r="M61" s="100">
        <f t="shared" si="4"/>
        <v>0</v>
      </c>
      <c r="N61" s="100">
        <f t="shared" si="4"/>
        <v>0</v>
      </c>
      <c r="O61" s="84"/>
      <c r="P61" s="101">
        <f t="shared" si="4"/>
        <v>0</v>
      </c>
    </row>
    <row r="62" spans="2:16" s="57" customFormat="1" hidden="1" x14ac:dyDescent="0.25">
      <c r="B62" s="87" t="s">
        <v>132</v>
      </c>
      <c r="C62" s="88">
        <f t="shared" si="1"/>
        <v>6300</v>
      </c>
      <c r="D62" s="89">
        <v>0</v>
      </c>
      <c r="E62" s="103"/>
      <c r="F62" s="103"/>
      <c r="G62" s="104"/>
      <c r="H62" s="103"/>
      <c r="I62" s="103"/>
      <c r="J62" s="103"/>
      <c r="K62" s="103"/>
      <c r="L62" s="103"/>
      <c r="M62" s="103"/>
      <c r="N62" s="103"/>
      <c r="O62" s="77">
        <v>6300</v>
      </c>
    </row>
    <row r="63" spans="2:16" s="57" customFormat="1" hidden="1" x14ac:dyDescent="0.25">
      <c r="B63" s="87" t="s">
        <v>133</v>
      </c>
      <c r="C63" s="88">
        <f t="shared" si="1"/>
        <v>37800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4">
        <v>37800</v>
      </c>
    </row>
    <row r="64" spans="2:16" s="57" customFormat="1" ht="52.5" hidden="1" x14ac:dyDescent="0.25">
      <c r="B64" s="87" t="s">
        <v>134</v>
      </c>
      <c r="C64" s="88">
        <f t="shared" si="1"/>
        <v>539983.34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84">
        <v>539983.34</v>
      </c>
    </row>
    <row r="65" spans="2:16" s="57" customFormat="1" ht="78.75" hidden="1" x14ac:dyDescent="0.25">
      <c r="B65" s="87" t="s">
        <v>135</v>
      </c>
      <c r="C65" s="88">
        <f t="shared" si="1"/>
        <v>72058.92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4">
        <v>72058.92</v>
      </c>
    </row>
    <row r="66" spans="2:16" s="57" customFormat="1" ht="52.5" hidden="1" x14ac:dyDescent="0.25">
      <c r="B66" s="97" t="s">
        <v>136</v>
      </c>
      <c r="C66" s="98">
        <f t="shared" si="1"/>
        <v>848597.68</v>
      </c>
      <c r="D66" s="99">
        <f>SUM(D67:D68)</f>
        <v>0</v>
      </c>
      <c r="E66" s="100">
        <f t="shared" ref="E66:P66" si="5">SUM(E67:E68)</f>
        <v>0</v>
      </c>
      <c r="F66" s="100">
        <f t="shared" si="5"/>
        <v>0</v>
      </c>
      <c r="G66" s="99">
        <f t="shared" si="5"/>
        <v>0</v>
      </c>
      <c r="H66" s="100">
        <f t="shared" si="5"/>
        <v>0</v>
      </c>
      <c r="I66" s="100">
        <f t="shared" si="5"/>
        <v>0</v>
      </c>
      <c r="J66" s="100">
        <f t="shared" si="5"/>
        <v>0</v>
      </c>
      <c r="K66" s="100">
        <f t="shared" si="5"/>
        <v>0</v>
      </c>
      <c r="L66" s="100">
        <f t="shared" si="5"/>
        <v>0</v>
      </c>
      <c r="M66" s="100">
        <f t="shared" si="5"/>
        <v>0</v>
      </c>
      <c r="N66" s="100">
        <f t="shared" si="5"/>
        <v>0</v>
      </c>
      <c r="O66" s="84">
        <v>848597.68</v>
      </c>
      <c r="P66" s="101">
        <f t="shared" si="5"/>
        <v>0</v>
      </c>
    </row>
    <row r="67" spans="2:16" s="57" customFormat="1" hidden="1" x14ac:dyDescent="0.25">
      <c r="B67" s="87" t="s">
        <v>137</v>
      </c>
      <c r="C67" s="88">
        <f t="shared" si="1"/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4"/>
      <c r="P67" s="89">
        <v>0</v>
      </c>
    </row>
    <row r="68" spans="2:16" s="57" customFormat="1" ht="52.5" hidden="1" x14ac:dyDescent="0.25">
      <c r="B68" s="87" t="s">
        <v>138</v>
      </c>
      <c r="C68" s="88">
        <f t="shared" si="1"/>
        <v>17700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4">
        <v>17700</v>
      </c>
      <c r="P68" s="89">
        <v>0</v>
      </c>
    </row>
    <row r="69" spans="2:16" s="57" customFormat="1" hidden="1" x14ac:dyDescent="0.25">
      <c r="B69" s="97" t="s">
        <v>139</v>
      </c>
      <c r="C69" s="98">
        <f t="shared" si="1"/>
        <v>1249482.5899999999</v>
      </c>
      <c r="D69" s="99">
        <f>SUM(D70:D72)</f>
        <v>0</v>
      </c>
      <c r="E69" s="100">
        <f t="shared" ref="E69:P69" si="6">SUM(E70:E72)</f>
        <v>0</v>
      </c>
      <c r="F69" s="100">
        <f t="shared" si="6"/>
        <v>0</v>
      </c>
      <c r="G69" s="99">
        <f t="shared" si="6"/>
        <v>0</v>
      </c>
      <c r="H69" s="100">
        <f t="shared" si="6"/>
        <v>0</v>
      </c>
      <c r="I69" s="100">
        <f t="shared" si="6"/>
        <v>0</v>
      </c>
      <c r="J69" s="100">
        <f t="shared" si="6"/>
        <v>0</v>
      </c>
      <c r="K69" s="100">
        <f t="shared" si="6"/>
        <v>0</v>
      </c>
      <c r="L69" s="100">
        <f t="shared" si="6"/>
        <v>0</v>
      </c>
      <c r="M69" s="100">
        <f t="shared" si="6"/>
        <v>0</v>
      </c>
      <c r="N69" s="100">
        <f t="shared" si="6"/>
        <v>0</v>
      </c>
      <c r="O69" s="90">
        <v>1249482.5899999999</v>
      </c>
      <c r="P69" s="101">
        <f t="shared" si="6"/>
        <v>0</v>
      </c>
    </row>
    <row r="70" spans="2:16" s="57" customFormat="1" ht="52.5" hidden="1" x14ac:dyDescent="0.25">
      <c r="B70" s="87" t="s">
        <v>140</v>
      </c>
      <c r="C70" s="88">
        <f t="shared" si="1"/>
        <v>30792.5</v>
      </c>
      <c r="D70" s="89">
        <v>0</v>
      </c>
      <c r="E70" s="103"/>
      <c r="F70" s="103"/>
      <c r="G70" s="104"/>
      <c r="H70" s="103"/>
      <c r="I70" s="103"/>
      <c r="J70" s="103"/>
      <c r="K70" s="103"/>
      <c r="L70" s="103"/>
      <c r="M70" s="103"/>
      <c r="N70" s="103"/>
      <c r="O70" s="84">
        <v>30792.5</v>
      </c>
    </row>
    <row r="71" spans="2:16" s="57" customFormat="1" ht="52.5" hidden="1" x14ac:dyDescent="0.25">
      <c r="B71" s="87" t="s">
        <v>141</v>
      </c>
      <c r="C71" s="88">
        <f t="shared" si="1"/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4"/>
      <c r="P71" s="89">
        <v>0</v>
      </c>
    </row>
    <row r="72" spans="2:16" s="57" customFormat="1" ht="52.5" hidden="1" x14ac:dyDescent="0.25">
      <c r="B72" s="87" t="s">
        <v>142</v>
      </c>
      <c r="C72" s="88">
        <f t="shared" si="1"/>
        <v>48719.519999999997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77">
        <v>48719.519999999997</v>
      </c>
      <c r="P72" s="89">
        <v>0</v>
      </c>
    </row>
    <row r="73" spans="2:16" ht="26.25" customHeight="1" x14ac:dyDescent="0.45">
      <c r="B73" s="109" t="s">
        <v>96</v>
      </c>
      <c r="C73" s="110">
        <v>0</v>
      </c>
      <c r="D73" s="110">
        <f>+D69+D66+D61+D51+D35+D15+D9+D25</f>
        <v>10565763.82</v>
      </c>
      <c r="E73" s="110">
        <f>E9+E15+E25+E51</f>
        <v>8244517.8200000003</v>
      </c>
      <c r="F73" s="105">
        <f>+F69+F66+F61+F51+F35+F15+F9+F25</f>
        <v>14673401.75</v>
      </c>
      <c r="G73" s="111">
        <f>+G69+G66+G61+G51+G35+G15+G9+G25</f>
        <v>7074431.6999999993</v>
      </c>
      <c r="H73" s="105">
        <f>+H51+H25+H15+H9</f>
        <v>13137004.050000001</v>
      </c>
      <c r="I73" s="105">
        <f t="shared" ref="I73:P73" si="7">+I69+I66+I61+I51+I35+I15+I9+I25</f>
        <v>6463806.6600000001</v>
      </c>
      <c r="J73" s="105">
        <f t="shared" si="7"/>
        <v>7092017.21</v>
      </c>
      <c r="K73" s="105">
        <f>+K51+K25+K15+K9</f>
        <v>12495054.800000001</v>
      </c>
      <c r="L73" s="112">
        <f>+L51+L25+L15+L9</f>
        <v>13688156.719999999</v>
      </c>
      <c r="M73" s="105">
        <f t="shared" si="7"/>
        <v>12129045.83</v>
      </c>
      <c r="N73" s="102">
        <f>N9+N15+N25+N51</f>
        <v>14792313.23</v>
      </c>
      <c r="O73" s="102">
        <f>O9+O15+O25+O51</f>
        <v>19540854.350000001</v>
      </c>
      <c r="P73" s="110">
        <f t="shared" si="7"/>
        <v>0</v>
      </c>
    </row>
    <row r="74" spans="2:16" s="57" customFormat="1" hidden="1" x14ac:dyDescent="0.25">
      <c r="B74" s="113"/>
      <c r="C74" s="114"/>
      <c r="D74" s="89"/>
      <c r="E74" s="103"/>
      <c r="F74" s="103"/>
      <c r="G74" s="104"/>
      <c r="H74" s="103"/>
      <c r="I74" s="104"/>
      <c r="J74" s="103"/>
      <c r="K74" s="103"/>
      <c r="L74" s="103"/>
      <c r="M74" s="103"/>
      <c r="N74" s="103"/>
      <c r="O74" s="84"/>
    </row>
    <row r="75" spans="2:16" s="57" customFormat="1" hidden="1" x14ac:dyDescent="0.25">
      <c r="B75" s="69" t="s">
        <v>143</v>
      </c>
      <c r="C75" s="115">
        <v>0</v>
      </c>
      <c r="D75" s="115"/>
      <c r="E75" s="116"/>
      <c r="F75" s="116"/>
      <c r="G75" s="115"/>
      <c r="H75" s="116"/>
      <c r="I75" s="115"/>
      <c r="J75" s="116"/>
      <c r="K75" s="116"/>
      <c r="L75" s="116"/>
      <c r="M75" s="116"/>
      <c r="N75" s="116"/>
      <c r="O75" s="84"/>
    </row>
    <row r="76" spans="2:16" s="57" customFormat="1" ht="52.5" hidden="1" x14ac:dyDescent="0.4">
      <c r="B76" s="97" t="s">
        <v>144</v>
      </c>
      <c r="C76" s="99">
        <f>SUM(C77:C78)</f>
        <v>0</v>
      </c>
      <c r="D76" s="99">
        <f>SUM(D77:D78)</f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84">
        <v>653903.81999999995</v>
      </c>
      <c r="P76" s="117">
        <v>0</v>
      </c>
    </row>
    <row r="77" spans="2:16" s="57" customFormat="1" ht="52.5" hidden="1" x14ac:dyDescent="0.4">
      <c r="B77" s="87" t="s">
        <v>145</v>
      </c>
      <c r="C77" s="89">
        <v>0</v>
      </c>
      <c r="D77" s="89"/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84">
        <v>366376.47</v>
      </c>
      <c r="P77" s="117">
        <v>0</v>
      </c>
    </row>
    <row r="78" spans="2:16" s="57" customFormat="1" ht="52.5" hidden="1" x14ac:dyDescent="0.4">
      <c r="B78" s="87" t="s">
        <v>146</v>
      </c>
      <c r="C78" s="89">
        <v>0</v>
      </c>
      <c r="D78" s="89"/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90">
        <v>873671.2300000001</v>
      </c>
      <c r="P78" s="117">
        <v>0</v>
      </c>
    </row>
    <row r="79" spans="2:16" s="57" customFormat="1" hidden="1" x14ac:dyDescent="0.4">
      <c r="B79" s="97" t="s">
        <v>147</v>
      </c>
      <c r="C79" s="99">
        <f>SUM(C80:C81)</f>
        <v>0</v>
      </c>
      <c r="D79" s="99">
        <f>SUM(D80:D81)</f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84">
        <v>757333.68</v>
      </c>
      <c r="P79" s="117">
        <v>0</v>
      </c>
    </row>
    <row r="80" spans="2:16" s="57" customFormat="1" ht="52.5" hidden="1" x14ac:dyDescent="0.4">
      <c r="B80" s="87" t="s">
        <v>148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84"/>
      <c r="P80" s="117">
        <v>0</v>
      </c>
    </row>
    <row r="81" spans="2:16" s="57" customFormat="1" ht="52.5" hidden="1" x14ac:dyDescent="0.4">
      <c r="B81" s="87" t="s">
        <v>149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96">
        <v>57398.23</v>
      </c>
      <c r="P81" s="117">
        <v>0</v>
      </c>
    </row>
    <row r="82" spans="2:16" s="57" customFormat="1" ht="52.5" hidden="1" x14ac:dyDescent="0.4">
      <c r="B82" s="97" t="s">
        <v>150</v>
      </c>
      <c r="C82" s="99">
        <f>SUM(C83)</f>
        <v>0</v>
      </c>
      <c r="D82" s="99">
        <f>SUM(D83)</f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96"/>
      <c r="P82" s="117">
        <v>0</v>
      </c>
    </row>
    <row r="83" spans="2:16" s="57" customFormat="1" ht="52.5" hidden="1" x14ac:dyDescent="0.4">
      <c r="B83" s="87" t="s">
        <v>151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96">
        <v>39439.89</v>
      </c>
      <c r="P83" s="117">
        <v>0</v>
      </c>
    </row>
    <row r="84" spans="2:16" s="57" customFormat="1" hidden="1" x14ac:dyDescent="0.25">
      <c r="B84" s="118" t="s">
        <v>152</v>
      </c>
      <c r="C84" s="119">
        <f>+C82+C79+C76</f>
        <v>0</v>
      </c>
      <c r="D84" s="119">
        <f>+D82+D79+D76</f>
        <v>0</v>
      </c>
      <c r="E84" s="120"/>
      <c r="F84" s="120"/>
      <c r="G84" s="119"/>
      <c r="H84" s="120"/>
      <c r="I84" s="119"/>
      <c r="J84" s="120"/>
      <c r="K84" s="120"/>
      <c r="L84" s="120"/>
      <c r="M84" s="120"/>
      <c r="N84" s="120"/>
      <c r="O84" s="96"/>
    </row>
    <row r="85" spans="2:16" ht="26.25" customHeight="1" x14ac:dyDescent="0.45">
      <c r="C85" s="121"/>
      <c r="D85" s="122"/>
      <c r="E85" s="82"/>
      <c r="F85" s="82"/>
      <c r="G85" s="121"/>
      <c r="H85" s="82"/>
      <c r="I85" s="121"/>
      <c r="J85" s="82"/>
      <c r="K85" s="82"/>
      <c r="L85" s="82"/>
      <c r="M85" s="82"/>
      <c r="N85" s="84"/>
      <c r="O85" s="96"/>
    </row>
    <row r="86" spans="2:16" ht="26.25" customHeight="1" x14ac:dyDescent="0.45">
      <c r="B86" s="123" t="s">
        <v>97</v>
      </c>
      <c r="C86" s="124">
        <f>+C84+C73</f>
        <v>0</v>
      </c>
      <c r="D86" s="124">
        <f>+D84+D73</f>
        <v>10565763.82</v>
      </c>
      <c r="E86" s="124">
        <f>E73+E85</f>
        <v>8244517.8200000003</v>
      </c>
      <c r="F86" s="106">
        <f>+F84+F73</f>
        <v>14673401.75</v>
      </c>
      <c r="G86" s="125">
        <f>G73</f>
        <v>7074431.6999999993</v>
      </c>
      <c r="H86" s="106">
        <f t="shared" ref="H86:M86" si="8">+H84+H73</f>
        <v>13137004.050000001</v>
      </c>
      <c r="I86" s="124">
        <f t="shared" si="8"/>
        <v>6463806.6600000001</v>
      </c>
      <c r="J86" s="106">
        <f t="shared" si="8"/>
        <v>7092017.21</v>
      </c>
      <c r="K86" s="106">
        <f>+K84+K73</f>
        <v>12495054.800000001</v>
      </c>
      <c r="L86" s="106">
        <f t="shared" si="8"/>
        <v>13688156.719999999</v>
      </c>
      <c r="M86" s="106">
        <f t="shared" si="8"/>
        <v>12129045.83</v>
      </c>
      <c r="N86" s="126">
        <f>+N84+N73</f>
        <v>14792313.23</v>
      </c>
      <c r="O86" s="289">
        <f>O51+O25+O15+O9</f>
        <v>19540854.350000001</v>
      </c>
    </row>
    <row r="87" spans="2:16" ht="26.25" customHeight="1" x14ac:dyDescent="0.45">
      <c r="B87" s="55" t="s">
        <v>98</v>
      </c>
      <c r="E87" s="63"/>
      <c r="F87" s="63"/>
      <c r="G87" s="127"/>
      <c r="H87" s="63"/>
      <c r="J87" s="63"/>
      <c r="K87" s="63"/>
      <c r="L87" s="127"/>
      <c r="M87" s="63"/>
      <c r="N87" s="63"/>
    </row>
    <row r="88" spans="2:16" ht="26.25" customHeight="1" x14ac:dyDescent="0.45">
      <c r="B88" s="55" t="s">
        <v>213</v>
      </c>
      <c r="E88" s="63"/>
      <c r="F88" s="63"/>
      <c r="H88" s="63"/>
      <c r="J88" s="63"/>
      <c r="K88" s="63"/>
      <c r="M88" s="63"/>
      <c r="N88" s="63"/>
    </row>
    <row r="89" spans="2:16" ht="24" customHeight="1" x14ac:dyDescent="0.45">
      <c r="B89" s="55" t="s">
        <v>214</v>
      </c>
      <c r="E89" s="63"/>
      <c r="F89" s="63"/>
      <c r="H89" s="63"/>
      <c r="J89" s="63"/>
      <c r="K89" s="63"/>
      <c r="M89" s="63"/>
      <c r="N89" s="63"/>
    </row>
    <row r="90" spans="2:16" ht="26.25" customHeight="1" x14ac:dyDescent="0.45">
      <c r="E90" s="63"/>
      <c r="F90" s="63"/>
      <c r="H90" s="63"/>
      <c r="J90" s="63"/>
      <c r="K90" s="63"/>
      <c r="M90" s="63"/>
      <c r="N90" s="63"/>
    </row>
    <row r="91" spans="2:16" ht="26.25" customHeight="1" x14ac:dyDescent="0.45">
      <c r="E91" s="63"/>
      <c r="F91" s="62"/>
      <c r="G91" s="61"/>
      <c r="H91" s="62"/>
      <c r="I91" s="61"/>
      <c r="J91" s="62"/>
      <c r="K91" s="62"/>
      <c r="L91" s="61"/>
      <c r="M91" s="63"/>
      <c r="N91" s="63"/>
    </row>
    <row r="92" spans="2:16" ht="26.25" customHeight="1" x14ac:dyDescent="0.45">
      <c r="E92" s="63"/>
      <c r="F92" s="62"/>
      <c r="G92" s="61"/>
      <c r="H92" s="62"/>
      <c r="I92" s="61"/>
      <c r="J92" s="62"/>
      <c r="K92" s="62"/>
      <c r="L92" s="61"/>
      <c r="M92" s="63"/>
      <c r="N92" s="63"/>
    </row>
    <row r="93" spans="2:16" ht="26.25" customHeight="1" x14ac:dyDescent="0.45">
      <c r="B93" s="312" t="s">
        <v>194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</row>
    <row r="94" spans="2:16" ht="26.25" customHeight="1" x14ac:dyDescent="0.45">
      <c r="B94" s="312" t="s">
        <v>208</v>
      </c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</row>
    <row r="95" spans="2:16" ht="26.25" customHeight="1" x14ac:dyDescent="0.45">
      <c r="E95" s="63"/>
      <c r="F95" s="62"/>
      <c r="G95" s="128"/>
      <c r="H95" s="62"/>
      <c r="I95" s="61"/>
      <c r="J95" s="62"/>
      <c r="K95" s="62"/>
      <c r="L95" s="61"/>
      <c r="M95" s="63"/>
      <c r="N95" s="63"/>
    </row>
    <row r="96" spans="2:16" ht="26.25" customHeight="1" x14ac:dyDescent="0.45">
      <c r="E96" s="63"/>
      <c r="F96" s="62"/>
      <c r="G96" s="61"/>
      <c r="H96" s="62"/>
      <c r="I96" s="61"/>
      <c r="J96" s="62"/>
      <c r="K96" s="62"/>
      <c r="L96" s="61"/>
      <c r="M96" s="63"/>
      <c r="N96" s="63"/>
    </row>
    <row r="97" spans="5:14" ht="26.25" customHeight="1" x14ac:dyDescent="0.45">
      <c r="E97" s="63"/>
      <c r="F97" s="62"/>
      <c r="G97" s="61"/>
      <c r="H97" s="62"/>
      <c r="I97" s="61"/>
      <c r="J97" s="62"/>
      <c r="K97" s="62"/>
      <c r="L97" s="61"/>
      <c r="M97" s="63"/>
      <c r="N97" s="63"/>
    </row>
    <row r="130" spans="2:2" x14ac:dyDescent="0.45">
      <c r="B130" s="55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55" t="e">
        <f>118023.2-B130</f>
        <v>#NAME?</v>
      </c>
    </row>
    <row r="132" spans="2:2" x14ac:dyDescent="0.45">
      <c r="B132" s="55" t="e">
        <f>SUBTOTAL(9,B130:B131)</f>
        <v>#NAME?</v>
      </c>
    </row>
  </sheetData>
  <autoFilter ref="B7:O84" xr:uid="{00000000-0009-0000-0000-000005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General</vt:lpstr>
      <vt:lpstr>Estado de cuenta de suplidores</vt:lpstr>
      <vt:lpstr>Libro banco VS</vt:lpstr>
      <vt:lpstr>Libro Banco MC</vt:lpstr>
      <vt:lpstr>Libro Banco OP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OP'!Área_de_impresión</vt:lpstr>
      <vt:lpstr>'Libro banco VS'!Área_de_impresión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2025-01-09T19:29:06Z</cp:lastPrinted>
  <dcterms:created xsi:type="dcterms:W3CDTF">2021-02-04T18:18:52Z</dcterms:created>
  <dcterms:modified xsi:type="dcterms:W3CDTF">2025-01-09T19:29:34Z</dcterms:modified>
</cp:coreProperties>
</file>