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145F35DB-6604-4745-A731-515CE9C65F22}" xr6:coauthVersionLast="47" xr6:coauthVersionMax="47" xr10:uidLastSave="{00000000-0000-0000-0000-000000000000}"/>
  <bookViews>
    <workbookView xWindow="-120" yWindow="-120" windowWidth="29040" windowHeight="15840" firstSheet="3" activeTab="4" xr2:uid="{00000000-000D-0000-FFFF-FFFF00000000}"/>
  </bookViews>
  <sheets>
    <sheet name="Balance General" sheetId="13" r:id="rId1"/>
    <sheet name="Estado de cuenta de suplidores" sheetId="2" r:id="rId2"/>
    <sheet name="Libro Banco Senasa" sheetId="14" r:id="rId3"/>
    <sheet name="Libro Banco MC" sheetId="15" r:id="rId4"/>
    <sheet name="Libro Banco OP" sheetId="16" r:id="rId5"/>
    <sheet name="Libro Banco Odontologia" sheetId="17" r:id="rId6"/>
    <sheet name="Ejecucion presupuestaria" sheetId="12" r:id="rId7"/>
  </sheets>
  <externalReferences>
    <externalReference r:id="rId8"/>
    <externalReference r:id="rId9"/>
    <externalReference r:id="rId10"/>
  </externalReferences>
  <definedNames>
    <definedName name="_xlnm._FilterDatabase" localSheetId="6" hidden="1">'Ejecucion presupuestaria'!$B$7:$O$84</definedName>
    <definedName name="_xlnm._FilterDatabase" localSheetId="5" hidden="1">'Libro Banco Odontologia'!$A$7:$G$31</definedName>
    <definedName name="_xlnm.Print_Area" localSheetId="6">'Ejecucion presupuestaria'!$A$1:$O$94</definedName>
    <definedName name="_xlnm.Print_Area" localSheetId="1">'Estado de cuenta de suplidores'!$A$1:$G$39</definedName>
    <definedName name="_xlnm.Print_Area" localSheetId="3">'Libro Banco MC'!$A$1:$G$29</definedName>
    <definedName name="_xlnm.Print_Area" localSheetId="5">'Libro Banco Odontologia'!$A$1:$G$35</definedName>
    <definedName name="_xlnm.Print_Area" localSheetId="4">'Libro Banco OP'!$A$1:$G$73</definedName>
    <definedName name="_xlnm.Print_Area" localSheetId="2">'Libro Banco Senasa'!$A$1:$H$140</definedName>
    <definedName name="_xlnm.Print_Titles" localSheetId="5">'Libro Banco Odontologia'!$1:$6</definedName>
  </definedNames>
  <calcPr calcId="181029"/>
</workbook>
</file>

<file path=xl/calcChain.xml><?xml version="1.0" encoding="utf-8"?>
<calcChain xmlns="http://schemas.openxmlformats.org/spreadsheetml/2006/main">
  <c r="L15" i="12" l="1"/>
  <c r="L9" i="12"/>
  <c r="L25" i="12"/>
  <c r="L51" i="12"/>
  <c r="F31" i="17" l="1"/>
  <c r="F41" i="17" s="1"/>
  <c r="E31" i="17"/>
  <c r="G9" i="17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G31" i="17" s="1"/>
  <c r="G38" i="17" s="1"/>
  <c r="F74" i="16" l="1"/>
  <c r="E66" i="16"/>
  <c r="G9" i="16"/>
  <c r="G10" i="16" s="1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G22" i="16" s="1"/>
  <c r="G23" i="16" s="1"/>
  <c r="G24" i="16" s="1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G36" i="16" s="1"/>
  <c r="G37" i="16" s="1"/>
  <c r="G38" i="16" s="1"/>
  <c r="G39" i="16" s="1"/>
  <c r="G40" i="16" s="1"/>
  <c r="G41" i="16" s="1"/>
  <c r="G42" i="16" s="1"/>
  <c r="G43" i="16" s="1"/>
  <c r="G44" i="16" s="1"/>
  <c r="G45" i="16" s="1"/>
  <c r="G46" i="16" s="1"/>
  <c r="G47" i="16" s="1"/>
  <c r="G48" i="16" s="1"/>
  <c r="G49" i="16" s="1"/>
  <c r="G50" i="16" s="1"/>
  <c r="G51" i="16" s="1"/>
  <c r="G52" i="16" s="1"/>
  <c r="G53" i="16" s="1"/>
  <c r="G54" i="16" s="1"/>
  <c r="G55" i="16" s="1"/>
  <c r="G56" i="16" s="1"/>
  <c r="G57" i="16" s="1"/>
  <c r="G58" i="16" s="1"/>
  <c r="G59" i="16" s="1"/>
  <c r="G60" i="16" s="1"/>
  <c r="G61" i="16" s="1"/>
  <c r="G62" i="16" s="1"/>
  <c r="G63" i="16" s="1"/>
  <c r="G64" i="16" s="1"/>
  <c r="G65" i="16" s="1"/>
  <c r="G66" i="16" s="1"/>
  <c r="A1" i="16"/>
  <c r="F23" i="15" l="1"/>
  <c r="F30" i="15" s="1"/>
  <c r="E23" i="15"/>
  <c r="G9" i="15"/>
  <c r="G10" i="15" s="1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G22" i="15" s="1"/>
  <c r="G23" i="15" s="1"/>
  <c r="A1" i="15"/>
  <c r="F135" i="14" l="1"/>
  <c r="G134" i="14"/>
  <c r="G144" i="14" s="1"/>
  <c r="F134" i="14"/>
  <c r="H7" i="14"/>
  <c r="H8" i="14" s="1"/>
  <c r="H9" i="14" s="1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H22" i="14" s="1"/>
  <c r="H23" i="14" s="1"/>
  <c r="H24" i="14" s="1"/>
  <c r="H25" i="14" s="1"/>
  <c r="H26" i="14" s="1"/>
  <c r="H27" i="14" s="1"/>
  <c r="H28" i="14" s="1"/>
  <c r="H29" i="14" s="1"/>
  <c r="H30" i="14" s="1"/>
  <c r="H31" i="14" s="1"/>
  <c r="H32" i="14" s="1"/>
  <c r="H33" i="14" s="1"/>
  <c r="H34" i="14" s="1"/>
  <c r="H35" i="14" s="1"/>
  <c r="H36" i="14" s="1"/>
  <c r="H37" i="14" s="1"/>
  <c r="H38" i="14" s="1"/>
  <c r="H39" i="14" s="1"/>
  <c r="H40" i="14" s="1"/>
  <c r="H41" i="14" s="1"/>
  <c r="H42" i="14" s="1"/>
  <c r="H43" i="14" s="1"/>
  <c r="H44" i="14" s="1"/>
  <c r="H45" i="14" s="1"/>
  <c r="H46" i="14" s="1"/>
  <c r="H47" i="14" s="1"/>
  <c r="H48" i="14" s="1"/>
  <c r="H49" i="14" s="1"/>
  <c r="H50" i="14" s="1"/>
  <c r="H51" i="14" s="1"/>
  <c r="H52" i="14" s="1"/>
  <c r="H53" i="14" s="1"/>
  <c r="H54" i="14" s="1"/>
  <c r="H55" i="14" s="1"/>
  <c r="H56" i="14" s="1"/>
  <c r="H57" i="14" s="1"/>
  <c r="H58" i="14" s="1"/>
  <c r="H59" i="14" s="1"/>
  <c r="H60" i="14" s="1"/>
  <c r="H61" i="14" s="1"/>
  <c r="H62" i="14" s="1"/>
  <c r="H63" i="14" s="1"/>
  <c r="H64" i="14" s="1"/>
  <c r="H65" i="14" s="1"/>
  <c r="H66" i="14" s="1"/>
  <c r="H67" i="14" s="1"/>
  <c r="H68" i="14" s="1"/>
  <c r="H69" i="14" s="1"/>
  <c r="H70" i="14" s="1"/>
  <c r="H71" i="14" s="1"/>
  <c r="H72" i="14" s="1"/>
  <c r="H73" i="14" s="1"/>
  <c r="H74" i="14" s="1"/>
  <c r="H75" i="14" s="1"/>
  <c r="H76" i="14" s="1"/>
  <c r="H77" i="14" s="1"/>
  <c r="H78" i="14" s="1"/>
  <c r="H79" i="14" s="1"/>
  <c r="H80" i="14" s="1"/>
  <c r="H81" i="14" s="1"/>
  <c r="H82" i="14" s="1"/>
  <c r="H83" i="14" s="1"/>
  <c r="H84" i="14" s="1"/>
  <c r="H85" i="14" s="1"/>
  <c r="H86" i="14" s="1"/>
  <c r="H87" i="14" s="1"/>
  <c r="H88" i="14" s="1"/>
  <c r="H89" i="14" s="1"/>
  <c r="H90" i="14" s="1"/>
  <c r="H91" i="14" s="1"/>
  <c r="H92" i="14" s="1"/>
  <c r="H93" i="14" s="1"/>
  <c r="H94" i="14" s="1"/>
  <c r="H95" i="14" s="1"/>
  <c r="H96" i="14" s="1"/>
  <c r="H97" i="14" s="1"/>
  <c r="H98" i="14" s="1"/>
  <c r="H99" i="14" s="1"/>
  <c r="H100" i="14" s="1"/>
  <c r="H101" i="14" s="1"/>
  <c r="H102" i="14" s="1"/>
  <c r="H103" i="14" s="1"/>
  <c r="H104" i="14" s="1"/>
  <c r="H105" i="14" s="1"/>
  <c r="H106" i="14" s="1"/>
  <c r="H107" i="14" s="1"/>
  <c r="H108" i="14" s="1"/>
  <c r="H109" i="14" s="1"/>
  <c r="H110" i="14" s="1"/>
  <c r="H111" i="14" s="1"/>
  <c r="H112" i="14" s="1"/>
  <c r="H113" i="14" s="1"/>
  <c r="H114" i="14" s="1"/>
  <c r="H115" i="14" s="1"/>
  <c r="H116" i="14" s="1"/>
  <c r="H117" i="14" s="1"/>
  <c r="H118" i="14" s="1"/>
  <c r="H119" i="14" s="1"/>
  <c r="H120" i="14" s="1"/>
  <c r="H121" i="14" s="1"/>
  <c r="H122" i="14" s="1"/>
  <c r="H123" i="14" s="1"/>
  <c r="H124" i="14" s="1"/>
  <c r="H125" i="14" s="1"/>
  <c r="H126" i="14" s="1"/>
  <c r="H127" i="14" s="1"/>
  <c r="H128" i="14" s="1"/>
  <c r="H129" i="14" s="1"/>
  <c r="H130" i="14" s="1"/>
  <c r="H131" i="14" s="1"/>
  <c r="H132" i="14" s="1"/>
  <c r="H133" i="14" s="1"/>
  <c r="H134" i="14" s="1"/>
  <c r="K15" i="12" l="1"/>
  <c r="K51" i="12"/>
  <c r="K25" i="12"/>
  <c r="K9" i="12"/>
  <c r="K73" i="12" l="1"/>
  <c r="K86" i="12" s="1"/>
  <c r="E31" i="13"/>
  <c r="E33" i="13" s="1"/>
  <c r="E39" i="13" s="1"/>
  <c r="E24" i="13"/>
  <c r="E18" i="13"/>
  <c r="E25" i="13" s="1"/>
  <c r="J9" i="12"/>
  <c r="B130" i="12"/>
  <c r="B132" i="12" s="1"/>
  <c r="D82" i="12"/>
  <c r="C82" i="12"/>
  <c r="C84" i="12" s="1"/>
  <c r="C86" i="12" s="1"/>
  <c r="D79" i="12"/>
  <c r="C79" i="12"/>
  <c r="D76" i="12"/>
  <c r="C76" i="12"/>
  <c r="C72" i="12"/>
  <c r="C71" i="12"/>
  <c r="C70" i="12"/>
  <c r="P69" i="12"/>
  <c r="N69" i="12"/>
  <c r="M69" i="12"/>
  <c r="L69" i="12"/>
  <c r="K69" i="12"/>
  <c r="J69" i="12"/>
  <c r="I69" i="12"/>
  <c r="H69" i="12"/>
  <c r="G69" i="12"/>
  <c r="F69" i="12"/>
  <c r="E69" i="12"/>
  <c r="D69" i="12"/>
  <c r="C69" i="12"/>
  <c r="C68" i="12"/>
  <c r="C67" i="12"/>
  <c r="P66" i="12"/>
  <c r="N66" i="12"/>
  <c r="M66" i="12"/>
  <c r="L66" i="12"/>
  <c r="K66" i="12"/>
  <c r="J66" i="12"/>
  <c r="I66" i="12"/>
  <c r="H66" i="12"/>
  <c r="G66" i="12"/>
  <c r="F66" i="12"/>
  <c r="C66" i="12" s="1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C60" i="12"/>
  <c r="C59" i="12"/>
  <c r="C58" i="12"/>
  <c r="C57" i="12"/>
  <c r="C56" i="12"/>
  <c r="C55" i="12"/>
  <c r="C54" i="12"/>
  <c r="C52" i="12"/>
  <c r="O51" i="12"/>
  <c r="N51" i="12"/>
  <c r="M51" i="12"/>
  <c r="J51" i="12"/>
  <c r="I51" i="12"/>
  <c r="H51" i="12"/>
  <c r="G51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3" i="12" s="1"/>
  <c r="C42" i="12"/>
  <c r="C41" i="12"/>
  <c r="C40" i="12"/>
  <c r="C39" i="12"/>
  <c r="C38" i="12"/>
  <c r="C37" i="12"/>
  <c r="C36" i="12"/>
  <c r="P35" i="12"/>
  <c r="M35" i="12"/>
  <c r="L35" i="12"/>
  <c r="K35" i="12"/>
  <c r="J35" i="12"/>
  <c r="I35" i="12"/>
  <c r="H35" i="12"/>
  <c r="G35" i="12"/>
  <c r="F35" i="12"/>
  <c r="E35" i="12"/>
  <c r="D35" i="12"/>
  <c r="C35" i="12"/>
  <c r="C34" i="12"/>
  <c r="C33" i="12"/>
  <c r="C32" i="12"/>
  <c r="C31" i="12"/>
  <c r="C30" i="12"/>
  <c r="C29" i="12"/>
  <c r="C28" i="12"/>
  <c r="C27" i="12"/>
  <c r="C26" i="12"/>
  <c r="O25" i="12"/>
  <c r="N25" i="12"/>
  <c r="M25" i="12"/>
  <c r="J25" i="12"/>
  <c r="I25" i="12"/>
  <c r="H25" i="12"/>
  <c r="G25" i="12"/>
  <c r="F25" i="12"/>
  <c r="E25" i="12"/>
  <c r="D25" i="12"/>
  <c r="C24" i="12"/>
  <c r="C23" i="12"/>
  <c r="C21" i="12"/>
  <c r="C20" i="12"/>
  <c r="C19" i="12"/>
  <c r="C17" i="12"/>
  <c r="C16" i="12"/>
  <c r="O15" i="12"/>
  <c r="N15" i="12"/>
  <c r="M15" i="12"/>
  <c r="J15" i="12"/>
  <c r="I15" i="12"/>
  <c r="H15" i="12"/>
  <c r="G15" i="12"/>
  <c r="F15" i="12"/>
  <c r="E15" i="12"/>
  <c r="D15" i="12"/>
  <c r="C14" i="12"/>
  <c r="C13" i="12"/>
  <c r="C12" i="12"/>
  <c r="C10" i="12"/>
  <c r="O9" i="12"/>
  <c r="O73" i="12" s="1"/>
  <c r="N9" i="12"/>
  <c r="M9" i="12"/>
  <c r="I9" i="12"/>
  <c r="H9" i="12"/>
  <c r="G9" i="12"/>
  <c r="F9" i="12"/>
  <c r="E9" i="12"/>
  <c r="D9" i="12"/>
  <c r="AB8" i="12"/>
  <c r="V8" i="12"/>
  <c r="W8" i="12" s="1"/>
  <c r="X8" i="12" s="1"/>
  <c r="Y8" i="12" s="1"/>
  <c r="Z8" i="12" s="1"/>
  <c r="U8" i="12"/>
  <c r="A1" i="12"/>
  <c r="G73" i="12" l="1"/>
  <c r="G86" i="12" s="1"/>
  <c r="P73" i="12"/>
  <c r="M73" i="12"/>
  <c r="M86" i="12" s="1"/>
  <c r="N73" i="12"/>
  <c r="N86" i="12" s="1"/>
  <c r="J73" i="12"/>
  <c r="J86" i="12" s="1"/>
  <c r="E73" i="12"/>
  <c r="E86" i="12" s="1"/>
  <c r="H73" i="12"/>
  <c r="H86" i="12" s="1"/>
  <c r="D84" i="12"/>
  <c r="F73" i="12"/>
  <c r="F86" i="12" s="1"/>
  <c r="I73" i="12"/>
  <c r="I86" i="12" s="1"/>
  <c r="C25" i="12"/>
  <c r="L73" i="12"/>
  <c r="L86" i="12" s="1"/>
  <c r="C51" i="12"/>
  <c r="C15" i="12"/>
  <c r="C9" i="12"/>
  <c r="B131" i="12"/>
  <c r="AA7" i="12"/>
  <c r="AB7" i="12" s="1"/>
  <c r="O86" i="12"/>
  <c r="D73" i="12"/>
  <c r="D86" i="12" l="1"/>
  <c r="F8" i="16"/>
</calcChain>
</file>

<file path=xl/sharedStrings.xml><?xml version="1.0" encoding="utf-8"?>
<sst xmlns="http://schemas.openxmlformats.org/spreadsheetml/2006/main" count="876" uniqueCount="742">
  <si>
    <t xml:space="preserve">                                                                                              </t>
  </si>
  <si>
    <t>Servicio Regional de Salud Cibao Occidental</t>
  </si>
  <si>
    <t>“Año de la Innovación y la Competitividad”</t>
  </si>
  <si>
    <t>Balance General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</si>
  <si>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</si>
  <si>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</si>
  <si>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</si>
  <si>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</si>
  <si>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</si>
  <si>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</si>
  <si>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</si>
  <si>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</si>
  <si>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</si>
  <si>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</si>
  <si>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</si>
  <si>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</si>
  <si>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</si>
  <si>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</si>
  <si>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</si>
  <si>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</si>
  <si>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</si>
  <si>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</si>
  <si>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</si>
  <si>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</si>
  <si>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</si>
  <si>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</si>
  <si>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</si>
  <si>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</si>
  <si>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</si>
  <si>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</si>
  <si>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</si>
  <si>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</si>
  <si>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 xml:space="preserve">                             </t>
  </si>
  <si>
    <t>Fecha de registro</t>
  </si>
  <si>
    <t>Nombre del acreedor</t>
  </si>
  <si>
    <t>Concepto</t>
  </si>
  <si>
    <t>Codificacion objetal</t>
  </si>
  <si>
    <t>Monto de la deuda en RD$</t>
  </si>
  <si>
    <t>Fecha limite de pago</t>
  </si>
  <si>
    <t>(Valores Expresado en RD$)</t>
  </si>
  <si>
    <t>LIBRO DE BANCO  ACUMULADO</t>
  </si>
  <si>
    <t>FECHA De Pago</t>
  </si>
  <si>
    <t>No.Ck/Transf</t>
  </si>
  <si>
    <t>NOMBRE</t>
  </si>
  <si>
    <t>Descripcion</t>
  </si>
  <si>
    <t>Ingresos</t>
  </si>
  <si>
    <t>Egresos</t>
  </si>
  <si>
    <t>BALANCE</t>
  </si>
  <si>
    <t>BALANCE INICIAL</t>
  </si>
  <si>
    <t>TOTAL</t>
  </si>
  <si>
    <t>Servicio Nacional de Salud (SNS)</t>
  </si>
  <si>
    <t>Servicio Regional de Salud Cibao Occidental (SRSCO)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</si>
  <si>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</si>
  <si>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</si>
  <si>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</si>
  <si>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</si>
  <si>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</si>
  <si>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</si>
  <si>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</si>
  <si>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</si>
  <si>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</si>
  <si>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</si>
  <si>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</si>
  <si>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</si>
  <si>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</si>
  <si>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</si>
  <si>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</si>
  <si>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</si>
  <si>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</si>
  <si>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</si>
  <si>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</si>
  <si>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</si>
  <si>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</si>
  <si>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</si>
  <si>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</si>
  <si>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</si>
  <si>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</si>
  <si>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</si>
  <si>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</si>
  <si>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</si>
  <si>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</si>
  <si>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</si>
  <si>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</si>
  <si>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</si>
  <si>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</si>
  <si>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</si>
  <si>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</si>
  <si>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</si>
  <si>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</si>
  <si>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</si>
  <si>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</si>
  <si>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</si>
  <si>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</si>
  <si>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</si>
  <si>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</si>
  <si>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</si>
  <si>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</si>
  <si>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</si>
  <si>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TOTAL GASTOS Y APLICACIONES FINANCIERAS</t>
  </si>
  <si>
    <t>Fuente: [Estados Financieros]</t>
  </si>
  <si>
    <t>No. de Factura o comprobante</t>
  </si>
  <si>
    <t xml:space="preserve">                                                                                                     Servicio Regional de Salud Cibao Occidental</t>
  </si>
  <si>
    <t xml:space="preserve">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</si>
  <si>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</si>
  <si>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</si>
  <si>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</si>
  <si>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</si>
  <si>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</si>
  <si>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</si>
  <si>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</si>
  <si>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</si>
  <si>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</si>
  <si>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</si>
  <si>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</si>
  <si>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</si>
  <si>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</si>
  <si>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</si>
  <si>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</si>
  <si>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</si>
  <si>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</si>
  <si>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</si>
  <si>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</si>
  <si>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</si>
  <si>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</si>
  <si>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</si>
  <si>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</si>
  <si>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</si>
  <si>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</si>
  <si>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</si>
  <si>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</si>
  <si>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</si>
  <si>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</si>
  <si>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</si>
  <si>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</si>
  <si>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</si>
  <si>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</si>
  <si>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</si>
  <si>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</si>
  <si>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</si>
  <si>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</si>
  <si>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</si>
  <si>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</si>
  <si>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</si>
  <si>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</si>
  <si>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</si>
  <si>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</si>
  <si>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</si>
  <si>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</si>
  <si>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</si>
  <si>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</si>
  <si>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</si>
  <si>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</si>
  <si>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</si>
  <si>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</si>
  <si>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Contadora, SRSCO</t>
  </si>
  <si>
    <t xml:space="preserve">Licda. Rosa Tejada </t>
  </si>
  <si>
    <t>ALTICE</t>
  </si>
  <si>
    <t>Lic. Rosa Tejada</t>
  </si>
  <si>
    <t>contadora, SRSCO</t>
  </si>
  <si>
    <t xml:space="preserve">ROCE DENTAL SRL </t>
  </si>
  <si>
    <t xml:space="preserve">DEPOSITO </t>
  </si>
  <si>
    <t xml:space="preserve">IMPRESOS DIVERSOS SRL </t>
  </si>
  <si>
    <t>B1500000205</t>
  </si>
  <si>
    <t>B1500000238</t>
  </si>
  <si>
    <t>B1500002345</t>
  </si>
  <si>
    <t>B1500001647</t>
  </si>
  <si>
    <t xml:space="preserve"> AUTO REPUESTOS JUAN NICASIO SRL </t>
  </si>
  <si>
    <t xml:space="preserve">FRANCELY GOURMET </t>
  </si>
  <si>
    <t xml:space="preserve">IDEMESA SRL </t>
  </si>
  <si>
    <t>JESUS MANUEL SORIANO</t>
  </si>
  <si>
    <t xml:space="preserve">LIRIANO NUEZ COMERCIAL SRL </t>
  </si>
  <si>
    <t xml:space="preserve">MOREL SRL </t>
  </si>
  <si>
    <t xml:space="preserve">COMPRA DE REPUESTOS PARA REPARACION DE VEHICULOS </t>
  </si>
  <si>
    <t xml:space="preserve">COMPRA DE ALMUERZO Y REFRIGERIO </t>
  </si>
  <si>
    <t xml:space="preserve">COMPRA DE ALMUERZO </t>
  </si>
  <si>
    <t xml:space="preserve">COMPRA MATERIALES IMPRESOS </t>
  </si>
  <si>
    <t xml:space="preserve">COMPRA DE REFRIGERIO </t>
  </si>
  <si>
    <t xml:space="preserve">COMPRA COMPRESOR ODONTOLOGIA </t>
  </si>
  <si>
    <t>CUENTA 2001042129</t>
  </si>
  <si>
    <t>FECHA</t>
  </si>
  <si>
    <t xml:space="preserve">                                        BALANCE INICIAL</t>
  </si>
  <si>
    <t>Dr. Ramon Rodriguez</t>
  </si>
  <si>
    <t>Pago de viaticos al Director Regional del SRSCO,R-7.</t>
  </si>
  <si>
    <t>Pago de viaticos enc. de Calidad de los Servicios SRSCO,R-7.</t>
  </si>
  <si>
    <t xml:space="preserve">Dra. Luz del Carmen Peña </t>
  </si>
  <si>
    <t>Pago de viaticos a la Tecnico en Salud Seccion TB del SRSCO,R-7.</t>
  </si>
  <si>
    <t xml:space="preserve">Dr. Jonathan Ramos </t>
  </si>
  <si>
    <t>Pago Viatico a Enc. de atencion al usuario del SRSCO.</t>
  </si>
  <si>
    <t xml:space="preserve">Dr. Jose Ramon Pichardo </t>
  </si>
  <si>
    <t>Pago de viaticos al Gerente de Area 1 Valverde del SRSCO,R-7.</t>
  </si>
  <si>
    <t>Lic. Yanna M. Guichardo</t>
  </si>
  <si>
    <t>Pago de viaticos a la Enc. de RRHH del SRSCO,R-7.</t>
  </si>
  <si>
    <t xml:space="preserve">Lic. Marta Marte </t>
  </si>
  <si>
    <t>Pago de viaticos a la enc. de Medicamentos del SRSCO,R-7.</t>
  </si>
  <si>
    <t xml:space="preserve">Lic. Jose Luis Vegazo </t>
  </si>
  <si>
    <t>Pago de viaticos al enc. de Sistema de informacion del SRSCO,R-7.</t>
  </si>
  <si>
    <t>Lic. Carmen A. Gomez</t>
  </si>
  <si>
    <t>Pago de viaticos a la Enc. de Enfermeria del SRSCO,R-7.</t>
  </si>
  <si>
    <t xml:space="preserve">Lic. Maria Felipe </t>
  </si>
  <si>
    <t>Pago de viaticos a la coord. De laboratorio e Imagenes del SRSCO,R-7.</t>
  </si>
  <si>
    <t xml:space="preserve">Lic. Clari Ventura </t>
  </si>
  <si>
    <t xml:space="preserve">Lic. Inocencia Rodriguez </t>
  </si>
  <si>
    <t>Pago de viaticos a la analista de laboratorio e imágenes del SRSCO,R-7.</t>
  </si>
  <si>
    <t xml:space="preserve">Lic. Cristina Tavarez </t>
  </si>
  <si>
    <t>Pago de viaticos a la Enc. de planificacion y Control del SRSCO,R-7.</t>
  </si>
  <si>
    <t>Pago de viaticos a Gestor de Redes Sociales del SRSCO,R-7.</t>
  </si>
  <si>
    <t>Sr. Marvin Estevez</t>
  </si>
  <si>
    <t>Lic. Junilsa Nuñez</t>
  </si>
  <si>
    <t>Pago de viaticos al Coord. De Salud Mental del SRSCO,R-7.</t>
  </si>
  <si>
    <t>Arq. Darielyn Flores</t>
  </si>
  <si>
    <t>Pago de viaticos a la Coord. De Infraestructura del SRSCO,R-7.</t>
  </si>
  <si>
    <t xml:space="preserve">Licda. Kirelys Reyes </t>
  </si>
  <si>
    <t>Pago de viaticos a la Auxiliar de Contabilidad del SRSCO,R-7.</t>
  </si>
  <si>
    <t xml:space="preserve">Sra. Ynalda Franco </t>
  </si>
  <si>
    <t>Pago de viaticos a tecnico de contabilidad del SRSCO,R-7.</t>
  </si>
  <si>
    <t xml:space="preserve">Sra. Angelica Nuñez </t>
  </si>
  <si>
    <t>Pago viatico a Aux. Atencion al Usuario del SRSCO</t>
  </si>
  <si>
    <t xml:space="preserve">Sr. Milciades Almonte </t>
  </si>
  <si>
    <t>Pago de viaticos al chofer del Director Regional del SRSCO,R-7.</t>
  </si>
  <si>
    <t xml:space="preserve">Sr. Randy Rosario </t>
  </si>
  <si>
    <t>Pago de viaticos a chofer del SRSCO,R-7.</t>
  </si>
  <si>
    <t xml:space="preserve">Sr. Andres Duran </t>
  </si>
  <si>
    <t xml:space="preserve">Sr. Marvin Fermin </t>
  </si>
  <si>
    <t>Sr. Juan Carlos Valdez</t>
  </si>
  <si>
    <t xml:space="preserve">Sr. Jorge Murray </t>
  </si>
  <si>
    <t>Pago de viaticos a chofer de Area 3 del SRSCO,R-7.</t>
  </si>
  <si>
    <t xml:space="preserve">Sr. Tulio Hernadez </t>
  </si>
  <si>
    <t>Pago de viaticos al Supervisor de Almacen del SRSCO,R-7.</t>
  </si>
  <si>
    <t>Sr. Elvin Basilio</t>
  </si>
  <si>
    <t>Pago de viaticos a auxiliar de almacen de medicamentos del SRSCO,R-7.</t>
  </si>
  <si>
    <t>Sr. Wilson Jaquez</t>
  </si>
  <si>
    <t>Pago de viaticos a chofer de almacen de medicamentos del SRSCO,R-7.</t>
  </si>
  <si>
    <t>Sr. Ariel Rodriguez</t>
  </si>
  <si>
    <t>Sr. Eduard Gutierrez</t>
  </si>
  <si>
    <t>Pago de viaticos al supervisor de mantenimiento del SRSCO,R-7.</t>
  </si>
  <si>
    <t xml:space="preserve">Sr. Hugo Rodriguez </t>
  </si>
  <si>
    <t xml:space="preserve">Sr. Juan Arias </t>
  </si>
  <si>
    <t>Pago de viaticos a Albañil del SRSCO,R-7.</t>
  </si>
  <si>
    <t xml:space="preserve">Sr. Jose Reyes </t>
  </si>
  <si>
    <t>SRSCO</t>
  </si>
  <si>
    <t>Ban Reservas</t>
  </si>
  <si>
    <t>Cargos Bancarios</t>
  </si>
  <si>
    <t>Lic. Expedito Reyes</t>
  </si>
  <si>
    <t>Licda. Rosa Tejada</t>
  </si>
  <si>
    <t>Enc. Administrativo, SRSCO.</t>
  </si>
  <si>
    <t>Contadora, SRSCO.</t>
  </si>
  <si>
    <t xml:space="preserve">CUENTA 2001042110 MC </t>
  </si>
  <si>
    <t xml:space="preserve">Ingresos </t>
  </si>
  <si>
    <t xml:space="preserve">Deposito </t>
  </si>
  <si>
    <t>Colector de Impuestos Internos</t>
  </si>
  <si>
    <t>Pago Impuesto Formulario IR-17 Retencion a Proveedores del Estado</t>
  </si>
  <si>
    <t xml:space="preserve"> </t>
  </si>
  <si>
    <t xml:space="preserve">Lic. Expedito Reyes </t>
  </si>
  <si>
    <t xml:space="preserve">        Enc. Administrativo,  SRSCO.</t>
  </si>
  <si>
    <t xml:space="preserve">  Contadora,  SRSCO.</t>
  </si>
  <si>
    <t>DOCTO</t>
  </si>
  <si>
    <t xml:space="preserve">SERVICIO REGIONAL VII DE SALUD, VALVERDE </t>
  </si>
  <si>
    <t>(VALORES EXPRESADOS EN RD$)</t>
  </si>
  <si>
    <t xml:space="preserve">CUENTA SENASA 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</si>
  <si>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</si>
  <si>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</si>
  <si>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</si>
  <si>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</si>
  <si>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</si>
  <si>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 xml:space="preserve">BALANCE ANTERIOR </t>
  </si>
  <si>
    <t>45240000000000076</t>
  </si>
  <si>
    <t>DEPOSITO</t>
  </si>
  <si>
    <t>FAUSTO SARITA OZORIA</t>
  </si>
  <si>
    <t>EDENORTE, DOMINICANA</t>
  </si>
  <si>
    <t>TESORERIA DE LA SEGURIDAD SOCIAL</t>
  </si>
  <si>
    <t>LEONARDO RODRIGUEZ NUNEZ</t>
  </si>
  <si>
    <t>ADIEL EMILIO PENA</t>
  </si>
  <si>
    <t>ALBANIA ALT.RODRIGUEZ VENTURA</t>
  </si>
  <si>
    <t>ALCENIO DE JESUS GOMEZ</t>
  </si>
  <si>
    <t>ANA LUCIA RODRIGUEZ</t>
  </si>
  <si>
    <t>CANDELARIO VILLAMAN PLACENCIA</t>
  </si>
  <si>
    <t>CARMEN J BERNARD</t>
  </si>
  <si>
    <t>CRISOSTIMA DEVORA MINAYA</t>
  </si>
  <si>
    <t>DEYSI MARIA DE LA ROSA</t>
  </si>
  <si>
    <t>ELSA MARIA DISLA</t>
  </si>
  <si>
    <t>FELIPE DE JESUS SUSAÑA</t>
  </si>
  <si>
    <t>FRANKLIN ALMONTE</t>
  </si>
  <si>
    <t>GERVIN YASMIN MEJIA</t>
  </si>
  <si>
    <t>GIORDANO A LANDRON</t>
  </si>
  <si>
    <t>HENRY PENA</t>
  </si>
  <si>
    <t>JEISSON JULIO TAVAREZ P</t>
  </si>
  <si>
    <t>JOSE JUSTINO MOREL LIRIANO</t>
  </si>
  <si>
    <t>JUAN ANTONIO RIVAS</t>
  </si>
  <si>
    <t>JUAN C. REGALADO</t>
  </si>
  <si>
    <t>JUANA E TEJADA</t>
  </si>
  <si>
    <t>LONGINA MATEO V</t>
  </si>
  <si>
    <t>TOMAS AQUINO ARIAS REYES</t>
  </si>
  <si>
    <t>MAIRA DE LOS SANTOS</t>
  </si>
  <si>
    <t>MANUEL MARIA PEÑA</t>
  </si>
  <si>
    <t>MARIA YSABEL ALEMAN</t>
  </si>
  <si>
    <t>MARY MIRTA MENA MOLINA</t>
  </si>
  <si>
    <t>MERCEDES MARINA VARGAS ALMONTE</t>
  </si>
  <si>
    <t>MIGUELINA DEL C SUSANA</t>
  </si>
  <si>
    <t>MILAGROS GEORGINA GOMEZ BUENO</t>
  </si>
  <si>
    <t xml:space="preserve">NELSY MIGUELINA SARIT BUENO </t>
  </si>
  <si>
    <t>OTTO BOLIVAR GARCIA</t>
  </si>
  <si>
    <t>PAULA ESTHER VARGAS</t>
  </si>
  <si>
    <t>RAMON MARIA TAVARES</t>
  </si>
  <si>
    <t>RINA MAGALIS DE LOS SANTOS GOMEZ</t>
  </si>
  <si>
    <t>ROSA MARIANELA VAZQUEZ</t>
  </si>
  <si>
    <t>ROSARIO DEL CARMEN CABRERA</t>
  </si>
  <si>
    <t>RUFINA MERCADO</t>
  </si>
  <si>
    <t>YSI DIGMARY UCETA TEJADA</t>
  </si>
  <si>
    <t>ZENEIDA DE JS. DIAZ</t>
  </si>
  <si>
    <t>DORCA DAMARIS CHAVEZ</t>
  </si>
  <si>
    <t>HECTOR ANDUJAR CRUZ</t>
  </si>
  <si>
    <t>JOSE ANTONIO PERALTA RODRIGUEZ</t>
  </si>
  <si>
    <t>NOMIKOS KAMBOURAKIS (MICHAEL)</t>
  </si>
  <si>
    <t>CARLOS ANTONIO MOREL VALERIO</t>
  </si>
  <si>
    <t>FE ALICIA PEREZ</t>
  </si>
  <si>
    <t>ASTRIL RODRIGUEZ SANCHEZ</t>
  </si>
  <si>
    <t>MARLENY ALMONTE PENA</t>
  </si>
  <si>
    <t>SPEEDWI TELECOM SRL</t>
  </si>
  <si>
    <t>ELISABETH TEJADA ORTIZ</t>
  </si>
  <si>
    <t>BRICOMP COMPUCENTER SRL</t>
  </si>
  <si>
    <t>FESA SRL</t>
  </si>
  <si>
    <t>JOSE MANUEL PEREZ</t>
  </si>
  <si>
    <t xml:space="preserve">DIRECCION GENERAL DE IMPUESTOS INTERNOS </t>
  </si>
  <si>
    <t>NOMINA INTERNA</t>
  </si>
  <si>
    <t>MULTICENTRO EL MANA SRL</t>
  </si>
  <si>
    <t>LIRIANO NUEZ COMERCIAL SRL</t>
  </si>
  <si>
    <t>BanReservas</t>
  </si>
  <si>
    <t>TOTAL EJECUTADO</t>
  </si>
  <si>
    <t>Disponibilidad Fondo Anterior 2020</t>
  </si>
  <si>
    <t>Al 30 de Agosto del 2020</t>
  </si>
  <si>
    <t xml:space="preserve">Lic. Rosa Tejada </t>
  </si>
  <si>
    <t>Contadora del SRSCO</t>
  </si>
  <si>
    <t>Enc. Administrativo del SRSCO</t>
  </si>
  <si>
    <t>Año 2024</t>
  </si>
  <si>
    <t>2.2.2 - PUBLICIDAD, IMPRESIÓN Y   ENCUADERNACIÓN</t>
  </si>
  <si>
    <t>Contadora SRSCO</t>
  </si>
  <si>
    <r>
      <t>Correspondiente al mes_______Septiembre_______________del a</t>
    </r>
    <r>
      <rPr>
        <b/>
        <sz val="12"/>
        <rFont val="Calibri"/>
        <family val="2"/>
      </rPr>
      <t>ñ</t>
    </r>
    <r>
      <rPr>
        <b/>
        <sz val="12"/>
        <rFont val="Arial"/>
        <family val="2"/>
      </rPr>
      <t>o______2024______________________</t>
    </r>
  </si>
  <si>
    <t>B1500000116</t>
  </si>
  <si>
    <t>B150000118</t>
  </si>
  <si>
    <t>B1500000119</t>
  </si>
  <si>
    <t>B1500002493</t>
  </si>
  <si>
    <t>B1500004750</t>
  </si>
  <si>
    <t>B1500004799</t>
  </si>
  <si>
    <t>B1500002303</t>
  </si>
  <si>
    <t>B1500000410</t>
  </si>
  <si>
    <t>B1500001356</t>
  </si>
  <si>
    <t>B1500002369</t>
  </si>
  <si>
    <t>B1500000071</t>
  </si>
  <si>
    <t>B1500000439</t>
  </si>
  <si>
    <t>B1500008835</t>
  </si>
  <si>
    <t>B1500005102</t>
  </si>
  <si>
    <t>B1500002257</t>
  </si>
  <si>
    <t>B1500000266</t>
  </si>
  <si>
    <t>B1500000356</t>
  </si>
  <si>
    <t>B1500000965</t>
  </si>
  <si>
    <t>B1500000931</t>
  </si>
  <si>
    <t xml:space="preserve">ABREU LANTIGUA EVENTOS SRL </t>
  </si>
  <si>
    <t xml:space="preserve">AYM PLOMERIA Y ELECTRICIDAD SRL </t>
  </si>
  <si>
    <t xml:space="preserve">CAPELLAN DENTAL SRL </t>
  </si>
  <si>
    <t>COMEDOR MAYRA</t>
  </si>
  <si>
    <t>MEDITECH SRL</t>
  </si>
  <si>
    <t xml:space="preserve">MESSI SRL </t>
  </si>
  <si>
    <t xml:space="preserve">MUÑOZ CONCEPTO MOBILIARIO SRL </t>
  </si>
  <si>
    <t xml:space="preserve">RAYAMEL SRL </t>
  </si>
  <si>
    <t xml:space="preserve">RESTAURAN DOÑA ANA </t>
  </si>
  <si>
    <t xml:space="preserve">IMPORTADORA DE PRODUCTOS PARA OFICINA S A </t>
  </si>
  <si>
    <t xml:space="preserve">SUPLIMADE COMERCIAL SRL </t>
  </si>
  <si>
    <t xml:space="preserve">COMPRA MATERIALES DE FERRETERIA </t>
  </si>
  <si>
    <t>COMPRA DE EQUIPO ODONTOLOGICO</t>
  </si>
  <si>
    <t xml:space="preserve">SUMINISTROS PARA LABORATORIO </t>
  </si>
  <si>
    <t xml:space="preserve">COMPRA MATERIAL IMPRESO </t>
  </si>
  <si>
    <t xml:space="preserve">MANTENIMIENTO EQUIPOS DE LABORATORIO </t>
  </si>
  <si>
    <t xml:space="preserve">COMPRA DE MATERIALES GASTABLES </t>
  </si>
  <si>
    <t>COMPA DE ALMUERZO</t>
  </si>
  <si>
    <t xml:space="preserve">COMPRA DE MOBILIARIO DE OFICINA </t>
  </si>
  <si>
    <t>COMPRA MATERIALES DE LIMPIEZA</t>
  </si>
  <si>
    <t xml:space="preserve">COMPRA REFRIGERIO Y ALMUERZO </t>
  </si>
  <si>
    <t>LIBRO BANCO AL 30 DE SEPTIEMBRE 2024</t>
  </si>
  <si>
    <t>37089601449</t>
  </si>
  <si>
    <t>PAGO COMPRA DE MATERIALES DE FERRETERIA PARA EL 1ER TRIMESTRE ENERO-MARZO DEL 2024 PARA EL USO Y MANTENIMIENTO DE LAS UNAPS DE EESTE SRSCO</t>
  </si>
  <si>
    <t>37090091499</t>
  </si>
  <si>
    <t>COMBUSTIBLES DEL YUNA SRL</t>
  </si>
  <si>
    <t>PAGO COMPRA DE GAS PROPANO CONSUMIDO EN LA GERENCIA DE AREA 1 DE ESTE SRSCO CORRESPONDIENTE AL MES DE JUNIO 2024</t>
  </si>
  <si>
    <t>37091669160</t>
  </si>
  <si>
    <t>CARMEN LILIAM HERNANDEZ</t>
  </si>
  <si>
    <t>PAGO ALQUILER DONDE FUNCIONA EL CPN DONA ANTONIA DE ESTE SRSCO CORRESP. A MARZO 2024</t>
  </si>
  <si>
    <t>37091669832</t>
  </si>
  <si>
    <t>PAGO ALQUILER DONDE FUNCIONA EL CPN DONA ANTONIA DE ESTE SRSCO CORRESP. A LOS MESES DESDE ABRIL HASTA AGOSTO 2024</t>
  </si>
  <si>
    <t>37091670443</t>
  </si>
  <si>
    <t>PAGO ALQUILER DONDE FUNCIONA LA UNAP EL SAMAN CORRESP A AGOSTO 2024</t>
  </si>
  <si>
    <t>37091671124</t>
  </si>
  <si>
    <t>PAGO ALQUILER DODNE FUNCIONA LA UNAP LAS 300 DE ESTE SRSCO CORRESP.A AGOSTO 2024</t>
  </si>
  <si>
    <t>37091671724</t>
  </si>
  <si>
    <t>PAGO ALQUILER DONDE FUNCIONA LA UNAP LAS FLORES, SANTIAGO RODRIGUEZ CORRESP. A AGOSTO  2024</t>
  </si>
  <si>
    <t>37091673165</t>
  </si>
  <si>
    <t>PAGO ALQUILER DONDE FUNCIONA EL CPN MEJORAMIENTO SOCIAL CORRESP. A AGOSTO  2024</t>
  </si>
  <si>
    <t>37091673919</t>
  </si>
  <si>
    <t>PAGO ALQUILER DONDE FUNCIONA EL CPN RIVERA DEL MASACRE CORRESP. A AGOSTO 2024</t>
  </si>
  <si>
    <t>37091674581</t>
  </si>
  <si>
    <t>PAGO ALQUILER DONDE FUNCIONA LA UNAP LOS RESTAURADORES CORRESP. A AGOSTO 2024</t>
  </si>
  <si>
    <t>37091675252</t>
  </si>
  <si>
    <t>CELIA ROSA BETANCES</t>
  </si>
  <si>
    <t>37091676001</t>
  </si>
  <si>
    <t>PAGO ALQUILER DONDE FUNCIONA EL CPN EL ALBIMAR SANTIAGO RGUEZ CORRESP. A AGOSTO 2024</t>
  </si>
  <si>
    <t>37091720712</t>
  </si>
  <si>
    <t>PAGO ALQUILER DONDE FUNCIONA EL CPN LA ESPERANZA VILLA VAZQUEZ DE ESTE SRSCO CORRESP. A AGOSTO2024</t>
  </si>
  <si>
    <t>37091721518</t>
  </si>
  <si>
    <t>DULCE MARIA TEJADA</t>
  </si>
  <si>
    <t>PAGO ALQUILER DONDE FUNCIONA EL CPN CAÑONGO DE ESTE SRSCO CORRESP. A JULIO Y AGOSTO 2024</t>
  </si>
  <si>
    <t>37091722212</t>
  </si>
  <si>
    <t>PAGO ALQUILER DONDE FUNCIONA LA UNAP LOS MICHES  CORRESP. A  AGOSTO 2024</t>
  </si>
  <si>
    <t>37091722995</t>
  </si>
  <si>
    <t>PAGO ALQUILER DONDE FUNCIONA EL CPN SECTOR NORTE, DAJABON CORRESP. A AGOSTO 2024</t>
  </si>
  <si>
    <t>37091723739</t>
  </si>
  <si>
    <t>PAGO ALQUILER DONDE FUNCIONA EL CPN EL PARAISO ESPERANZA DE ESTE SRSCO CORRESP. A AGOSTO 2024</t>
  </si>
  <si>
    <t>37091724420</t>
  </si>
  <si>
    <t>PAGO ALQUILER DONDE FUNCIONA EL CPN CAMBELEN CORRESP. A AGOSTO 2024</t>
  </si>
  <si>
    <t>37091725038</t>
  </si>
  <si>
    <t>PAGO ALQUILER DONDE FUNCIONA EL CPN LOS PEREZ CORRESP. A AGOSTO 2024</t>
  </si>
  <si>
    <t>37091725686</t>
  </si>
  <si>
    <t>PAGO ALQUILER DONDE FUNCIONA EL CPN PLAZA BELLER CORRESP. A AGOSTO 2024</t>
  </si>
  <si>
    <t>37091726528</t>
  </si>
  <si>
    <t>PAGO ALQUILER DONDE FUNCIONA EL CPN CARLOS DANIEL CORRESP. A AGOSTO 2024</t>
  </si>
  <si>
    <t>37091727127</t>
  </si>
  <si>
    <t>PAGO ALQUILER DONDE FUNCIONA LA UNAP BO. NORTE DE ESTE SRSCO CORRESP. A AGOSTO 2024</t>
  </si>
  <si>
    <t>37091778946</t>
  </si>
  <si>
    <t>PAGO ALQUILER DONDE FUNCIONA LA UNAP LA MANICERA/BENITO MONCION CORRESP. A AGOSTO 2024</t>
  </si>
  <si>
    <t>37091779660</t>
  </si>
  <si>
    <t>PAOLA ANIBELKA MUÑOZ DE LEON</t>
  </si>
  <si>
    <t>PAGO ALQUILER DONDE FUNCIONABA LA UNAP ENRRIQUILLO DE ESTE SRSCO DESDE JUNIO 2023 HASTA JUNIO 2024</t>
  </si>
  <si>
    <t>37091780880</t>
  </si>
  <si>
    <t>PAGO ALQUILER DONDE FUNCIONA EL ALMACEN DE EQUIPOS MONTECRISTI CORRESP. A AGOSTO 2024</t>
  </si>
  <si>
    <t>37091781609</t>
  </si>
  <si>
    <t>PAGO ALQUILER  DONDE FUNCIONA EL CPN HATO NUEVO DE ESTE SRSCO CORRESP. A AGOSTO 2024</t>
  </si>
  <si>
    <t>37091783714</t>
  </si>
  <si>
    <t>PAGO ALQUILER DONDE FUNCIONA EL CPN LUPERON CORRESP. A AGOSTO 2024</t>
  </si>
  <si>
    <t>37091784788</t>
  </si>
  <si>
    <t>PAGO ALQUILER DONDE FUNCIONA LA UNAP RESTAURACION CORRESP. A AGOSTO 2024</t>
  </si>
  <si>
    <t>37091785771</t>
  </si>
  <si>
    <t>PAGO ALQUILER DONDE FUNCIONA EL CPN LOMA DE CASTAÑUELAS CORRESP. A AGOSTO 2024</t>
  </si>
  <si>
    <t>37091786618</t>
  </si>
  <si>
    <t>PAGO ALQUILER DONDE FUNCONA EL CPN SAN ANTONIO DE ESTE SRSCO CORRESP. A AGOSTO 2024 NOTA: A ESTE ALQUILER SE LE ESTAN DESCONTANTO 3000 PESOS DESTINADOS A LA INVERSION REALIZADA EN DICHO ESTABLECIMIENTO POR UN PLAZO DE 48 MESES.</t>
  </si>
  <si>
    <t>37091787323</t>
  </si>
  <si>
    <t>PAGO ALQUILER DONDE FUNCIONA LA UNAP BARRIO LINDO CORRESP. A AGOSTO 2024</t>
  </si>
  <si>
    <t>37091788273</t>
  </si>
  <si>
    <t>PAGO ALQUILER DONDE FUNCIONA EL CPN LA GALLERA MONTECRISTI DE ESTE SRSCO CORRESP. A AGOSTO 2024</t>
  </si>
  <si>
    <t>37091835418</t>
  </si>
  <si>
    <t>PAGO ALQLUILER DONDE FUNCIONA EL CPN MONTE CARMELO  CORRESP. A AGOSTO 2024</t>
  </si>
  <si>
    <t>37091836216</t>
  </si>
  <si>
    <t>PAGO ALQUILER DONDE FUNCIONA LA OFICINA REGIONAL DE ESTE SRSCO CORRESP. A AGOSTO 2024</t>
  </si>
  <si>
    <t>37091837427</t>
  </si>
  <si>
    <t>PAGO ALQUILER DONDE FUNCIONA LA UNAP EL MOTOCROSS CORRESP. A AGOSTO 2024</t>
  </si>
  <si>
    <t>37091838261</t>
  </si>
  <si>
    <t>PAGO ALQUILER DONDE FUNCIONA EL CPN LOS BONILLAS CORRESP. A AGOSTO 2024</t>
  </si>
  <si>
    <t>37091838980</t>
  </si>
  <si>
    <t>PAGO ALQUILER DONDE FUNCIONA LA UNAP EL TAMARINDO CORRESP. A AGOSTO 2024</t>
  </si>
  <si>
    <t>37091839577</t>
  </si>
  <si>
    <t>ORLANDO BARAJAS AMAYA</t>
  </si>
  <si>
    <t>PAGO ALQUILER DONDE FUNCIONA LA UNAP LA CURVA CORRESP. A AGOSTO 2024</t>
  </si>
  <si>
    <t>37091840221</t>
  </si>
  <si>
    <t>PAGO ALQUILER DONDE FUNCIONA EL CPN VALENTIN SALINERO CORRESP. A AGOSTO 2024</t>
  </si>
  <si>
    <t>37091841036</t>
  </si>
  <si>
    <t>PAGO AQLUILER DONDE FUNCIONA LA UNAP LAS 40 CORRESP. A AGOSTO 2024</t>
  </si>
  <si>
    <t>37091841661</t>
  </si>
  <si>
    <t>PAGO ALQUILER DONDE FUNCIONA EL CPN LA MINA DE ESTE SRSCO CORRESP A AGOSTO 2024</t>
  </si>
  <si>
    <t>37091842282</t>
  </si>
  <si>
    <t>PAGO ALQUILER DONDE FUNCIONA EL CPN DON BOSCO CORRESP. A AGOSTO 2024</t>
  </si>
  <si>
    <t>37091889358</t>
  </si>
  <si>
    <t>PAGO AQLUILER DONDE FUNCIONA LA UNAP LOS BOMBEROS CORRESP. A AGOSTO 2024</t>
  </si>
  <si>
    <t>37091890319</t>
  </si>
  <si>
    <t>PAGO ALQUILER DONDE FUNCIONAN LAS UNAPS SECTOR LA FE Y LA PAZ, DAJABON CORRESP. A AGOSTO 2024</t>
  </si>
  <si>
    <t>37091890916</t>
  </si>
  <si>
    <t>PAGO ALQUILER DONDE FUNCIONA LA UNAP BO. SUR ESPERANZA CORRESP. A AGOSTO 2024</t>
  </si>
  <si>
    <t>37091891541</t>
  </si>
  <si>
    <t>PAGO ALQUILER DONDE FUNCIONA EL CPN LOS TOMINES DE ESTE SRSCO CORRESP. A AGOSTO 2024</t>
  </si>
  <si>
    <t>37091892184</t>
  </si>
  <si>
    <t>PAGO ALQUILER DONDE FUNCIONA LA UNAP LAS ESPINAS SANTIAGO RGUEZ CORRESP. A AGOSTO 2024</t>
  </si>
  <si>
    <t>37091892804</t>
  </si>
  <si>
    <t>PAGO ALQUILER DONDE FUNCIONA EL CPN BARRIO PUERTO RICO CORRESP.A AGOSTO 2024</t>
  </si>
  <si>
    <t>37091893450</t>
  </si>
  <si>
    <t>PAGO ALQUILER DONDE FUNCIONA EL CPN BUEN HOMBRE CORRESP. A AGOSTO 2024</t>
  </si>
  <si>
    <t>37091894045</t>
  </si>
  <si>
    <t>PAGO AQLUILER DONDE FUNCIONA LA UNAP ALTO DE LA PALOMA CORRESP. A AGOSTO 2024</t>
  </si>
  <si>
    <t>37091894622</t>
  </si>
  <si>
    <t>PAGO ALQUILER DONDE FUNCIONA EL CPN EL PINO CORRESP. A AGOSTO 2024</t>
  </si>
  <si>
    <t>37091895273</t>
  </si>
  <si>
    <t>PAGO ALQUILER DONDE FUNCIONA EL CPN LAGUNETA, AMINA DE ESTE SRSCO CORRESP. A AGOSTO 2024</t>
  </si>
  <si>
    <t>37091922714</t>
  </si>
  <si>
    <t>PAGO ALQUILER DONDE FUNCIONA EL CPN LA GUAJACA CORRESP. A AGOSTO 2024</t>
  </si>
  <si>
    <t>37091923323</t>
  </si>
  <si>
    <t>PAGO ALQUILER DONDE FUNCIONA LA UNAP LAS FLORES MONTECRISTI (NUEVO) CORRESP. A AGOSTO 2024</t>
  </si>
  <si>
    <t>37091924172</t>
  </si>
  <si>
    <t>PAGO ALQUILER DONDE FUNCIONA EL DEPOSITO DE MERCANCIAS Y MEDICINAS DE ESTE SRSCO CORRESP. A AGOSTO 2024</t>
  </si>
  <si>
    <t>370924755</t>
  </si>
  <si>
    <t>MARIO MARTINEZ ALMONTE</t>
  </si>
  <si>
    <t>PAGO ALQUILER DONDE FUNCIONA EL CPN LOS MAESTROS DE ESTE SRSCO CORRESP. A LOS MESES DESDE JUNIO 2023 HASTA AGOSTO 2024</t>
  </si>
  <si>
    <t>37130871786</t>
  </si>
  <si>
    <t>PAGO DE LA TESORERIA DE LA SEGURIDAD SOCIAL CORRESP. A AGOSTO 2024</t>
  </si>
  <si>
    <t>45240000000000010</t>
  </si>
  <si>
    <t>37163090961</t>
  </si>
  <si>
    <t>CRISPIN MALLOL REYES</t>
  </si>
  <si>
    <t>PAGO COMBUSTIBLE CONSUMIDO EN LA GERENCIA DE AREA 3 MONTECRISTI CORRESP. A JUNIO Y JULIO 2024</t>
  </si>
  <si>
    <t>37163767738</t>
  </si>
  <si>
    <t>RUDIN ANTONIO JAQUEZ</t>
  </si>
  <si>
    <t>PAGO 3/6 TRABAJOS DE INICIO DE CONSTRUCCION DE AREA DEL PERSONAL MEDICO (DORMITORIO,BANO Y COCINA) EN CPN LA GUAJACA DE ESTE SRSCO</t>
  </si>
  <si>
    <t>37163768131</t>
  </si>
  <si>
    <t>PAGO 4/6 TRABAJOS DE INICIO DE CONSTRUCCION DE AREA DEL PERSONAL MEDICO (DORMITORIO,BANO Y COCINA) EN CPN LA GUAJACA DE ESTE SRSCO</t>
  </si>
  <si>
    <t>37163768618</t>
  </si>
  <si>
    <t>LENI LEONEL MARTINEZ</t>
  </si>
  <si>
    <t>PAGO 10/14 TRABAJOS DE APLICACIÓN DE PANETE Y VACIADO DE CHAPAPOTE DEL SEPTICO, ENCOFRADO Y VACIADO DE VIGAS Y COLUMNAS EN CPN LOS CONUCOS DE VILLA VASQUEZ DE ESTE SRSCO</t>
  </si>
  <si>
    <t>37163769111</t>
  </si>
  <si>
    <t>PAGO 11/14 TRABAJOS DE APLICACIÓN DE PANETE Y VACIADO DE CHAPAPOTE DEL SEPTICO, ENCOFRADO Y VACIADO DE VIGAS Y COLUMNAS EN CPN LOS CONUCOS DE VILLA VASQUEZ DE ESTE SRSCO</t>
  </si>
  <si>
    <t>022173</t>
  </si>
  <si>
    <t>FRANKLINURBANO HIERRO</t>
  </si>
  <si>
    <t>PAGO CONTRATO DE ALQUILERES DE LAS UNAPS, CONTRATOS DE COMPRAS DE ESTE SRSCO, R-7.</t>
  </si>
  <si>
    <t>022174</t>
  </si>
  <si>
    <t>PAGO 1/4 TRABAJOS DE VACIADO DE CHAPAPOTE INTERNO DEL PISO DE LAS AREAS SALA DE ESPERA, VACUNMA, CONSULTORIOS 1 Y 2, ENEL CPN BATEY AMINA DE ESTE SRSCO, R-7.</t>
  </si>
  <si>
    <t>022175</t>
  </si>
  <si>
    <t>PAGO 2/4 TRABAJOS DE VACIADO DE CHAPAPOTE INTERNO DEL PISO DE LAS AREAS SALA DE ESPERA, VACUNMA, CONSULTORIOS 1 Y 2, ENEL CPN BATEY AMINA DE ESTE SRSCO, R-7.</t>
  </si>
  <si>
    <t>37243298578</t>
  </si>
  <si>
    <t>CLAUDIO ERNESTO HURTADO LORA</t>
  </si>
  <si>
    <t>PAGO TRABAJOS DE APLICACIÓN DE MUROS Y TECHO DE LA MARQUESINA, PINTURA DE 3 ARCHIVOS 1 CAMILLA, 1 MESA DE MAYO, 1BAJANTE DE SUERO, 3 GABINETES Y 2 BAJA MESETAS EN CPN LAS FLORES DE ESTE SRSCO</t>
  </si>
  <si>
    <t>022176</t>
  </si>
  <si>
    <t>CARLOS ALBERTO PEÑA</t>
  </si>
  <si>
    <t>PAGO 1/2 DESABOLLADURA Y PINTURA DEL MINIBUS JAC PLACA No. EI00379 DE ESTE SRSCO, R-7</t>
  </si>
  <si>
    <t>37301007669</t>
  </si>
  <si>
    <t>RAMON DARIO HERNANDEZ</t>
  </si>
  <si>
    <t>PAGO 1/2 TRABAJOS DE MANTENIMIENTO PROFUNDO DE 13 UNIDADES DE AIRES ACONDICIONADOS, EN EL ALMACEN DE MEDICAMENTOS Y CENTRO CLINICO Y DIAGNOSTICO DE DAJABON DE ESTE SRSCO</t>
  </si>
  <si>
    <t>37301008254</t>
  </si>
  <si>
    <t>PAGO 2/2 TRABAJOS DE MANTENIMIENTO PROFUNDO DE 13 UNIDADES DE AIRES ACONDICIONADOS, EN EL ALMACEN DE MEDICAMENTOS Y CENTRO CLINICO Y DIAGNOSTICO DE DAJABON DE ESTE SRSCO</t>
  </si>
  <si>
    <t>37301008885</t>
  </si>
  <si>
    <t>ROMAN OSCABEL LIRIANO</t>
  </si>
  <si>
    <t>PAGO LIMPIEZA DE POZO SEPTICO EN CPN HATO DEL MEDIO DE ESTE SRSCO</t>
  </si>
  <si>
    <t>37301009851</t>
  </si>
  <si>
    <t>ALEXANDER GERONIMO CESPEDES</t>
  </si>
  <si>
    <t>PAGO TRABAJOS DE DOS ACARREOS DE MATERIALES DE CONSTRUCCION Y PRIMER DIA DE LIMPIEZA DE PATIO, CORTE DE RAMOS EN EL CPN MATA DEL JOBO DE ESTE SRSCO</t>
  </si>
  <si>
    <t>37301010616</t>
  </si>
  <si>
    <t>PAGO TRABAJOS DE DOS LIMPIEZA DE PATIO Y DESYERBE DEL PATIO, CORTE DE RAMOS Y UN ACARREO DE MATERIALES DE CONSTRUCCION EN CPN MATA DEL JOBO DE ESTE SRSCO</t>
  </si>
  <si>
    <t>37301011636</t>
  </si>
  <si>
    <t>PAGO DE TRABAJOS DE DOS ACARREOS DE ARENA EN CPN LA GUAJACA DE ESTE SRSCO</t>
  </si>
  <si>
    <t>4524000000093</t>
  </si>
  <si>
    <t>INSENTIVOS AREA ADMINISTRATIVA</t>
  </si>
  <si>
    <t>PAGO DE INSENTIVOS AREA ADMINISTRATIVA CORRESP. AL PERIODO ENERO-JUNIO 2024</t>
  </si>
  <si>
    <t>4524000001027</t>
  </si>
  <si>
    <t>INSENTIVOS GERENCIAS DE AREAS</t>
  </si>
  <si>
    <t>PAGO DE INSENTIVOS GERENCIAS DE AREA DE ESTE SRSCO CORRESP. AL PERIODO ENERO-JUNIO 2024</t>
  </si>
  <si>
    <t>37333709139</t>
  </si>
  <si>
    <t>ANYELINA DE LOS SANTOS MATEO</t>
  </si>
  <si>
    <t>PAGO DE INSENTIVOS PERSONAL DE LAS GERENCIAS QUE FUERON RECHAZADAS POR EL BANCO</t>
  </si>
  <si>
    <t>37333709459</t>
  </si>
  <si>
    <t>OSVALDO SANTIAGO REYES RODRIGUEZ</t>
  </si>
  <si>
    <t>37333709840</t>
  </si>
  <si>
    <t>RAMONA ESPINAL</t>
  </si>
  <si>
    <t>37333763925</t>
  </si>
  <si>
    <t>PAGO 6/9 TRABAJOS DE FABRICACION E INSTALACION DE 9 VENTANAS EN POLIMETAL, 2 BAJA MESETA, 1 GABINETE, 1 VENTANA CORREEDIZA CON 1 PANO FIJO, 4 PUERTAS PARA CLOSET CON 2 PARRILLAS, 2 PUERTAS CORREDIZAS EN CRISTAL TRASLUCIDO PARA ALACENA Y MONTURA DE 3 PUERTAS DE POLIMETAL EN CPN CANA CHAPETON DE ESTE SRSCO</t>
  </si>
  <si>
    <t>37333764400</t>
  </si>
  <si>
    <t>PAGO 7/9 TRABAJOS DE FABRICACION E INSTALACION DE 9 VENTANAS EN POLIMETAL, 2 BAJA MESETA, 1 GABINETE, 1 VENTANA CORREEDIZA CON 1 PANO FIJO, 4 PUERTAS PARA CLOSET CON 2 PARRILLAS, 2 PUERTAS CORREDIZAS EN CRISTAL TRASLUCIDO PARA ALACENA Y MONTURA DE 3 PUERTAS DE POLIMETAL EN CPN CANA CHAPETON DE ESTE SRSCO</t>
  </si>
  <si>
    <t>PAGO 8/9 TRABAJOS DE FABRICACION E INSTALACION DE 9 VENTANAS EN POLIMETAL, 2 BAJA MESETA, 1 GABINETE, 1 VENTANA CORREEDIZA CON 1 PANO FIJO, 4 PUERTAS PARA CLOSET CON 2 PARRILLAS, 2 PUERTAS CORREDIZAS EN CRISTAL TRASLUCIDO PARA ALACENA Y MONTURA DE 3 PUERTAS DE POLIMETAL EN CPN CANA CHAPETON DE ESTE SRSCO</t>
  </si>
  <si>
    <t>37342244030</t>
  </si>
  <si>
    <t>PAGO 9/9 TRABAJOS DE FABRICACION E INSTALACION DE 9 VENTANAS EN POLIMETAL, 2 BAJA MESETA, 1 GABINETE, 1 VENTANA CORREEDIZA CON 1 PANO FIJO, 4 PUERTAS PARA CLOSET CON 2 PARRILLAS, 2 PUERTAS CORREDIZAS EN CRISTAL TRASLUCIDO PARA ALACENA Y MONTURA DE 3 PUERTAS DE POLIMETAL EN CPN CANA CHAPETON DE ESTE SRSCO</t>
  </si>
  <si>
    <t>37342244757</t>
  </si>
  <si>
    <t xml:space="preserve">CRISTIAN TOMAS GUABA </t>
  </si>
  <si>
    <t>PAGO 1/14 DE TRABAJOS INICIO DE CONSTRUCCION DE DIVISIONES INTERNAS EN SHEETROCK Y DENSGLASS DE LAS AREAS: ESPERA, URGENCIAS, CONSULTORIOS 1,2 Y 3, FARMACIA, COCINA, BANO, Y DORMITORIO DE MEDICOS EN CPN MATA DEL JOBO DE ESTE SRSCO</t>
  </si>
  <si>
    <t>PAGO 2/14 DE TRABAJOS INICIO DE CONSTRUCCION DE DIVISIONES INTERNAS EN SHEETROCK Y DENSGLASS DE LAS AREAS: ESPERA, URGENCIAS, CONSULTORIOS 1,2 Y 3, FARMACIA, COCINA, BANO, Y DORMITORIO DE MEDICOS EN CPN MATA DEL JOBO DE ESTE SRSCO</t>
  </si>
  <si>
    <t>37342245823</t>
  </si>
  <si>
    <t>PAGO 1/2 TRABAJOS DE APLICACIÓN DE ANTICORROSIVO A LOS PERFILES DE LA BASE DE LA COBIJA E INSTALACION DEL ALUZINC NUEVO EN CPN LA GUAJACA DE ESTE SRSCO</t>
  </si>
  <si>
    <t>37342246118</t>
  </si>
  <si>
    <t>PAGO 6/14 DE TRABAJOS INICIO DE CONSTRUCCION DE DIVISIONES INTERNAS EN SHEETROCK Y DENSGLASS DE LAS AREAS: ESPERA, URGENCIAS, CONSULTORIOS 1,2 Y 3, FARMACIA, COCINA, BANO, Y DORMITORIO DE MEDICOS EN CPN MATA DEL JOBO DE ESTE SRSCO</t>
  </si>
  <si>
    <t>37342246411</t>
  </si>
  <si>
    <t>JHOJAIRO RAFAEL REYES PIMENTEL</t>
  </si>
  <si>
    <t>PAGO 1/2 TRABAJOS DE INICIO DE CONSTRUCCION DE DIVISIONES INTERNAS EN SHEETROCK DE LAS AREAS: URGENCIAS, CONSULTORIO 1 Y 2, FARMACIA Y VACUNA EN CPN VIGIADOR DE ESTE SRSCO</t>
  </si>
  <si>
    <t>37342394271</t>
  </si>
  <si>
    <t>MARIA MERCEDES SOSA</t>
  </si>
  <si>
    <t>PAGO COMPRA DE SERVICIOS DE ALMUERZOS Y REFRIGERIOS PARA SER CONSUMIDOS EN EL 1ER TRIMESTRE ENER-MARZO 2024, EN LAS ACTIVIDADES PROGRAMADAS EN EL PLAN OPERATIVO ANUAL DEL SRSCO</t>
  </si>
  <si>
    <t>37345003554</t>
  </si>
  <si>
    <t>DANIEL DE JESUS ESCOTTO BAEZ</t>
  </si>
  <si>
    <t>PAGO ALQUILER DONDE FUNCIONA EL CPN AGRICULTURA DE ESTE SRSCO CORRESP. A LOS MESES DE JUNIO,JULIO,AGOSTO Y SEPTIEMBRE 2024</t>
  </si>
  <si>
    <t>37350215849</t>
  </si>
  <si>
    <t>MOREL SRL</t>
  </si>
  <si>
    <t>PAGO COMPRA DE DESAYUNOS PARA TALLERES DE CAPACITACIONES IMPARTIDAS EN EL SALON DE REUNIODES AL PERSONAL DEL SRSCO</t>
  </si>
  <si>
    <t>37350216266</t>
  </si>
  <si>
    <t>CENTRO COMERCIAL CRUZ SRL</t>
  </si>
  <si>
    <t>PAGO COMPRA DE ELECTRODOMESTICOS PARA SER DISTRIBUIDOS EN LOS CENTROS DE PRIMER NIVEL DE ATENCION DEL SRSCO</t>
  </si>
  <si>
    <t>37350216764</t>
  </si>
  <si>
    <t>PAGO COMPRA DE MOBILIARIO PARA LOS CPN PERTENECIENTES DEL SRSCO</t>
  </si>
  <si>
    <t>37350217367</t>
  </si>
  <si>
    <t>PAGO 2/9 TRABAJOS DE FABRICACION E INSTALACION DE 9 VENTANAS EN POLIMETAL, 2 BAJA MESETA, 1 GABINETE, 1 VENTANA CORREEDIZA CON 1 PANO FIJO, 4 PUERTAS PARA CLOSET CON 2 PARRILLAS, 2 PUERTAS CORREDIZAS EN CRISTAL TRASLUCIDO PARA ALACENA Y MONTURA DE 3 PUERTAS DE POLIMETAL EN CPN CANA CHAPETON DE ESTE SRSCO</t>
  </si>
  <si>
    <t>37350217674</t>
  </si>
  <si>
    <t>PAGO 3/9 TRABAJOS DE FABRICACION E INSTALACION DE 9 VENTANAS EN POLIMETAL, 2 BAJA MESETA, 1 GABINETE, 1 VENTANA CORREEDIZA CON 1 PANO FIJO, 4 PUERTAS PARA CLOSET CON 2 PARRILLAS, 2 PUERTAS CORREDIZAS EN CRISTAL TRASLUCIDO PARA ALACENA Y MONTURA DE 3 PUERTAS DE POLIMETAL EN CPN CANA CHAPETON DE ESTE SRSCO</t>
  </si>
  <si>
    <t>37350218040</t>
  </si>
  <si>
    <t>PAGO 4/9 TRABAJOS DE FABRICACION E INSTALACION DE 9 VENTANAS EN POLIMETAL, 2 BAJA MESETA, 1 GABINETE, 1 VENTANA CORREEDIZA CON 1 PANO FIJO, 4 PUERTAS PARA CLOSET CON 2 PARRILLAS, 2 PUERTAS CORREDIZAS EN CRISTAL TRASLUCIDO PARA ALACENA Y MONTURA DE 3 PUERTAS DE POLIMETAL EN CPN CANA CHAPETON DE ESTE SRSCO</t>
  </si>
  <si>
    <t>37350218346</t>
  </si>
  <si>
    <t>PAGO 5/9 TRABAJOS DE FABRICACION E INSTALACION DE 9 VENTANAS EN POLIMETAL, 2 BAJA MESETA, 1 GABINETE, 1 VENTANA CORREEDIZA CON 1 PANO FIJO, 4 PUERTAS PARA CLOSET CON 2 PARRILLAS, 2 PUERTAS CORREDIZAS EN CRISTAL TRASLUCIDO PARA ALACENA Y MONTURA DE 3 PUERTAS DE POLIMETAL EN CPN CANA CHAPETON DE ESTE SRSCO</t>
  </si>
  <si>
    <t>37350218705</t>
  </si>
  <si>
    <t>PAGO 3/14 DE TRABAJOS INICIO DE CONSTRUCCION DE DIVISIONES INTERNAS EN SHEETROCK Y DENSGLASS DE LAS AREAS: ESPERA, URGENCIAS, CONSULTORIOS 1,2 Y 3, FARMACIA, COCINA, BANO, Y DORMITORIO DE MEDICOS EN CPN MATA DEL JOBO DE ESTE SRSCO</t>
  </si>
  <si>
    <t>37350219031</t>
  </si>
  <si>
    <t>PAGO 4/14 DE TRABAJOS INICIO DE CONSTRUCCION DE DIVISIONES INTERNAS EN SHEETROCK Y DENSGLASS DE LAS AREAS: ESPERA, URGENCIAS, CONSULTORIOS 1,2 Y 3, FARMACIA, COCINA, BANO, Y DORMITORIO DE MEDICOS EN CPN MATA DEL JOBO DE ESTE SRSCO</t>
  </si>
  <si>
    <t>37350219598</t>
  </si>
  <si>
    <t>PAGO 5/14 DE TRABAJOS INICIO DE CONSTRUCCION DE DIVISIONES INTERNAS EN SHEETROCK Y DENSGLASS DE LAS AREAS: ESPERA, URGENCIAS, CONSULTORIOS 1,2 Y 3, FARMACIA, COCINA, BANO, Y DORMITORIO DE MEDICOS EN CPN MATA DEL JOBO DE ESTE SRSCO</t>
  </si>
  <si>
    <t>37350243939</t>
  </si>
  <si>
    <t>PAGO 2/2 TRABAJOS DE APLICACIÓN DE ANTICORROSIVO A LOS PERFILES DE LA BASE DE LA COBIJA E INSTALACION DEL ALUZINC NUEVO EN CPN LA GUAJACA DE ESTE SRSCO</t>
  </si>
  <si>
    <t>37350244260</t>
  </si>
  <si>
    <t>PAGO 2/2 TRABAJOS DE INICIO DE CONSTRUCCION DE DIVISIONES INTERNAS EN SHEETROCK DE LAS AREAS: URGENCIAS, CONSULTORIO 1 Y 2, FARMACIA Y VACUNA EN CPN VIGIADOR DE ESTE SRSCO</t>
  </si>
  <si>
    <t>37357986376</t>
  </si>
  <si>
    <t>PAGO MANTENIMIENTO DE IMPRESORAS Y COMPRA DE TRAMERIA PARA LOS CENTROS DE PRIMER NIVEL CANA, PARTIDO Y CAÑONGO DE ESTE SRSCO</t>
  </si>
  <si>
    <t>37357986958</t>
  </si>
  <si>
    <t>COMPRA ARREGLO DE CHOCOLATES PARA EL DIA DE LOS PADRES Y COMPRA DE UTENCILIOS DE COCINA PARA SER DISTRIBUIDOS EN LOS DIF. CENTROS DE PRIMER NIVEL DE ESTE SRSCO</t>
  </si>
  <si>
    <t>37357987791</t>
  </si>
  <si>
    <t>BURDIEZ Y COMPANIA SRL</t>
  </si>
  <si>
    <t>PAGO COMPRA DE MOBILIARIO INSTITUCIONAL, ESCOLAR, EDUCATIVO PARA LOS CENTROS DE PRIMER NIVEL DE ATENCION DE ESTE SRSCO</t>
  </si>
  <si>
    <t>37363412383</t>
  </si>
  <si>
    <t>GRUPO EMPRESARIAL LOS CIBAO</t>
  </si>
  <si>
    <t>PAGO COMPRA DE GAS PROPANO CONSUMIDO EN LA GERENCIA DE AREA2 SANTIAGO RGUEZ DE ESTE SRSCO CORRESPONDIENTE A LOS MESES DE MAYO Y JULIO 2024</t>
  </si>
  <si>
    <t>37365443167</t>
  </si>
  <si>
    <t>MONTECRISTI CABLE VISION SRL</t>
  </si>
  <si>
    <t>PAGO SERVICIO DE INTERNET DE LOS CENTROS DE PRIMER NIVEL DE ATENCION  DE LA GERENCIA DE AREA 3, MONTECRISTI CORRESP. A AGOSTO Y SEPTIEMBRE 2024</t>
  </si>
  <si>
    <t>37365443424</t>
  </si>
  <si>
    <t>PAGO SERVICIO DE BANDA ANCHA DE INTERNET CORRESP. AL MES DEAGOSTO DE LA OFICINA REGIONAL DE ESTE SRSCO</t>
  </si>
  <si>
    <t>37365443752</t>
  </si>
  <si>
    <t>ALTICE DOMINICANA SA</t>
  </si>
  <si>
    <t>PAGO SERVICIO DE INTERNET DE LOS CENTROS DE PRIMER NIVEL DE ATENCION  DE ESTE SRSCO CORRESP. A AGOSTO 2024</t>
  </si>
  <si>
    <t>37365444769</t>
  </si>
  <si>
    <t>PAGO 1/9 TRABAJOS DE FABRICACION E INSTALACION DE 9 VENTANAS EN POLIMETAL, 2 BAJA MESETA, 1 GABINETE, 1 VENTANA CORREEDIZA CON 1 PANO FIJO, 4 PUERTAS PARA CLOSET CON 2 PARRILLAS, 2 PUERTAS CORREDIZAS EN CRISTAL TRASLUCIDO PARA ALACENA Y MONTURA DE 3 PUERTAS DE POLIMETAL EN CPN CANA CHAPETON DE ESTE SRSCO</t>
  </si>
  <si>
    <t>37404942933</t>
  </si>
  <si>
    <t>ESTACION DE SERVICIOS EL GANADERO SRL</t>
  </si>
  <si>
    <t>PAGO COMPRA DE GAS PROPANO CONSUMIDO EN LA GERENCIA DE AREA II SANTIAGO RODRIGUEZ CORRESP. AL 30 DE ABRIL Y EL MES DE MAYO 2024.</t>
  </si>
  <si>
    <t xml:space="preserve">PAGO DE NOMINA INTERNA ELECTRONICA AL PERSONAL CONTRATADO DEL SRSCO, CORRESP. A SEPTOEMBRE 2024. </t>
  </si>
  <si>
    <t>37457694100</t>
  </si>
  <si>
    <t xml:space="preserve">COMPAÑÍA DOMINICANA DE TELEFONOS </t>
  </si>
  <si>
    <t>PAGO SERVICIO DE INTERNET DE LOS CENTROS DE PRIMER NIVEL DE ATENCION  CORRESP. A JULIO Y AGOSTO 2024</t>
  </si>
  <si>
    <t>37457696338</t>
  </si>
  <si>
    <t>PAGO COMPRA DE EQUIPOS DE COMPUTADORA PARA EL DEPARTAMENTO DE REDES SOCIALES DE ESTE SRSCO</t>
  </si>
  <si>
    <t>37458939801</t>
  </si>
  <si>
    <t>JAREZ SRL</t>
  </si>
  <si>
    <t>PAGO COMPRA DE MATERIALES E INSTALACION DE PANELES SOLARES PARA EL CPN CRUZ DE CABRERA, DAJABO DE ESTE SRSCO</t>
  </si>
  <si>
    <t>37465872237</t>
  </si>
  <si>
    <t>PAGO COLECTOR DE IMPUESTOS CORRESP. A AGOSTO 2024</t>
  </si>
  <si>
    <t>AUTOREPUESTOS JUAN NICASIO SRL</t>
  </si>
  <si>
    <t>PAGO COMPRA DE REPUESTOS PARA REPARACION DE LA JEEPETA MAZDA TRUBUTE DE ESTE SRSCO</t>
  </si>
  <si>
    <t>022177</t>
  </si>
  <si>
    <t>JOSE RAMON RODRIGUEZ</t>
  </si>
  <si>
    <t>PAGO DE VACIADO DE CHAPAPOTE PARA REPARACION DE HUECO EN ACERA FRONTAL, EN EL CPN AMINA, DE ESTE SRSCO, R-7.</t>
  </si>
  <si>
    <t>022178</t>
  </si>
  <si>
    <t>SALDO DE ELECTRICIDAD DE DEUDAS PENDIENTES DE ESTOS CENTROS DE PRIMER NIVEL ANEXOS DE ESTE SRSCO</t>
  </si>
  <si>
    <t>37524266803</t>
  </si>
  <si>
    <t>ANTHONY DIAZ SANCHEZ</t>
  </si>
  <si>
    <t>PAGO DE LIMPIEZA DE POZO SEPTICO Y LOS REGISTROS EN EL CPN CAPOTILLO DE ESTE SRSCO</t>
  </si>
  <si>
    <t>37524267977</t>
  </si>
  <si>
    <t>REFLICLIMA HF SRL</t>
  </si>
  <si>
    <t>PAGO COMPRA DE MATERIALES DE REFRIGERACION PARA SER UTILIZADOS EN LOS TRABAJOS DE MANTENIMIENTO DE LOS EQUIPOS EN LOS CENTROS DIAGNOSTICOS Y LAS UNIDADES DE PRIMERL NIVEL DE ATENCION DE ESTE SRSCO</t>
  </si>
  <si>
    <t>37524269163</t>
  </si>
  <si>
    <t>DAJABON CABLEVISION SRL</t>
  </si>
  <si>
    <t>PAGO SERVICIO DE INTERNET DE CENTROS DE PRIMER NIVEL DE ATENCION DE LA GERENCIA DE AREA 4, DAJABON CORRESP. A AGOSTO Y SEPTIEMBRE 2024</t>
  </si>
  <si>
    <t>37524270951</t>
  </si>
  <si>
    <t>R Y M AUTOPINTURA SRL</t>
  </si>
  <si>
    <t>PAGO COMPRA DE PINTURA PARA EL CENTRO DIAGNOSTICO MAO DE ESTE SRSCO</t>
  </si>
  <si>
    <t>022179</t>
  </si>
  <si>
    <t>PAGO TERMINACION DE APLICACIÓN DE PAÑETE EN LOS BAÑOS DE LOS USUARIOS Y DEL PERSONAL DE SALUD, EN EL CPN BATEY AMINA DE ESTE SRSCO. R-7.</t>
  </si>
  <si>
    <t>022180</t>
  </si>
  <si>
    <t>PAGO INICIO DE VACIADO DE CHAPAPOTE EN ACERA FRONTAL, EN EL CPN BATEY AMINA DE ESTESRSCO, R-7.</t>
  </si>
  <si>
    <t>Cargo bancario correspondiente a mes de a Septiembre 2024</t>
  </si>
  <si>
    <t>31/9/2024</t>
  </si>
  <si>
    <t>Auto Repuesto Juan Nicasio SRL</t>
  </si>
  <si>
    <t xml:space="preserve">Pago compra de repuesto para la reparacion de camioneta nissan frontier pertenecientes de este SRSCO,R-7. </t>
  </si>
  <si>
    <t xml:space="preserve">Almanzar Estevez SRL </t>
  </si>
  <si>
    <t>Pago compra de reactivos e insumos de labotorio para los centros diagnosticos del SRSCO,R-7.</t>
  </si>
  <si>
    <t>Pago Servicio de Flotas de este SRSCO, corresp.  Agosto 2024.</t>
  </si>
  <si>
    <t xml:space="preserve">Bionuclear SRL </t>
  </si>
  <si>
    <t xml:space="preserve">Claro </t>
  </si>
  <si>
    <t>Pago Servicio de telefonico de los centros de primer nivel de atencion de este SRSCO, corresp.  Agosto 2024.</t>
  </si>
  <si>
    <t xml:space="preserve">Hemotest SRL </t>
  </si>
  <si>
    <t xml:space="preserve">Idemesa SRL </t>
  </si>
  <si>
    <t>PagoSaldo 25% compra de medicamentos para los centros de primer nivel de atención, perteneciente a este SRSCO, R-7.</t>
  </si>
  <si>
    <t xml:space="preserve">Jose Aristides Reyes Borbon </t>
  </si>
  <si>
    <t>Pago compra de toner de tinta y papel para Rx para los centros diagnosticos de este SRSCO,R-7.</t>
  </si>
  <si>
    <t>37255620847</t>
  </si>
  <si>
    <t>Lambda Diagnosticos SRL</t>
  </si>
  <si>
    <t xml:space="preserve">Pago compra de reactivos de laboratorio para los centros diagnosticos pertenecientes de este SRSCO,R7. </t>
  </si>
  <si>
    <t>Suplimade Comercial SRL</t>
  </si>
  <si>
    <t xml:space="preserve">Pago compra de suministros de cocina para la oficina regional y almacen de medicamentos pertenecientes de este SRSCO,R7. </t>
  </si>
  <si>
    <t xml:space="preserve">Unique Representaciones SRL </t>
  </si>
  <si>
    <t xml:space="preserve">Pago compra de reactivos de laboratorio para los centros diagnosticos Dajabon, Montecristi y Esperanza pertenecientes de este SRSCO,R7. </t>
  </si>
  <si>
    <t>Farmadal SRL</t>
  </si>
  <si>
    <t>Pago Compra de reactivos e insumos de laboratorio para los centros diagnosticos de este SRSCO,R-7.</t>
  </si>
  <si>
    <t>34143644197</t>
  </si>
  <si>
    <t>37143644549</t>
  </si>
  <si>
    <t>Pago de viaticos al Enc. Administrativo del SRSCO,R-7.</t>
  </si>
  <si>
    <t>37143644937</t>
  </si>
  <si>
    <t>37143645366</t>
  </si>
  <si>
    <t xml:space="preserve">Dra. Patricia Reyes </t>
  </si>
  <si>
    <t>Pago de viaticos a la coord. De odontologia del SRSCO,R-7.</t>
  </si>
  <si>
    <t>37143646080</t>
  </si>
  <si>
    <t>37143647319</t>
  </si>
  <si>
    <t>37143647746</t>
  </si>
  <si>
    <t>37143695157</t>
  </si>
  <si>
    <t>37143696459</t>
  </si>
  <si>
    <t>37143696874</t>
  </si>
  <si>
    <t>37143698493</t>
  </si>
  <si>
    <t>37143698973</t>
  </si>
  <si>
    <t>37143699339</t>
  </si>
  <si>
    <t>37143699829</t>
  </si>
  <si>
    <t>37143700319</t>
  </si>
  <si>
    <t xml:space="preserve">Sr. Primitivo Duran </t>
  </si>
  <si>
    <t>37143712523</t>
  </si>
  <si>
    <t xml:space="preserve">Lic. Jose Miguel Almonte </t>
  </si>
  <si>
    <t>Augustos DS SRL</t>
  </si>
  <si>
    <t>Pago Compra de sellos  para los centros de primer nivel de atencion de este SRSCO,R-7.</t>
  </si>
  <si>
    <t xml:space="preserve">Dra. Karen Colon </t>
  </si>
  <si>
    <t xml:space="preserve">Dr. Abrahan Toribio </t>
  </si>
  <si>
    <t>Pago de viaticos al Gestor materno del SRSCO,R-7.</t>
  </si>
  <si>
    <t>Lic. Rosanna Bernard</t>
  </si>
  <si>
    <t xml:space="preserve">Lic. Wendy Espinal </t>
  </si>
  <si>
    <t>Pago de viaticos a la Supervisora de Enfermeria del SRSCO,R-7.</t>
  </si>
  <si>
    <t xml:space="preserve">Sra. Joveiry Francisco </t>
  </si>
  <si>
    <t xml:space="preserve">Pago Viatico  viajes a secretaria de la div. Gestion clinica del SRSCO. </t>
  </si>
  <si>
    <t xml:space="preserve">Sr. Faustino Reyes </t>
  </si>
  <si>
    <t>Pago viatico a enc. transportacion del SRSCO</t>
  </si>
  <si>
    <t xml:space="preserve">Sr. Ariel Jose Salcedo </t>
  </si>
  <si>
    <t>Pago Viatico   chofer del area  Dajabon del SRSCO</t>
  </si>
  <si>
    <t>Pago Viaticos a Electricista del SRSCO.</t>
  </si>
  <si>
    <t>Pago Viaticos a Pintor del SRSCO.</t>
  </si>
  <si>
    <t xml:space="preserve"> 375,027.05     </t>
  </si>
  <si>
    <t>SERVICIO REGIONAL VII DE SALUD, VALVERDE</t>
  </si>
  <si>
    <t xml:space="preserve">CUENTA ODONTOLOGIA </t>
  </si>
  <si>
    <t>CONCEPTO</t>
  </si>
  <si>
    <t xml:space="preserve">INGRESOS </t>
  </si>
  <si>
    <t>EGRESOS</t>
  </si>
  <si>
    <t xml:space="preserve">Balance </t>
  </si>
  <si>
    <t>Anterior</t>
  </si>
  <si>
    <t xml:space="preserve">SRSCO </t>
  </si>
  <si>
    <t>SUPERMERCADO MAEÑO SRL</t>
  </si>
  <si>
    <t>PAGO COMPRA DE SUMINISTROS PARA LOS CENTROS DIAGNOSTICOS Y CPN DE LA REGION.</t>
  </si>
  <si>
    <t xml:space="preserve">COLECTOR IMPUESTOS INTERNOS </t>
  </si>
  <si>
    <t>PAGO IR-17, RETENCION SUPLIDORES DEL ESTADO.</t>
  </si>
  <si>
    <t xml:space="preserve">BANRESERVAS </t>
  </si>
  <si>
    <t xml:space="preserve">CARGOS BANCARIOS </t>
  </si>
  <si>
    <t xml:space="preserve">TOTAL </t>
  </si>
  <si>
    <t xml:space="preserve">       Lic. Expedito Reyes                                                                      Licda. Rosa Tejada </t>
  </si>
  <si>
    <t>Estado de Cuenta po Pagar a Suplidores</t>
  </si>
  <si>
    <t>Al 31 de Septiembre del 2024</t>
  </si>
  <si>
    <t>Fecha de registro: hasta el 30 de 09 del 2024</t>
  </si>
  <si>
    <t>Fecha de imputación: hasta el 30 de 09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</si>
</sst>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&quot;Al &quot;d\ &quot;DE &quot;mmmm\ &quot;del &quot;yyyy"/>
    <numFmt numFmtId="167" formatCode="&quot;LIBRO BANCO DE ANTICIPOS FINANCIEROS  OP del 1 al &quot;d\ &quot;DE &quot;mmmm\ &quot;de &quot;yyyy"/>
    <numFmt numFmtId="168" formatCode="_-* #,##0.00\ _P_t_s_-;\-* #,##0.00\ _P_t_s_-;_-* &quot;-&quot;??\ _P_t_s_-;_-@_-"/>
    <numFmt numFmtId="169" formatCode="_-* #,##0.00_-;\-* #,##0.00_-;_-* &quot;-&quot;??_-;_-@_-"/>
    <numFmt numFmtId="170" formatCode="#,##0.00;[Red]#,##0.00"/>
    <numFmt numFmtId="171" formatCode="dd\-mmm\-yy"/>
    <numFmt numFmtId="172" formatCode="&quot;LIBRO BANCO DE ANTICIPOS FINANCIEROS  MC del 1 al &quot;d\ &quot;DE &quot;mmmm\ &quot;de &quot;yyyy"/>
    <numFmt numFmtId="173" formatCode="[$-C0A]d\-mmm\-yy;@"/>
    <numFmt numFmtId="174" formatCode="_(&quot;RD$&quot;* #,##0.00_);_(&quot;RD$&quot;* \(#,##0.00\);_(&quot;RD$&quot;* &quot;-&quot;??_);_(@_)"/>
    <numFmt numFmtId="175" formatCode="mm\-dd\-yy"/>
    <numFmt numFmtId="176" formatCode="&quot;Libro Banco Del 1 Al &quot;\ dd\ &quot;de &quot;\ mmmm\ &quot;del &quot;\ yyyy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1"/>
      <name val="Tahoma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4"/>
      <color theme="1"/>
      <name val="Arial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sz val="14"/>
      <name val="Calibri"/>
      <scheme val="minor"/>
    </font>
    <font>
      <sz val="11"/>
      <name val="Calibri"/>
      <family val="2"/>
    </font>
    <font>
      <sz val="11"/>
      <name val="Calibri"/>
    </font>
    <font>
      <sz val="11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5">
    <xf numFmtId="0" fontId="0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5" fillId="0" borderId="0"/>
    <xf numFmtId="0" fontId="8" fillId="0" borderId="0" applyFont="0" applyFill="0" applyBorder="0" applyProtection="0"/>
    <xf numFmtId="0" fontId="8" fillId="0" borderId="0"/>
    <xf numFmtId="0" fontId="5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 applyFont="0" applyFill="0" applyBorder="0" applyProtection="0"/>
    <xf numFmtId="0" fontId="6" fillId="0" borderId="0"/>
    <xf numFmtId="0" fontId="3" fillId="0" borderId="0"/>
    <xf numFmtId="0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8" fontId="6" fillId="0" borderId="0" applyFont="0" applyFill="0" applyBorder="0" applyProtection="0"/>
    <xf numFmtId="43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</cellStyleXfs>
  <cellXfs count="400">
    <xf numFmtId="0" fontId="0" fillId="0" borderId="0" xfId="0"/>
    <xf numFmtId="0" fontId="7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165" fontId="12" fillId="2" borderId="0" xfId="1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65" fontId="12" fillId="2" borderId="0" xfId="1" applyNumberFormat="1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165" fontId="13" fillId="2" borderId="0" xfId="1" applyNumberFormat="1" applyFont="1" applyFill="1" applyBorder="1" applyAlignment="1">
      <alignment horizontal="left" vertical="center" wrapText="1"/>
    </xf>
    <xf numFmtId="165" fontId="13" fillId="2" borderId="0" xfId="1" applyNumberFormat="1" applyFont="1" applyFill="1" applyBorder="1" applyAlignment="1">
      <alignment vertical="center"/>
    </xf>
    <xf numFmtId="165" fontId="13" fillId="2" borderId="0" xfId="1" applyNumberFormat="1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Alignment="1">
      <alignment vertical="center"/>
    </xf>
    <xf numFmtId="0" fontId="9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4" fontId="0" fillId="2" borderId="0" xfId="0" applyNumberFormat="1" applyFill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/>
    <xf numFmtId="14" fontId="13" fillId="2" borderId="8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4" fontId="13" fillId="2" borderId="8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5" fontId="12" fillId="2" borderId="0" xfId="1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14" fontId="19" fillId="2" borderId="8" xfId="0" applyNumberFormat="1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4" fontId="19" fillId="2" borderId="8" xfId="0" applyNumberFormat="1" applyFont="1" applyFill="1" applyBorder="1" applyAlignment="1">
      <alignment horizontal="center" vertical="center" wrapText="1"/>
    </xf>
    <xf numFmtId="170" fontId="19" fillId="2" borderId="8" xfId="0" applyNumberFormat="1" applyFont="1" applyFill="1" applyBorder="1" applyAlignment="1">
      <alignment horizontal="center" vertical="center" wrapText="1"/>
    </xf>
    <xf numFmtId="14" fontId="19" fillId="2" borderId="8" xfId="0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top" wrapText="1"/>
    </xf>
    <xf numFmtId="0" fontId="19" fillId="2" borderId="8" xfId="0" applyFont="1" applyFill="1" applyBorder="1" applyAlignment="1">
      <alignment horizontal="left" vertical="top" wrapText="1"/>
    </xf>
    <xf numFmtId="0" fontId="29" fillId="3" borderId="8" xfId="0" applyFont="1" applyFill="1" applyBorder="1" applyAlignment="1">
      <alignment horizontal="center" vertical="center" wrapText="1"/>
    </xf>
    <xf numFmtId="4" fontId="29" fillId="3" borderId="8" xfId="0" applyNumberFormat="1" applyFont="1" applyFill="1" applyBorder="1" applyAlignment="1">
      <alignment horizontal="center" vertical="center" wrapText="1"/>
    </xf>
    <xf numFmtId="168" fontId="18" fillId="0" borderId="0" xfId="16" applyNumberFormat="1" applyFont="1" applyFill="1" applyProtection="1">
      <protection hidden="1"/>
    </xf>
    <xf numFmtId="168" fontId="17" fillId="0" borderId="0" xfId="16" applyNumberFormat="1" applyFont="1" applyFill="1" applyProtection="1">
      <protection hidden="1"/>
    </xf>
    <xf numFmtId="168" fontId="17" fillId="0" borderId="0" xfId="16" applyNumberFormat="1" applyFont="1" applyFill="1" applyAlignment="1" applyProtection="1">
      <alignment horizontal="center" vertical="center"/>
      <protection hidden="1"/>
    </xf>
    <xf numFmtId="14" fontId="30" fillId="2" borderId="1" xfId="17" applyNumberFormat="1" applyFont="1" applyFill="1" applyBorder="1" applyAlignment="1" applyProtection="1">
      <alignment horizontal="center" vertical="center" wrapText="1"/>
      <protection hidden="1"/>
    </xf>
    <xf numFmtId="0" fontId="30" fillId="2" borderId="5" xfId="17" applyFont="1" applyFill="1" applyBorder="1" applyAlignment="1" applyProtection="1">
      <alignment horizontal="center" vertical="center" wrapText="1"/>
      <protection hidden="1"/>
    </xf>
    <xf numFmtId="0" fontId="30" fillId="2" borderId="16" xfId="17" applyFont="1" applyFill="1" applyBorder="1" applyAlignment="1" applyProtection="1">
      <alignment horizontal="center" vertical="center" wrapText="1"/>
      <protection hidden="1"/>
    </xf>
    <xf numFmtId="0" fontId="30" fillId="2" borderId="1" xfId="17" applyFont="1" applyFill="1" applyBorder="1" applyAlignment="1" applyProtection="1">
      <alignment horizontal="center" vertical="center" wrapText="1"/>
      <protection hidden="1"/>
    </xf>
    <xf numFmtId="168" fontId="30" fillId="2" borderId="1" xfId="16" applyNumberFormat="1" applyFont="1" applyFill="1" applyBorder="1" applyAlignment="1" applyProtection="1">
      <alignment horizontal="center" vertical="center"/>
      <protection hidden="1"/>
    </xf>
    <xf numFmtId="0" fontId="28" fillId="2" borderId="15" xfId="19" applyNumberFormat="1" applyFont="1" applyFill="1" applyBorder="1" applyAlignment="1" applyProtection="1">
      <alignment horizontal="left" vertical="center" wrapText="1"/>
      <protection hidden="1"/>
    </xf>
    <xf numFmtId="168" fontId="19" fillId="2" borderId="3" xfId="16" applyNumberFormat="1" applyFont="1" applyFill="1" applyBorder="1" applyAlignment="1" applyProtection="1">
      <alignment vertical="center"/>
      <protection hidden="1"/>
    </xf>
    <xf numFmtId="168" fontId="0" fillId="2" borderId="17" xfId="16" applyNumberFormat="1" applyFont="1" applyFill="1" applyBorder="1" applyAlignment="1" applyProtection="1">
      <alignment vertical="center"/>
      <protection hidden="1"/>
    </xf>
    <xf numFmtId="168" fontId="19" fillId="2" borderId="9" xfId="16" applyNumberFormat="1" applyFont="1" applyFill="1" applyBorder="1" applyAlignment="1" applyProtection="1">
      <alignment horizontal="center" vertical="center"/>
      <protection hidden="1"/>
    </xf>
    <xf numFmtId="168" fontId="19" fillId="2" borderId="8" xfId="19" applyNumberFormat="1" applyFont="1" applyFill="1" applyBorder="1" applyAlignment="1" applyProtection="1">
      <alignment vertical="center"/>
      <protection hidden="1"/>
    </xf>
    <xf numFmtId="4" fontId="19" fillId="2" borderId="8" xfId="20" applyNumberFormat="1" applyFont="1" applyFill="1" applyBorder="1" applyAlignment="1" applyProtection="1">
      <alignment horizontal="right"/>
      <protection hidden="1"/>
    </xf>
    <xf numFmtId="168" fontId="19" fillId="2" borderId="9" xfId="20" applyNumberFormat="1" applyFont="1" applyFill="1" applyBorder="1" applyAlignment="1" applyProtection="1">
      <alignment horizontal="center" vertical="center"/>
      <protection hidden="1"/>
    </xf>
    <xf numFmtId="4" fontId="19" fillId="2" borderId="4" xfId="19" applyNumberFormat="1" applyFont="1" applyFill="1" applyBorder="1" applyAlignment="1" applyProtection="1">
      <alignment horizontal="left" vertical="center" wrapText="1"/>
      <protection hidden="1"/>
    </xf>
    <xf numFmtId="164" fontId="31" fillId="0" borderId="0" xfId="20" applyFont="1" applyAlignment="1">
      <alignment horizontal="center"/>
    </xf>
    <xf numFmtId="164" fontId="23" fillId="0" borderId="0" xfId="20" applyFont="1" applyAlignment="1">
      <alignment horizontal="center"/>
    </xf>
    <xf numFmtId="164" fontId="0" fillId="0" borderId="0" xfId="20" applyFont="1"/>
    <xf numFmtId="168" fontId="17" fillId="0" borderId="0" xfId="16" applyNumberFormat="1" applyFont="1" applyFill="1" applyAlignment="1" applyProtection="1">
      <alignment vertical="center"/>
      <protection hidden="1"/>
    </xf>
    <xf numFmtId="173" fontId="33" fillId="2" borderId="1" xfId="17" applyNumberFormat="1" applyFont="1" applyFill="1" applyBorder="1" applyAlignment="1" applyProtection="1">
      <alignment horizontal="center" vertical="center" wrapText="1"/>
      <protection hidden="1"/>
    </xf>
    <xf numFmtId="49" fontId="33" fillId="2" borderId="1" xfId="17" applyNumberFormat="1" applyFont="1" applyFill="1" applyBorder="1" applyAlignment="1" applyProtection="1">
      <alignment horizontal="center" vertical="center" wrapText="1"/>
      <protection hidden="1"/>
    </xf>
    <xf numFmtId="49" fontId="33" fillId="2" borderId="1" xfId="16" applyNumberFormat="1" applyFont="1" applyFill="1" applyBorder="1" applyAlignment="1" applyProtection="1">
      <alignment vertical="center"/>
      <protection hidden="1"/>
    </xf>
    <xf numFmtId="0" fontId="19" fillId="2" borderId="4" xfId="19" applyNumberFormat="1" applyFont="1" applyFill="1" applyBorder="1" applyAlignment="1" applyProtection="1">
      <alignment horizontal="left" vertical="center" wrapText="1"/>
      <protection hidden="1"/>
    </xf>
    <xf numFmtId="168" fontId="19" fillId="2" borderId="8" xfId="16" applyNumberFormat="1" applyFont="1" applyFill="1" applyBorder="1" applyAlignment="1" applyProtection="1">
      <alignment vertical="center"/>
      <protection hidden="1"/>
    </xf>
    <xf numFmtId="4" fontId="19" fillId="0" borderId="4" xfId="19" applyNumberFormat="1" applyFont="1" applyFill="1" applyBorder="1" applyAlignment="1" applyProtection="1">
      <alignment horizontal="left" vertical="center" wrapText="1"/>
      <protection hidden="1"/>
    </xf>
    <xf numFmtId="168" fontId="19" fillId="0" borderId="8" xfId="19" applyNumberFormat="1" applyFont="1" applyFill="1" applyBorder="1" applyAlignment="1" applyProtection="1">
      <alignment vertical="center"/>
      <protection hidden="1"/>
    </xf>
    <xf numFmtId="168" fontId="19" fillId="0" borderId="9" xfId="19" applyNumberFormat="1" applyFont="1" applyFill="1" applyBorder="1" applyAlignment="1" applyProtection="1">
      <alignment vertical="center"/>
      <protection hidden="1"/>
    </xf>
    <xf numFmtId="168" fontId="19" fillId="2" borderId="9" xfId="19" applyNumberFormat="1" applyFont="1" applyFill="1" applyBorder="1" applyAlignment="1" applyProtection="1">
      <alignment vertical="center"/>
      <protection hidden="1"/>
    </xf>
    <xf numFmtId="173" fontId="19" fillId="2" borderId="4" xfId="17" applyNumberFormat="1" applyFont="1" applyFill="1" applyBorder="1" applyAlignment="1" applyProtection="1">
      <alignment horizontal="center" vertical="center" wrapText="1"/>
      <protection hidden="1"/>
    </xf>
    <xf numFmtId="168" fontId="28" fillId="2" borderId="8" xfId="16" applyNumberFormat="1" applyFont="1" applyFill="1" applyBorder="1" applyAlignment="1" applyProtection="1">
      <alignment vertical="center"/>
      <protection hidden="1"/>
    </xf>
    <xf numFmtId="164" fontId="28" fillId="2" borderId="8" xfId="16" applyNumberFormat="1" applyFont="1" applyFill="1" applyBorder="1" applyAlignment="1" applyProtection="1">
      <alignment vertical="center"/>
      <protection hidden="1"/>
    </xf>
    <xf numFmtId="168" fontId="21" fillId="2" borderId="12" xfId="19" applyNumberFormat="1" applyFont="1" applyFill="1" applyBorder="1" applyAlignment="1">
      <alignment vertical="center"/>
    </xf>
    <xf numFmtId="0" fontId="3" fillId="0" borderId="0" xfId="25" applyFont="1"/>
    <xf numFmtId="43" fontId="38" fillId="0" borderId="0" xfId="26" applyFont="1" applyBorder="1" applyAlignment="1">
      <alignment vertical="center" wrapText="1"/>
    </xf>
    <xf numFmtId="0" fontId="39" fillId="0" borderId="0" xfId="25" applyFont="1"/>
    <xf numFmtId="0" fontId="38" fillId="0" borderId="0" xfId="25" applyFont="1"/>
    <xf numFmtId="0" fontId="3" fillId="0" borderId="0" xfId="25"/>
    <xf numFmtId="0" fontId="39" fillId="0" borderId="0" xfId="25" applyFont="1" applyAlignment="1">
      <alignment horizontal="left"/>
    </xf>
    <xf numFmtId="43" fontId="40" fillId="0" borderId="0" xfId="26" applyFont="1" applyAlignment="1"/>
    <xf numFmtId="0" fontId="39" fillId="0" borderId="0" xfId="25" applyFont="1" applyAlignment="1">
      <alignment horizontal="center" vertical="center"/>
    </xf>
    <xf numFmtId="0" fontId="39" fillId="0" borderId="0" xfId="25" applyFont="1" applyAlignment="1">
      <alignment horizontal="center"/>
    </xf>
    <xf numFmtId="43" fontId="39" fillId="0" borderId="0" xfId="26" applyFont="1" applyAlignment="1">
      <alignment horizontal="center"/>
    </xf>
    <xf numFmtId="43" fontId="39" fillId="0" borderId="0" xfId="26" applyFont="1"/>
    <xf numFmtId="43" fontId="40" fillId="0" borderId="0" xfId="26" applyFont="1"/>
    <xf numFmtId="0" fontId="38" fillId="4" borderId="0" xfId="25" applyFont="1" applyFill="1" applyBorder="1" applyAlignment="1">
      <alignment vertical="center" wrapText="1"/>
    </xf>
    <xf numFmtId="0" fontId="38" fillId="4" borderId="0" xfId="25" applyFont="1" applyFill="1" applyBorder="1" applyAlignment="1">
      <alignment horizontal="center" vertical="center" wrapText="1"/>
    </xf>
    <xf numFmtId="43" fontId="38" fillId="4" borderId="0" xfId="26" applyFont="1" applyFill="1" applyBorder="1" applyAlignment="1">
      <alignment horizontal="center" vertical="center" wrapText="1"/>
    </xf>
    <xf numFmtId="43" fontId="39" fillId="0" borderId="0" xfId="25" applyNumberFormat="1" applyFont="1"/>
    <xf numFmtId="0" fontId="20" fillId="0" borderId="11" xfId="25" applyFont="1" applyBorder="1" applyAlignment="1">
      <alignment horizontal="left" vertical="center" wrapText="1"/>
    </xf>
    <xf numFmtId="43" fontId="20" fillId="0" borderId="11" xfId="26" applyFont="1" applyBorder="1" applyAlignment="1">
      <alignment horizontal="left" vertical="center" wrapText="1"/>
    </xf>
    <xf numFmtId="43" fontId="0" fillId="0" borderId="0" xfId="26" applyFont="1"/>
    <xf numFmtId="0" fontId="38" fillId="0" borderId="0" xfId="25" applyFont="1" applyAlignment="1">
      <alignment horizontal="left" vertical="center" wrapText="1"/>
    </xf>
    <xf numFmtId="165" fontId="38" fillId="0" borderId="0" xfId="26" applyNumberFormat="1" applyFont="1" applyAlignment="1">
      <alignment vertical="center"/>
    </xf>
    <xf numFmtId="165" fontId="38" fillId="0" borderId="0" xfId="26" applyNumberFormat="1" applyFont="1" applyAlignment="1">
      <alignment vertical="center" wrapText="1"/>
    </xf>
    <xf numFmtId="43" fontId="38" fillId="0" borderId="0" xfId="26" applyFont="1" applyAlignment="1">
      <alignment vertical="center" wrapText="1"/>
    </xf>
    <xf numFmtId="164" fontId="38" fillId="0" borderId="0" xfId="26" applyNumberFormat="1" applyFont="1" applyAlignment="1">
      <alignment vertical="center" wrapText="1"/>
    </xf>
    <xf numFmtId="4" fontId="38" fillId="0" borderId="0" xfId="26" applyNumberFormat="1" applyFont="1" applyAlignment="1">
      <alignment vertical="center" wrapText="1"/>
    </xf>
    <xf numFmtId="9" fontId="40" fillId="0" borderId="0" xfId="27" applyFont="1"/>
    <xf numFmtId="0" fontId="39" fillId="0" borderId="0" xfId="25" applyFont="1" applyAlignment="1">
      <alignment horizontal="left" vertical="center" wrapText="1" indent="2"/>
    </xf>
    <xf numFmtId="165" fontId="39" fillId="0" borderId="0" xfId="26" applyNumberFormat="1" applyFont="1" applyAlignment="1">
      <alignment vertical="center"/>
    </xf>
    <xf numFmtId="165" fontId="39" fillId="0" borderId="0" xfId="26" applyNumberFormat="1" applyFont="1" applyAlignment="1">
      <alignment vertical="center" wrapText="1"/>
    </xf>
    <xf numFmtId="43" fontId="39" fillId="0" borderId="0" xfId="26" applyFont="1" applyAlignment="1">
      <alignment vertical="center"/>
    </xf>
    <xf numFmtId="164" fontId="39" fillId="0" borderId="0" xfId="26" applyNumberFormat="1" applyFont="1" applyAlignment="1">
      <alignment vertical="center"/>
    </xf>
    <xf numFmtId="4" fontId="39" fillId="0" borderId="0" xfId="26" applyNumberFormat="1" applyFont="1" applyAlignment="1">
      <alignment vertical="center"/>
    </xf>
    <xf numFmtId="165" fontId="39" fillId="0" borderId="0" xfId="25" applyNumberFormat="1" applyFont="1" applyAlignment="1">
      <alignment vertical="center" wrapText="1"/>
    </xf>
    <xf numFmtId="164" fontId="39" fillId="0" borderId="0" xfId="25" applyNumberFormat="1" applyFont="1" applyAlignment="1">
      <alignment vertical="center"/>
    </xf>
    <xf numFmtId="0" fontId="22" fillId="0" borderId="0" xfId="25" applyFont="1" applyAlignment="1">
      <alignment horizontal="left" vertical="center" wrapText="1" indent="2"/>
    </xf>
    <xf numFmtId="165" fontId="22" fillId="0" borderId="0" xfId="26" applyNumberFormat="1" applyFont="1" applyAlignment="1">
      <alignment vertical="center"/>
    </xf>
    <xf numFmtId="165" fontId="22" fillId="0" borderId="0" xfId="25" applyNumberFormat="1" applyFont="1" applyAlignment="1">
      <alignment vertical="center" wrapText="1"/>
    </xf>
    <xf numFmtId="4" fontId="38" fillId="0" borderId="0" xfId="25" applyNumberFormat="1" applyFont="1" applyAlignment="1">
      <alignment vertical="center" wrapText="1"/>
    </xf>
    <xf numFmtId="43" fontId="22" fillId="0" borderId="0" xfId="25" applyNumberFormat="1" applyFont="1" applyAlignment="1">
      <alignment vertical="center" wrapText="1"/>
    </xf>
    <xf numFmtId="43" fontId="22" fillId="0" borderId="0" xfId="1" applyFont="1" applyAlignment="1">
      <alignment vertical="center" wrapText="1"/>
    </xf>
    <xf numFmtId="165" fontId="38" fillId="0" borderId="0" xfId="25" applyNumberFormat="1" applyFont="1" applyAlignment="1">
      <alignment vertical="center" wrapText="1"/>
    </xf>
    <xf numFmtId="164" fontId="38" fillId="0" borderId="0" xfId="25" applyNumberFormat="1" applyFont="1" applyAlignment="1">
      <alignment vertical="center" wrapText="1"/>
    </xf>
    <xf numFmtId="43" fontId="39" fillId="0" borderId="0" xfId="26" applyFont="1" applyAlignment="1">
      <alignment horizontal="right" vertical="center"/>
    </xf>
    <xf numFmtId="4" fontId="39" fillId="0" borderId="0" xfId="25" applyNumberFormat="1" applyFont="1" applyAlignment="1">
      <alignment vertical="center" wrapText="1"/>
    </xf>
    <xf numFmtId="0" fontId="20" fillId="0" borderId="0" xfId="25" applyFont="1" applyAlignment="1">
      <alignment horizontal="left" vertical="center" wrapText="1"/>
    </xf>
    <xf numFmtId="165" fontId="20" fillId="0" borderId="0" xfId="26" applyNumberFormat="1" applyFont="1" applyAlignment="1">
      <alignment vertical="center"/>
    </xf>
    <xf numFmtId="165" fontId="20" fillId="0" borderId="0" xfId="25" applyNumberFormat="1" applyFont="1" applyAlignment="1">
      <alignment vertical="center" wrapText="1"/>
    </xf>
    <xf numFmtId="43" fontId="20" fillId="0" borderId="0" xfId="26" applyFont="1" applyAlignment="1">
      <alignment vertical="center" wrapText="1"/>
    </xf>
    <xf numFmtId="165" fontId="24" fillId="0" borderId="0" xfId="25" applyNumberFormat="1" applyFont="1" applyAlignment="1">
      <alignment vertical="center" wrapText="1"/>
    </xf>
    <xf numFmtId="4" fontId="38" fillId="5" borderId="10" xfId="25" applyNumberFormat="1" applyFont="1" applyFill="1" applyBorder="1" applyAlignment="1">
      <alignment horizontal="center" vertical="center" wrapText="1"/>
    </xf>
    <xf numFmtId="43" fontId="22" fillId="0" borderId="0" xfId="26" applyFont="1" applyAlignment="1">
      <alignment vertical="center"/>
    </xf>
    <xf numFmtId="0" fontId="22" fillId="0" borderId="0" xfId="25" applyFont="1" applyAlignment="1">
      <alignment vertical="center"/>
    </xf>
    <xf numFmtId="43" fontId="38" fillId="5" borderId="10" xfId="26" applyFont="1" applyFill="1" applyBorder="1" applyAlignment="1">
      <alignment horizontal="center" vertical="center" wrapText="1"/>
    </xf>
    <xf numFmtId="43" fontId="38" fillId="4" borderId="10" xfId="26" applyFont="1" applyFill="1" applyBorder="1" applyAlignment="1">
      <alignment horizontal="center" vertical="center" wrapText="1"/>
    </xf>
    <xf numFmtId="164" fontId="39" fillId="0" borderId="0" xfId="25" applyNumberFormat="1" applyFont="1" applyAlignment="1">
      <alignment vertical="center" wrapText="1"/>
    </xf>
    <xf numFmtId="43" fontId="39" fillId="0" borderId="0" xfId="25" applyNumberFormat="1" applyFont="1" applyAlignment="1">
      <alignment vertical="center" wrapText="1"/>
    </xf>
    <xf numFmtId="0" fontId="38" fillId="5" borderId="10" xfId="25" applyFont="1" applyFill="1" applyBorder="1" applyAlignment="1">
      <alignment horizontal="left" vertical="center" wrapText="1"/>
    </xf>
    <xf numFmtId="165" fontId="38" fillId="5" borderId="10" xfId="25" applyNumberFormat="1" applyFont="1" applyFill="1" applyBorder="1" applyAlignment="1">
      <alignment horizontal="center" vertical="center" wrapText="1"/>
    </xf>
    <xf numFmtId="164" fontId="38" fillId="5" borderId="10" xfId="25" applyNumberFormat="1" applyFont="1" applyFill="1" applyBorder="1" applyAlignment="1">
      <alignment horizontal="center" vertical="center" wrapText="1"/>
    </xf>
    <xf numFmtId="170" fontId="38" fillId="5" borderId="10" xfId="25" applyNumberFormat="1" applyFont="1" applyFill="1" applyBorder="1" applyAlignment="1">
      <alignment horizontal="center" vertical="center" wrapText="1"/>
    </xf>
    <xf numFmtId="0" fontId="22" fillId="0" borderId="0" xfId="25" applyFont="1" applyAlignment="1">
      <alignment horizontal="left" vertical="center" wrapText="1"/>
    </xf>
    <xf numFmtId="165" fontId="22" fillId="0" borderId="0" xfId="25" applyNumberFormat="1" applyFont="1" applyAlignment="1">
      <alignment vertical="center"/>
    </xf>
    <xf numFmtId="165" fontId="20" fillId="0" borderId="11" xfId="25" applyNumberFormat="1" applyFont="1" applyBorder="1" applyAlignment="1">
      <alignment vertical="center" wrapText="1"/>
    </xf>
    <xf numFmtId="43" fontId="20" fillId="0" borderId="11" xfId="26" applyFont="1" applyBorder="1" applyAlignment="1">
      <alignment vertical="center" wrapText="1"/>
    </xf>
    <xf numFmtId="43" fontId="22" fillId="0" borderId="0" xfId="26" applyFont="1"/>
    <xf numFmtId="0" fontId="20" fillId="5" borderId="10" xfId="25" applyFont="1" applyFill="1" applyBorder="1" applyAlignment="1">
      <alignment horizontal="left" vertical="center" wrapText="1"/>
    </xf>
    <xf numFmtId="165" fontId="20" fillId="5" borderId="10" xfId="25" applyNumberFormat="1" applyFont="1" applyFill="1" applyBorder="1" applyAlignment="1">
      <alignment horizontal="center" vertical="center" wrapText="1"/>
    </xf>
    <xf numFmtId="43" fontId="20" fillId="5" borderId="10" xfId="26" applyFont="1" applyFill="1" applyBorder="1" applyAlignment="1">
      <alignment horizontal="center" vertical="center" wrapText="1"/>
    </xf>
    <xf numFmtId="0" fontId="39" fillId="0" borderId="0" xfId="25" applyFont="1" applyAlignment="1">
      <alignment vertical="center"/>
    </xf>
    <xf numFmtId="165" fontId="39" fillId="0" borderId="0" xfId="25" applyNumberFormat="1" applyFont="1" applyAlignment="1">
      <alignment vertical="center"/>
    </xf>
    <xf numFmtId="0" fontId="38" fillId="4" borderId="10" xfId="25" applyFont="1" applyFill="1" applyBorder="1" applyAlignment="1">
      <alignment horizontal="left" vertical="center" wrapText="1"/>
    </xf>
    <xf numFmtId="165" fontId="38" fillId="4" borderId="10" xfId="25" applyNumberFormat="1" applyFont="1" applyFill="1" applyBorder="1" applyAlignment="1">
      <alignment horizontal="center" vertical="center" wrapText="1"/>
    </xf>
    <xf numFmtId="165" fontId="38" fillId="4" borderId="10" xfId="25" applyNumberFormat="1" applyFont="1" applyFill="1" applyBorder="1" applyAlignment="1">
      <alignment horizontal="center" vertical="center"/>
    </xf>
    <xf numFmtId="4" fontId="38" fillId="4" borderId="10" xfId="25" applyNumberFormat="1" applyFont="1" applyFill="1" applyBorder="1" applyAlignment="1">
      <alignment horizontal="center" vertical="center" wrapText="1"/>
    </xf>
    <xf numFmtId="169" fontId="39" fillId="0" borderId="0" xfId="25" applyNumberFormat="1" applyFont="1"/>
    <xf numFmtId="165" fontId="39" fillId="0" borderId="0" xfId="25" applyNumberFormat="1" applyFont="1" applyAlignment="1">
      <alignment horizontal="center"/>
    </xf>
    <xf numFmtId="165" fontId="6" fillId="2" borderId="0" xfId="1" applyNumberFormat="1" applyFont="1" applyFill="1" applyBorder="1" applyAlignment="1">
      <alignment vertical="center"/>
    </xf>
    <xf numFmtId="0" fontId="2" fillId="0" borderId="0" xfId="28" applyBorder="1"/>
    <xf numFmtId="0" fontId="7" fillId="2" borderId="0" xfId="28" applyFont="1" applyFill="1" applyBorder="1" applyAlignment="1">
      <alignment horizontal="center" wrapText="1"/>
    </xf>
    <xf numFmtId="0" fontId="7" fillId="0" borderId="0" xfId="28" applyFont="1" applyBorder="1" applyAlignment="1">
      <alignment horizontal="center" wrapText="1"/>
    </xf>
    <xf numFmtId="0" fontId="7" fillId="2" borderId="0" xfId="28" applyFont="1" applyFill="1" applyBorder="1" applyAlignment="1">
      <alignment horizontal="center"/>
    </xf>
    <xf numFmtId="0" fontId="7" fillId="0" borderId="0" xfId="28" applyFont="1" applyBorder="1" applyAlignment="1">
      <alignment horizontal="center"/>
    </xf>
    <xf numFmtId="0" fontId="6" fillId="0" borderId="0" xfId="28" applyFont="1"/>
    <xf numFmtId="175" fontId="7" fillId="6" borderId="8" xfId="28" applyNumberFormat="1" applyFont="1" applyFill="1" applyBorder="1" applyAlignment="1">
      <alignment horizontal="center"/>
    </xf>
    <xf numFmtId="49" fontId="7" fillId="6" borderId="8" xfId="28" applyNumberFormat="1" applyFont="1" applyFill="1" applyBorder="1" applyAlignment="1">
      <alignment horizontal="center" wrapText="1"/>
    </xf>
    <xf numFmtId="0" fontId="7" fillId="6" borderId="8" xfId="28" applyFont="1" applyFill="1" applyBorder="1" applyAlignment="1">
      <alignment horizontal="left"/>
    </xf>
    <xf numFmtId="4" fontId="7" fillId="6" borderId="8" xfId="28" applyNumberFormat="1" applyFont="1" applyFill="1" applyBorder="1" applyAlignment="1">
      <alignment horizontal="center" vertical="center"/>
    </xf>
    <xf numFmtId="43" fontId="7" fillId="6" borderId="8" xfId="29" applyFont="1" applyFill="1" applyBorder="1" applyAlignment="1">
      <alignment horizontal="right" wrapText="1"/>
    </xf>
    <xf numFmtId="4" fontId="7" fillId="6" borderId="8" xfId="28" applyNumberFormat="1" applyFont="1" applyFill="1" applyBorder="1" applyAlignment="1">
      <alignment horizontal="center"/>
    </xf>
    <xf numFmtId="0" fontId="7" fillId="6" borderId="0" xfId="28" applyFont="1" applyFill="1" applyBorder="1" applyAlignment="1">
      <alignment horizontal="center" wrapText="1"/>
    </xf>
    <xf numFmtId="0" fontId="31" fillId="2" borderId="0" xfId="28" applyFont="1" applyFill="1"/>
    <xf numFmtId="14" fontId="19" fillId="2" borderId="8" xfId="28" applyNumberFormat="1" applyFont="1" applyFill="1" applyBorder="1" applyAlignment="1">
      <alignment horizontal="right"/>
    </xf>
    <xf numFmtId="49" fontId="28" fillId="2" borderId="4" xfId="28" applyNumberFormat="1" applyFont="1" applyFill="1" applyBorder="1" applyAlignment="1">
      <alignment horizontal="center" wrapText="1"/>
    </xf>
    <xf numFmtId="4" fontId="28" fillId="2" borderId="8" xfId="28" applyNumberFormat="1" applyFont="1" applyFill="1" applyBorder="1" applyAlignment="1">
      <alignment horizontal="center" vertical="center"/>
    </xf>
    <xf numFmtId="43" fontId="19" fillId="2" borderId="4" xfId="29" applyFont="1" applyFill="1" applyBorder="1" applyAlignment="1">
      <alignment horizontal="right" wrapText="1"/>
    </xf>
    <xf numFmtId="43" fontId="19" fillId="2" borderId="8" xfId="29" applyFont="1" applyFill="1" applyBorder="1" applyAlignment="1">
      <alignment horizontal="center"/>
    </xf>
    <xf numFmtId="0" fontId="19" fillId="2" borderId="8" xfId="28" applyFont="1" applyFill="1" applyBorder="1" applyAlignment="1">
      <alignment horizontal="left"/>
    </xf>
    <xf numFmtId="4" fontId="19" fillId="2" borderId="8" xfId="28" applyNumberFormat="1" applyFont="1" applyFill="1" applyBorder="1" applyAlignment="1">
      <alignment horizontal="center" vertical="center"/>
    </xf>
    <xf numFmtId="0" fontId="31" fillId="2" borderId="0" xfId="28" applyFont="1" applyFill="1" applyBorder="1"/>
    <xf numFmtId="14" fontId="19" fillId="2" borderId="8" xfId="28" applyNumberFormat="1" applyFont="1" applyFill="1" applyBorder="1" applyAlignment="1"/>
    <xf numFmtId="49" fontId="28" fillId="2" borderId="4" xfId="28" applyNumberFormat="1" applyFont="1" applyFill="1" applyBorder="1" applyAlignment="1">
      <alignment horizontal="center"/>
    </xf>
    <xf numFmtId="0" fontId="19" fillId="2" borderId="8" xfId="28" applyFont="1" applyFill="1" applyBorder="1" applyAlignment="1">
      <alignment horizontal="left" wrapText="1"/>
    </xf>
    <xf numFmtId="43" fontId="19" fillId="2" borderId="8" xfId="29" applyFont="1" applyFill="1" applyBorder="1" applyAlignment="1">
      <alignment horizontal="right"/>
    </xf>
    <xf numFmtId="0" fontId="35" fillId="2" borderId="0" xfId="28" applyFont="1" applyFill="1" applyBorder="1"/>
    <xf numFmtId="0" fontId="35" fillId="0" borderId="0" xfId="28" applyFont="1" applyBorder="1"/>
    <xf numFmtId="0" fontId="35" fillId="0" borderId="0" xfId="28" applyFont="1" applyFill="1" applyBorder="1"/>
    <xf numFmtId="49" fontId="28" fillId="2" borderId="8" xfId="28" applyNumberFormat="1" applyFont="1" applyFill="1" applyBorder="1" applyAlignment="1">
      <alignment horizontal="center" wrapText="1"/>
    </xf>
    <xf numFmtId="0" fontId="31" fillId="7" borderId="0" xfId="28" applyFont="1" applyFill="1" applyBorder="1"/>
    <xf numFmtId="0" fontId="28" fillId="2" borderId="8" xfId="28" applyFont="1" applyFill="1" applyBorder="1" applyAlignment="1">
      <alignment horizontal="center"/>
    </xf>
    <xf numFmtId="0" fontId="9" fillId="2" borderId="0" xfId="28" applyFont="1" applyFill="1" applyBorder="1"/>
    <xf numFmtId="0" fontId="21" fillId="2" borderId="8" xfId="28" applyFont="1" applyFill="1" applyBorder="1" applyAlignment="1">
      <alignment horizontal="center" wrapText="1"/>
    </xf>
    <xf numFmtId="0" fontId="36" fillId="2" borderId="0" xfId="28" applyFont="1" applyFill="1" applyBorder="1"/>
    <xf numFmtId="0" fontId="19" fillId="2" borderId="8" xfId="28" applyFont="1" applyFill="1" applyBorder="1" applyAlignment="1">
      <alignment vertical="center" wrapText="1"/>
    </xf>
    <xf numFmtId="0" fontId="19" fillId="2" borderId="8" xfId="28" applyFont="1" applyFill="1" applyBorder="1" applyAlignment="1">
      <alignment wrapText="1"/>
    </xf>
    <xf numFmtId="0" fontId="37" fillId="2" borderId="0" xfId="28" applyFont="1" applyFill="1" applyAlignment="1">
      <alignment wrapText="1"/>
    </xf>
    <xf numFmtId="4" fontId="19" fillId="2" borderId="8" xfId="28" applyNumberFormat="1" applyFont="1" applyFill="1" applyBorder="1" applyAlignment="1">
      <alignment horizontal="center" vertical="center" wrapText="1"/>
    </xf>
    <xf numFmtId="0" fontId="2" fillId="2" borderId="0" xfId="28" applyFill="1" applyAlignment="1">
      <alignment wrapText="1"/>
    </xf>
    <xf numFmtId="0" fontId="2" fillId="0" borderId="0" xfId="28" applyAlignment="1">
      <alignment wrapText="1"/>
    </xf>
    <xf numFmtId="0" fontId="19" fillId="2" borderId="8" xfId="28" applyFont="1" applyFill="1" applyBorder="1" applyAlignment="1">
      <alignment horizontal="left" vertical="center" wrapText="1"/>
    </xf>
    <xf numFmtId="0" fontId="6" fillId="2" borderId="0" xfId="28" applyFont="1" applyFill="1"/>
    <xf numFmtId="1" fontId="28" fillId="2" borderId="8" xfId="28" applyNumberFormat="1" applyFont="1" applyFill="1" applyBorder="1" applyAlignment="1">
      <alignment horizontal="center"/>
    </xf>
    <xf numFmtId="43" fontId="19" fillId="2" borderId="8" xfId="29" applyFont="1" applyFill="1" applyBorder="1" applyAlignment="1">
      <alignment horizontal="right" vertical="center"/>
    </xf>
    <xf numFmtId="4" fontId="19" fillId="2" borderId="8" xfId="28" applyNumberFormat="1" applyFont="1" applyFill="1" applyBorder="1" applyAlignment="1">
      <alignment horizontal="right"/>
    </xf>
    <xf numFmtId="49" fontId="27" fillId="2" borderId="8" xfId="28" applyNumberFormat="1" applyFont="1" applyFill="1" applyBorder="1" applyAlignment="1">
      <alignment horizontal="left" wrapText="1"/>
    </xf>
    <xf numFmtId="0" fontId="19" fillId="2" borderId="2" xfId="28" applyFont="1" applyFill="1" applyBorder="1" applyAlignment="1">
      <alignment wrapText="1"/>
    </xf>
    <xf numFmtId="0" fontId="19" fillId="2" borderId="2" xfId="28" applyFont="1" applyFill="1" applyBorder="1" applyAlignment="1">
      <alignment vertical="center" wrapText="1"/>
    </xf>
    <xf numFmtId="43" fontId="19" fillId="2" borderId="4" xfId="29" applyFont="1" applyFill="1" applyBorder="1" applyAlignment="1">
      <alignment horizontal="left" wrapText="1"/>
    </xf>
    <xf numFmtId="0" fontId="28" fillId="2" borderId="8" xfId="28" applyFont="1" applyFill="1" applyBorder="1" applyAlignment="1">
      <alignment horizontal="center" vertical="center"/>
    </xf>
    <xf numFmtId="0" fontId="31" fillId="0" borderId="0" xfId="28" applyFont="1" applyBorder="1"/>
    <xf numFmtId="43" fontId="28" fillId="2" borderId="8" xfId="29" applyFont="1" applyFill="1" applyBorder="1" applyAlignment="1">
      <alignment horizontal="right" wrapText="1"/>
    </xf>
    <xf numFmtId="43" fontId="28" fillId="2" borderId="8" xfId="29" applyFont="1" applyFill="1" applyBorder="1" applyAlignment="1">
      <alignment horizontal="center"/>
    </xf>
    <xf numFmtId="49" fontId="31" fillId="2" borderId="0" xfId="28" applyNumberFormat="1" applyFont="1" applyFill="1" applyAlignment="1">
      <alignment horizontal="center"/>
    </xf>
    <xf numFmtId="0" fontId="9" fillId="2" borderId="19" xfId="28" applyFont="1" applyFill="1" applyBorder="1" applyAlignment="1">
      <alignment horizontal="right"/>
    </xf>
    <xf numFmtId="0" fontId="9" fillId="2" borderId="0" xfId="28" applyFont="1" applyFill="1" applyBorder="1" applyAlignment="1">
      <alignment horizontal="right" wrapText="1"/>
    </xf>
    <xf numFmtId="4" fontId="9" fillId="2" borderId="0" xfId="28" applyNumberFormat="1" applyFont="1" applyFill="1" applyBorder="1" applyAlignment="1">
      <alignment horizontal="center" vertical="center"/>
    </xf>
    <xf numFmtId="43" fontId="9" fillId="2" borderId="0" xfId="29" applyFont="1" applyFill="1" applyAlignment="1">
      <alignment horizontal="left" wrapText="1"/>
    </xf>
    <xf numFmtId="4" fontId="31" fillId="2" borderId="0" xfId="28" applyNumberFormat="1" applyFont="1" applyFill="1" applyAlignment="1">
      <alignment horizontal="right"/>
    </xf>
    <xf numFmtId="0" fontId="9" fillId="2" borderId="0" xfId="28" applyFont="1" applyFill="1" applyBorder="1" applyAlignment="1">
      <alignment horizontal="right"/>
    </xf>
    <xf numFmtId="0" fontId="32" fillId="0" borderId="0" xfId="28" applyFont="1"/>
    <xf numFmtId="49" fontId="32" fillId="2" borderId="0" xfId="28" applyNumberFormat="1" applyFont="1" applyFill="1" applyAlignment="1">
      <alignment horizontal="center"/>
    </xf>
    <xf numFmtId="49" fontId="21" fillId="2" borderId="19" xfId="28" applyNumberFormat="1" applyFont="1" applyFill="1" applyBorder="1" applyAlignment="1">
      <alignment horizontal="center"/>
    </xf>
    <xf numFmtId="0" fontId="21" fillId="2" borderId="0" xfId="28" applyFont="1" applyFill="1" applyAlignment="1">
      <alignment horizontal="left"/>
    </xf>
    <xf numFmtId="49" fontId="21" fillId="2" borderId="0" xfId="28" applyNumberFormat="1" applyFont="1" applyFill="1" applyAlignment="1">
      <alignment horizontal="right" wrapText="1"/>
    </xf>
    <xf numFmtId="4" fontId="32" fillId="2" borderId="0" xfId="28" applyNumberFormat="1" applyFont="1" applyFill="1" applyAlignment="1">
      <alignment horizontal="right"/>
    </xf>
    <xf numFmtId="0" fontId="2" fillId="2" borderId="0" xfId="28" applyFill="1"/>
    <xf numFmtId="0" fontId="2" fillId="0" borderId="0" xfId="28"/>
    <xf numFmtId="49" fontId="21" fillId="2" borderId="0" xfId="28" applyNumberFormat="1" applyFont="1" applyFill="1" applyAlignment="1">
      <alignment horizontal="center"/>
    </xf>
    <xf numFmtId="49" fontId="2" fillId="0" borderId="0" xfId="28" applyNumberFormat="1" applyAlignment="1">
      <alignment horizontal="center"/>
    </xf>
    <xf numFmtId="0" fontId="2" fillId="0" borderId="0" xfId="28" applyAlignment="1">
      <alignment horizontal="left"/>
    </xf>
    <xf numFmtId="49" fontId="2" fillId="0" borderId="0" xfId="28" applyNumberFormat="1" applyAlignment="1">
      <alignment horizontal="right" wrapText="1"/>
    </xf>
    <xf numFmtId="4" fontId="2" fillId="0" borderId="0" xfId="28" applyNumberFormat="1" applyAlignment="1">
      <alignment horizontal="center" vertical="center"/>
    </xf>
    <xf numFmtId="43" fontId="0" fillId="0" borderId="0" xfId="29" applyFont="1" applyAlignment="1">
      <alignment horizontal="right" wrapText="1"/>
    </xf>
    <xf numFmtId="4" fontId="2" fillId="0" borderId="0" xfId="28" applyNumberFormat="1" applyAlignment="1">
      <alignment horizontal="right"/>
    </xf>
    <xf numFmtId="43" fontId="0" fillId="0" borderId="0" xfId="29" applyFont="1" applyAlignment="1">
      <alignment horizontal="left"/>
    </xf>
    <xf numFmtId="173" fontId="16" fillId="0" borderId="0" xfId="30" applyNumberFormat="1" applyFont="1" applyFill="1" applyProtection="1">
      <protection hidden="1"/>
    </xf>
    <xf numFmtId="0" fontId="17" fillId="0" borderId="0" xfId="30" applyFont="1" applyFill="1" applyProtection="1">
      <protection hidden="1"/>
    </xf>
    <xf numFmtId="0" fontId="17" fillId="0" borderId="0" xfId="30" applyFont="1" applyFill="1" applyBorder="1" applyAlignment="1" applyProtection="1">
      <alignment horizontal="left"/>
      <protection hidden="1"/>
    </xf>
    <xf numFmtId="0" fontId="17" fillId="0" borderId="0" xfId="30" applyFont="1" applyFill="1" applyAlignment="1" applyProtection="1">
      <alignment horizontal="left" wrapText="1"/>
      <protection hidden="1"/>
    </xf>
    <xf numFmtId="173" fontId="16" fillId="0" borderId="5" xfId="30" applyNumberFormat="1" applyFont="1" applyFill="1" applyBorder="1" applyAlignment="1" applyProtection="1">
      <alignment horizontal="center"/>
      <protection hidden="1"/>
    </xf>
    <xf numFmtId="0" fontId="16" fillId="0" borderId="6" xfId="30" applyFont="1" applyFill="1" applyBorder="1" applyAlignment="1" applyProtection="1">
      <alignment horizontal="center"/>
      <protection hidden="1"/>
    </xf>
    <xf numFmtId="0" fontId="16" fillId="0" borderId="6" xfId="30" applyFont="1" applyFill="1" applyBorder="1" applyAlignment="1" applyProtection="1">
      <alignment horizontal="center" wrapText="1"/>
      <protection hidden="1"/>
    </xf>
    <xf numFmtId="0" fontId="16" fillId="0" borderId="7" xfId="30" applyFont="1" applyFill="1" applyBorder="1" applyAlignment="1" applyProtection="1">
      <alignment horizontal="center"/>
      <protection hidden="1"/>
    </xf>
    <xf numFmtId="173" fontId="19" fillId="2" borderId="4" xfId="31" applyNumberFormat="1" applyFont="1" applyFill="1" applyBorder="1" applyAlignment="1" applyProtection="1">
      <alignment horizontal="center" vertical="center" wrapText="1"/>
      <protection hidden="1"/>
    </xf>
    <xf numFmtId="1" fontId="19" fillId="2" borderId="8" xfId="31" applyNumberFormat="1" applyFont="1" applyFill="1" applyBorder="1" applyAlignment="1" applyProtection="1">
      <alignment horizontal="center" vertical="center"/>
      <protection hidden="1"/>
    </xf>
    <xf numFmtId="0" fontId="19" fillId="2" borderId="4" xfId="31" applyNumberFormat="1" applyFont="1" applyFill="1" applyBorder="1" applyAlignment="1" applyProtection="1">
      <alignment horizontal="left" vertical="center" wrapText="1"/>
      <protection hidden="1"/>
    </xf>
    <xf numFmtId="173" fontId="19" fillId="0" borderId="4" xfId="31" applyNumberFormat="1" applyFont="1" applyFill="1" applyBorder="1" applyAlignment="1" applyProtection="1">
      <alignment horizontal="center" vertical="center" wrapText="1"/>
      <protection hidden="1"/>
    </xf>
    <xf numFmtId="1" fontId="28" fillId="0" borderId="8" xfId="31" applyNumberFormat="1" applyFont="1" applyFill="1" applyBorder="1" applyAlignment="1" applyProtection="1">
      <alignment horizontal="center" vertical="center"/>
      <protection hidden="1"/>
    </xf>
    <xf numFmtId="0" fontId="19" fillId="0" borderId="4" xfId="31" applyNumberFormat="1" applyFont="1" applyFill="1" applyBorder="1" applyAlignment="1" applyProtection="1">
      <alignment horizontal="left" vertical="center" wrapText="1"/>
      <protection hidden="1"/>
    </xf>
    <xf numFmtId="49" fontId="28" fillId="2" borderId="4" xfId="0" applyNumberFormat="1" applyFont="1" applyFill="1" applyBorder="1" applyAlignment="1">
      <alignment horizontal="center" wrapText="1"/>
    </xf>
    <xf numFmtId="0" fontId="0" fillId="2" borderId="0" xfId="0" applyFill="1"/>
    <xf numFmtId="173" fontId="42" fillId="2" borderId="4" xfId="31" applyNumberFormat="1" applyFont="1" applyFill="1" applyBorder="1" applyAlignment="1" applyProtection="1">
      <alignment horizontal="center" vertical="center" wrapText="1"/>
      <protection hidden="1"/>
    </xf>
    <xf numFmtId="0" fontId="28" fillId="2" borderId="8" xfId="0" applyNumberFormat="1" applyFont="1" applyFill="1" applyBorder="1" applyAlignment="1" applyProtection="1">
      <alignment horizontal="center" vertical="center"/>
      <protection hidden="1"/>
    </xf>
    <xf numFmtId="0" fontId="42" fillId="2" borderId="4" xfId="31" applyNumberFormat="1" applyFont="1" applyFill="1" applyBorder="1" applyAlignment="1" applyProtection="1">
      <alignment horizontal="left" vertical="center" wrapText="1"/>
      <protection hidden="1"/>
    </xf>
    <xf numFmtId="4" fontId="42" fillId="2" borderId="4" xfId="19" applyNumberFormat="1" applyFont="1" applyFill="1" applyBorder="1" applyAlignment="1" applyProtection="1">
      <alignment horizontal="left" vertical="center" wrapText="1"/>
      <protection hidden="1"/>
    </xf>
    <xf numFmtId="168" fontId="42" fillId="2" borderId="8" xfId="19" applyNumberFormat="1" applyFont="1" applyFill="1" applyBorder="1" applyAlignment="1" applyProtection="1">
      <alignment vertical="center"/>
      <protection hidden="1"/>
    </xf>
    <xf numFmtId="168" fontId="42" fillId="2" borderId="9" xfId="19" applyNumberFormat="1" applyFont="1" applyFill="1" applyBorder="1" applyAlignment="1" applyProtection="1">
      <alignment vertical="center"/>
      <protection hidden="1"/>
    </xf>
    <xf numFmtId="0" fontId="19" fillId="2" borderId="8" xfId="0" applyNumberFormat="1" applyFont="1" applyFill="1" applyBorder="1" applyAlignment="1" applyProtection="1">
      <alignment horizontal="center" vertical="center"/>
      <protection hidden="1"/>
    </xf>
    <xf numFmtId="0" fontId="19" fillId="2" borderId="4" xfId="0" applyNumberFormat="1" applyFont="1" applyFill="1" applyBorder="1" applyAlignment="1" applyProtection="1">
      <alignment horizontal="left" vertical="center" wrapText="1"/>
      <protection hidden="1"/>
    </xf>
    <xf numFmtId="4" fontId="19" fillId="2" borderId="4" xfId="0" applyNumberFormat="1" applyFont="1" applyFill="1" applyBorder="1" applyAlignment="1" applyProtection="1">
      <alignment horizontal="left" vertical="center" wrapText="1"/>
      <protection hidden="1"/>
    </xf>
    <xf numFmtId="173" fontId="19" fillId="2" borderId="8" xfId="31" applyNumberFormat="1" applyFont="1" applyFill="1" applyBorder="1" applyAlignment="1" applyProtection="1">
      <alignment horizontal="center" vertical="center" wrapText="1"/>
      <protection hidden="1"/>
    </xf>
    <xf numFmtId="49" fontId="19" fillId="2" borderId="8" xfId="31" applyNumberFormat="1" applyFont="1" applyFill="1" applyBorder="1" applyAlignment="1" applyProtection="1">
      <alignment horizontal="center" vertical="center"/>
      <protection hidden="1"/>
    </xf>
    <xf numFmtId="0" fontId="28" fillId="2" borderId="8" xfId="31" applyNumberFormat="1" applyFont="1" applyFill="1" applyBorder="1" applyAlignment="1" applyProtection="1">
      <alignment horizontal="left" vertical="center" wrapText="1"/>
      <protection hidden="1"/>
    </xf>
    <xf numFmtId="173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wrapText="1"/>
    </xf>
    <xf numFmtId="169" fontId="0" fillId="0" borderId="0" xfId="0" applyNumberFormat="1" applyFill="1"/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168" fontId="0" fillId="0" borderId="0" xfId="0" applyNumberFormat="1" applyFill="1"/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173" fontId="19" fillId="0" borderId="0" xfId="0" applyNumberFormat="1" applyFont="1"/>
    <xf numFmtId="0" fontId="25" fillId="0" borderId="0" xfId="0" applyFont="1" applyAlignment="1">
      <alignment horizontal="center" wrapText="1"/>
    </xf>
    <xf numFmtId="0" fontId="19" fillId="0" borderId="0" xfId="0" applyFont="1"/>
    <xf numFmtId="0" fontId="25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17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16" fillId="0" borderId="0" xfId="30" applyNumberFormat="1" applyFont="1" applyFill="1" applyProtection="1">
      <protection hidden="1"/>
    </xf>
    <xf numFmtId="0" fontId="17" fillId="0" borderId="0" xfId="30" applyFont="1" applyFill="1" applyAlignment="1" applyProtection="1">
      <alignment horizontal="left"/>
      <protection hidden="1"/>
    </xf>
    <xf numFmtId="15" fontId="26" fillId="2" borderId="4" xfId="31" applyNumberFormat="1" applyFont="1" applyFill="1" applyBorder="1" applyAlignment="1" applyProtection="1">
      <alignment horizontal="center" vertical="center" wrapText="1"/>
      <protection hidden="1"/>
    </xf>
    <xf numFmtId="1" fontId="19" fillId="2" borderId="14" xfId="31" applyNumberFormat="1" applyFont="1" applyFill="1" applyBorder="1" applyAlignment="1" applyProtection="1">
      <alignment horizontal="center" vertical="center"/>
      <protection hidden="1"/>
    </xf>
    <xf numFmtId="0" fontId="19" fillId="2" borderId="14" xfId="31" applyNumberFormat="1" applyFont="1" applyFill="1" applyBorder="1" applyAlignment="1" applyProtection="1">
      <alignment horizontal="left" vertical="center" wrapText="1"/>
      <protection hidden="1"/>
    </xf>
    <xf numFmtId="0" fontId="31" fillId="0" borderId="0" xfId="0" applyFont="1"/>
    <xf numFmtId="171" fontId="19" fillId="0" borderId="4" xfId="31" applyNumberFormat="1" applyFont="1" applyFill="1" applyBorder="1" applyAlignment="1" applyProtection="1">
      <alignment horizontal="center" vertical="center" wrapText="1"/>
      <protection hidden="1"/>
    </xf>
    <xf numFmtId="0" fontId="19" fillId="0" borderId="8" xfId="31" applyNumberFormat="1" applyFont="1" applyFill="1" applyBorder="1" applyAlignment="1" applyProtection="1">
      <alignment horizontal="center" vertical="center"/>
      <protection hidden="1"/>
    </xf>
    <xf numFmtId="0" fontId="32" fillId="2" borderId="8" xfId="0" applyFont="1" applyFill="1" applyBorder="1" applyAlignment="1">
      <alignment wrapText="1"/>
    </xf>
    <xf numFmtId="171" fontId="19" fillId="2" borderId="4" xfId="31" applyNumberFormat="1" applyFont="1" applyFill="1" applyBorder="1" applyAlignment="1" applyProtection="1">
      <alignment horizontal="center" vertical="center" wrapText="1"/>
      <protection hidden="1"/>
    </xf>
    <xf numFmtId="0" fontId="19" fillId="2" borderId="8" xfId="31" applyNumberFormat="1" applyFont="1" applyFill="1" applyBorder="1" applyAlignment="1" applyProtection="1">
      <alignment horizontal="center" vertical="center"/>
      <protection hidden="1"/>
    </xf>
    <xf numFmtId="0" fontId="19" fillId="2" borderId="8" xfId="0" applyFont="1" applyFill="1" applyBorder="1" applyAlignment="1">
      <alignment wrapText="1"/>
    </xf>
    <xf numFmtId="0" fontId="19" fillId="2" borderId="8" xfId="17" applyFont="1" applyFill="1" applyBorder="1" applyAlignment="1">
      <alignment wrapText="1"/>
    </xf>
    <xf numFmtId="15" fontId="31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2" xfId="0" applyNumberFormat="1" applyFont="1" applyFill="1" applyBorder="1" applyAlignment="1" applyProtection="1">
      <alignment horizontal="center" vertical="center"/>
      <protection hidden="1"/>
    </xf>
    <xf numFmtId="0" fontId="31" fillId="0" borderId="13" xfId="0" applyNumberFormat="1" applyFont="1" applyFill="1" applyBorder="1" applyAlignment="1" applyProtection="1">
      <alignment horizontal="left" vertical="center" wrapText="1"/>
      <protection hidden="1"/>
    </xf>
    <xf numFmtId="4" fontId="31" fillId="0" borderId="13" xfId="0" applyNumberFormat="1" applyFont="1" applyFill="1" applyBorder="1" applyAlignment="1" applyProtection="1">
      <alignment horizontal="left" vertical="center" wrapText="1"/>
      <protection hidden="1"/>
    </xf>
    <xf numFmtId="168" fontId="19" fillId="2" borderId="8" xfId="0" applyNumberFormat="1" applyFont="1" applyFill="1" applyBorder="1" applyAlignment="1" applyProtection="1">
      <alignment vertical="center"/>
      <protection hidden="1"/>
    </xf>
    <xf numFmtId="164" fontId="9" fillId="0" borderId="8" xfId="0" applyNumberFormat="1" applyFont="1" applyFill="1" applyBorder="1" applyAlignment="1" applyProtection="1">
      <alignment horizontal="center" vertical="center"/>
      <protection hidden="1"/>
    </xf>
    <xf numFmtId="15" fontId="3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NumberFormat="1" applyFont="1" applyFill="1" applyBorder="1" applyAlignment="1" applyProtection="1">
      <alignment horizontal="left" vertical="center" wrapText="1"/>
      <protection hidden="1"/>
    </xf>
    <xf numFmtId="4" fontId="31" fillId="0" borderId="0" xfId="0" applyNumberFormat="1" applyFont="1" applyFill="1" applyBorder="1" applyAlignment="1" applyProtection="1">
      <alignment horizontal="left" vertical="center" wrapText="1"/>
      <protection hidden="1"/>
    </xf>
    <xf numFmtId="168" fontId="31" fillId="0" borderId="0" xfId="0" applyNumberFormat="1" applyFont="1" applyFill="1" applyBorder="1" applyAlignment="1" applyProtection="1">
      <alignment vertical="center"/>
      <protection hidden="1"/>
    </xf>
    <xf numFmtId="168" fontId="9" fillId="0" borderId="0" xfId="0" applyNumberFormat="1" applyFont="1" applyFill="1" applyBorder="1" applyAlignment="1" applyProtection="1">
      <alignment horizontal="center" vertical="center"/>
      <protection hidden="1"/>
    </xf>
    <xf numFmtId="15" fontId="2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3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NumberFormat="1" applyFont="1" applyFill="1" applyBorder="1" applyAlignment="1" applyProtection="1">
      <alignment horizontal="left" vertical="center" wrapText="1"/>
      <protection hidden="1"/>
    </xf>
    <xf numFmtId="4" fontId="23" fillId="0" borderId="0" xfId="0" applyNumberFormat="1" applyFont="1" applyFill="1" applyBorder="1" applyAlignment="1" applyProtection="1">
      <alignment horizontal="left" vertical="center" wrapText="1"/>
      <protection hidden="1"/>
    </xf>
    <xf numFmtId="168" fontId="23" fillId="0" borderId="0" xfId="0" applyNumberFormat="1" applyFont="1" applyFill="1" applyBorder="1" applyAlignment="1" applyProtection="1">
      <alignment vertical="center"/>
      <protection hidden="1"/>
    </xf>
    <xf numFmtId="168" fontId="14" fillId="0" borderId="0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168" fontId="14" fillId="0" borderId="0" xfId="0" applyNumberFormat="1" applyFont="1" applyFill="1" applyBorder="1" applyAlignment="1" applyProtection="1">
      <alignment vertical="center"/>
      <protection hidden="1"/>
    </xf>
    <xf numFmtId="0" fontId="7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5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7" fillId="0" borderId="0" xfId="32" applyFont="1" applyFill="1" applyProtection="1">
      <protection hidden="1"/>
    </xf>
    <xf numFmtId="14" fontId="16" fillId="0" borderId="0" xfId="32" applyNumberFormat="1" applyFont="1" applyFill="1" applyProtection="1">
      <protection hidden="1"/>
    </xf>
    <xf numFmtId="0" fontId="17" fillId="0" borderId="0" xfId="32" applyFont="1" applyFill="1" applyBorder="1" applyAlignment="1" applyProtection="1">
      <alignment horizontal="left"/>
      <protection hidden="1"/>
    </xf>
    <xf numFmtId="0" fontId="17" fillId="0" borderId="0" xfId="32" applyFont="1" applyFill="1" applyAlignment="1" applyProtection="1">
      <alignment horizontal="left"/>
      <protection hidden="1"/>
    </xf>
    <xf numFmtId="168" fontId="18" fillId="0" borderId="0" xfId="21" applyNumberFormat="1" applyFont="1" applyFill="1" applyProtection="1">
      <protection hidden="1"/>
    </xf>
    <xf numFmtId="168" fontId="17" fillId="0" borderId="0" xfId="21" applyNumberFormat="1" applyFont="1" applyFill="1" applyProtection="1">
      <protection hidden="1"/>
    </xf>
    <xf numFmtId="14" fontId="16" fillId="2" borderId="1" xfId="17" applyNumberFormat="1" applyFont="1" applyFill="1" applyBorder="1" applyAlignment="1" applyProtection="1">
      <alignment horizontal="center" vertical="center" wrapText="1"/>
      <protection hidden="1"/>
    </xf>
    <xf numFmtId="0" fontId="16" fillId="2" borderId="1" xfId="17" applyFont="1" applyFill="1" applyBorder="1" applyAlignment="1" applyProtection="1">
      <alignment horizontal="center" vertical="center" wrapText="1"/>
      <protection hidden="1"/>
    </xf>
    <xf numFmtId="0" fontId="16" fillId="2" borderId="20" xfId="17" applyFont="1" applyFill="1" applyBorder="1" applyAlignment="1" applyProtection="1">
      <alignment horizontal="center" vertical="center" wrapText="1"/>
      <protection hidden="1"/>
    </xf>
    <xf numFmtId="168" fontId="16" fillId="2" borderId="1" xfId="21" applyNumberFormat="1" applyFont="1" applyFill="1" applyBorder="1" applyAlignment="1" applyProtection="1">
      <alignment horizontal="center" vertical="center"/>
      <protection hidden="1"/>
    </xf>
    <xf numFmtId="15" fontId="43" fillId="2" borderId="4" xfId="33" applyNumberFormat="1" applyFont="1" applyFill="1" applyBorder="1" applyAlignment="1" applyProtection="1">
      <alignment horizontal="center" vertical="center" wrapText="1"/>
      <protection hidden="1"/>
    </xf>
    <xf numFmtId="1" fontId="43" fillId="2" borderId="9" xfId="33" applyNumberFormat="1" applyFont="1" applyFill="1" applyBorder="1" applyAlignment="1" applyProtection="1">
      <alignment horizontal="center" vertical="center"/>
      <protection hidden="1"/>
    </xf>
    <xf numFmtId="0" fontId="43" fillId="2" borderId="9" xfId="33" applyNumberFormat="1" applyFont="1" applyFill="1" applyBorder="1" applyAlignment="1" applyProtection="1">
      <alignment horizontal="right" wrapText="1"/>
      <protection hidden="1"/>
    </xf>
    <xf numFmtId="0" fontId="43" fillId="2" borderId="17" xfId="34" applyNumberFormat="1" applyFont="1" applyFill="1" applyBorder="1" applyAlignment="1" applyProtection="1">
      <alignment horizontal="left" vertical="center" wrapText="1"/>
      <protection hidden="1"/>
    </xf>
    <xf numFmtId="168" fontId="43" fillId="2" borderId="17" xfId="21" applyNumberFormat="1" applyFont="1" applyFill="1" applyBorder="1" applyAlignment="1" applyProtection="1">
      <alignment vertical="center"/>
      <protection hidden="1"/>
    </xf>
    <xf numFmtId="168" fontId="43" fillId="2" borderId="8" xfId="21" applyNumberFormat="1" applyFont="1" applyFill="1" applyBorder="1" applyAlignment="1" applyProtection="1">
      <alignment vertical="center"/>
      <protection hidden="1"/>
    </xf>
    <xf numFmtId="168" fontId="43" fillId="2" borderId="9" xfId="21" applyNumberFormat="1" applyFont="1" applyFill="1" applyBorder="1" applyAlignment="1" applyProtection="1">
      <alignment vertical="center"/>
      <protection hidden="1"/>
    </xf>
    <xf numFmtId="15" fontId="44" fillId="0" borderId="4" xfId="33" applyNumberFormat="1" applyFont="1" applyFill="1" applyBorder="1" applyAlignment="1" applyProtection="1">
      <alignment horizontal="center" vertical="center" wrapText="1"/>
      <protection hidden="1"/>
    </xf>
    <xf numFmtId="1" fontId="44" fillId="0" borderId="8" xfId="33" applyNumberFormat="1" applyFont="1" applyFill="1" applyBorder="1" applyAlignment="1" applyProtection="1">
      <alignment horizontal="center" vertical="center"/>
      <protection hidden="1"/>
    </xf>
    <xf numFmtId="49" fontId="44" fillId="0" borderId="4" xfId="33" applyNumberFormat="1" applyFont="1" applyFill="1" applyBorder="1" applyAlignment="1" applyProtection="1">
      <alignment horizontal="left" vertical="center" wrapText="1"/>
      <protection hidden="1"/>
    </xf>
    <xf numFmtId="0" fontId="44" fillId="0" borderId="4" xfId="34" applyNumberFormat="1" applyFont="1" applyFill="1" applyBorder="1" applyAlignment="1" applyProtection="1">
      <alignment horizontal="left" vertical="center" wrapText="1"/>
      <protection hidden="1"/>
    </xf>
    <xf numFmtId="168" fontId="44" fillId="0" borderId="8" xfId="21" applyNumberFormat="1" applyFont="1" applyFill="1" applyBorder="1" applyAlignment="1" applyProtection="1">
      <alignment vertical="center"/>
      <protection hidden="1"/>
    </xf>
    <xf numFmtId="168" fontId="44" fillId="0" borderId="9" xfId="21" applyNumberFormat="1" applyFont="1" applyFill="1" applyBorder="1" applyAlignment="1" applyProtection="1">
      <alignment vertical="center"/>
      <protection hidden="1"/>
    </xf>
    <xf numFmtId="168" fontId="44" fillId="2" borderId="9" xfId="21" applyNumberFormat="1" applyFont="1" applyFill="1" applyBorder="1" applyAlignment="1" applyProtection="1">
      <alignment vertical="center"/>
      <protection hidden="1"/>
    </xf>
    <xf numFmtId="15" fontId="44" fillId="2" borderId="4" xfId="33" applyNumberFormat="1" applyFont="1" applyFill="1" applyBorder="1" applyAlignment="1" applyProtection="1">
      <alignment horizontal="center" vertical="center" wrapText="1"/>
      <protection hidden="1"/>
    </xf>
    <xf numFmtId="1" fontId="43" fillId="2" borderId="8" xfId="33" applyNumberFormat="1" applyFont="1" applyFill="1" applyBorder="1" applyAlignment="1" applyProtection="1">
      <alignment horizontal="center" vertical="center"/>
      <protection hidden="1"/>
    </xf>
    <xf numFmtId="1" fontId="44" fillId="2" borderId="8" xfId="33" applyNumberFormat="1" applyFont="1" applyFill="1" applyBorder="1" applyAlignment="1" applyProtection="1">
      <alignment horizontal="left" vertical="center"/>
      <protection hidden="1"/>
    </xf>
    <xf numFmtId="0" fontId="43" fillId="2" borderId="4" xfId="34" applyNumberFormat="1" applyFont="1" applyFill="1" applyBorder="1" applyAlignment="1" applyProtection="1">
      <alignment horizontal="left" vertical="center" wrapText="1"/>
      <protection hidden="1"/>
    </xf>
    <xf numFmtId="168" fontId="44" fillId="2" borderId="8" xfId="21" applyNumberFormat="1" applyFont="1" applyFill="1" applyBorder="1" applyAlignment="1" applyProtection="1">
      <alignment vertical="center"/>
      <protection hidden="1"/>
    </xf>
    <xf numFmtId="0" fontId="17" fillId="2" borderId="0" xfId="32" applyFont="1" applyFill="1" applyProtection="1">
      <protection hidden="1"/>
    </xf>
    <xf numFmtId="1" fontId="44" fillId="2" borderId="8" xfId="33" applyNumberFormat="1" applyFont="1" applyFill="1" applyBorder="1" applyAlignment="1" applyProtection="1">
      <alignment horizontal="center" vertical="center"/>
      <protection hidden="1"/>
    </xf>
    <xf numFmtId="49" fontId="43" fillId="2" borderId="4" xfId="33" applyNumberFormat="1" applyFont="1" applyFill="1" applyBorder="1" applyAlignment="1" applyProtection="1">
      <alignment horizontal="left" vertical="center" wrapText="1"/>
      <protection hidden="1"/>
    </xf>
    <xf numFmtId="0" fontId="45" fillId="2" borderId="8" xfId="32" applyFont="1" applyFill="1" applyBorder="1" applyAlignment="1">
      <alignment horizontal="left" vertical="center" wrapText="1"/>
    </xf>
    <xf numFmtId="1" fontId="27" fillId="2" borderId="8" xfId="33" applyNumberFormat="1" applyFont="1" applyFill="1" applyBorder="1" applyAlignment="1" applyProtection="1">
      <alignment horizontal="center" vertical="center"/>
      <protection hidden="1"/>
    </xf>
    <xf numFmtId="168" fontId="27" fillId="2" borderId="8" xfId="21" applyNumberFormat="1" applyFont="1" applyFill="1" applyBorder="1" applyAlignment="1" applyProtection="1">
      <alignment vertical="center"/>
      <protection hidden="1"/>
    </xf>
    <xf numFmtId="15" fontId="46" fillId="2" borderId="4" xfId="33" applyNumberFormat="1" applyFont="1" applyFill="1" applyBorder="1" applyAlignment="1" applyProtection="1">
      <alignment horizontal="center" vertical="center" wrapText="1"/>
      <protection hidden="1"/>
    </xf>
    <xf numFmtId="1" fontId="46" fillId="2" borderId="8" xfId="33" applyNumberFormat="1" applyFont="1" applyFill="1" applyBorder="1" applyAlignment="1" applyProtection="1">
      <alignment horizontal="center" vertical="center"/>
      <protection hidden="1"/>
    </xf>
    <xf numFmtId="0" fontId="7" fillId="2" borderId="8" xfId="32" applyFont="1" applyFill="1" applyBorder="1"/>
    <xf numFmtId="168" fontId="47" fillId="2" borderId="8" xfId="21" applyNumberFormat="1" applyFont="1" applyFill="1" applyBorder="1" applyAlignment="1" applyProtection="1">
      <alignment vertical="center"/>
      <protection hidden="1"/>
    </xf>
    <xf numFmtId="168" fontId="47" fillId="2" borderId="9" xfId="21" applyNumberFormat="1" applyFont="1" applyFill="1" applyBorder="1" applyAlignment="1" applyProtection="1">
      <alignment vertical="center"/>
      <protection hidden="1"/>
    </xf>
    <xf numFmtId="0" fontId="1" fillId="2" borderId="0" xfId="32" applyFill="1"/>
    <xf numFmtId="4" fontId="1" fillId="2" borderId="0" xfId="32" applyNumberFormat="1" applyFill="1"/>
    <xf numFmtId="0" fontId="1" fillId="0" borderId="0" xfId="32" applyFill="1"/>
    <xf numFmtId="168" fontId="1" fillId="0" borderId="0" xfId="32" applyNumberFormat="1" applyFill="1"/>
    <xf numFmtId="43" fontId="1" fillId="0" borderId="0" xfId="32" applyNumberFormat="1" applyFill="1"/>
    <xf numFmtId="164" fontId="1" fillId="0" borderId="0" xfId="32" applyNumberFormat="1" applyFill="1"/>
    <xf numFmtId="43" fontId="0" fillId="0" borderId="0" xfId="22" applyFont="1" applyFill="1"/>
    <xf numFmtId="4" fontId="1" fillId="0" borderId="0" xfId="32" applyNumberFormat="1" applyFill="1"/>
    <xf numFmtId="4" fontId="0" fillId="0" borderId="0" xfId="23" applyNumberFormat="1" applyFont="1" applyFill="1"/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6" fontId="9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 wrapText="1"/>
    </xf>
    <xf numFmtId="4" fontId="21" fillId="2" borderId="19" xfId="28" applyNumberFormat="1" applyFont="1" applyFill="1" applyBorder="1" applyAlignment="1">
      <alignment horizontal="center"/>
    </xf>
    <xf numFmtId="4" fontId="21" fillId="2" borderId="0" xfId="28" applyNumberFormat="1" applyFont="1" applyFill="1" applyAlignment="1">
      <alignment horizontal="center"/>
    </xf>
    <xf numFmtId="0" fontId="9" fillId="0" borderId="0" xfId="28" applyFont="1" applyBorder="1" applyAlignment="1">
      <alignment horizontal="center" wrapText="1"/>
    </xf>
    <xf numFmtId="0" fontId="9" fillId="0" borderId="0" xfId="28" applyFont="1" applyBorder="1" applyAlignment="1">
      <alignment horizontal="center"/>
    </xf>
    <xf numFmtId="0" fontId="14" fillId="0" borderId="0" xfId="28" applyFont="1" applyBorder="1" applyAlignment="1">
      <alignment horizontal="center"/>
    </xf>
    <xf numFmtId="17" fontId="9" fillId="0" borderId="15" xfId="28" applyNumberFormat="1" applyFont="1" applyBorder="1" applyAlignment="1">
      <alignment horizontal="center"/>
    </xf>
    <xf numFmtId="0" fontId="28" fillId="2" borderId="9" xfId="28" applyFont="1" applyFill="1" applyBorder="1" applyAlignment="1">
      <alignment horizontal="center"/>
    </xf>
    <xf numFmtId="0" fontId="28" fillId="2" borderId="17" xfId="28" applyFont="1" applyFill="1" applyBorder="1" applyAlignment="1">
      <alignment horizontal="center"/>
    </xf>
    <xf numFmtId="0" fontId="28" fillId="2" borderId="18" xfId="28" applyFont="1" applyFill="1" applyBorder="1" applyAlignment="1">
      <alignment horizontal="center"/>
    </xf>
    <xf numFmtId="0" fontId="9" fillId="0" borderId="0" xfId="30" applyFont="1" applyFill="1" applyAlignment="1" applyProtection="1">
      <alignment horizontal="center"/>
      <protection hidden="1"/>
    </xf>
    <xf numFmtId="172" fontId="7" fillId="0" borderId="0" xfId="30" applyNumberFormat="1" applyFont="1" applyFill="1" applyAlignment="1" applyProtection="1">
      <alignment horizontal="center"/>
      <protection hidden="1"/>
    </xf>
    <xf numFmtId="0" fontId="7" fillId="0" borderId="0" xfId="30" applyFont="1" applyFill="1" applyAlignment="1" applyProtection="1">
      <alignment horizontal="center"/>
      <protection hidden="1"/>
    </xf>
    <xf numFmtId="0" fontId="7" fillId="0" borderId="0" xfId="30" applyFont="1" applyFill="1" applyAlignment="1" applyProtection="1">
      <alignment horizontal="center" vertical="center"/>
      <protection hidden="1"/>
    </xf>
    <xf numFmtId="167" fontId="7" fillId="0" borderId="0" xfId="30" applyNumberFormat="1" applyFont="1" applyFill="1" applyAlignment="1" applyProtection="1">
      <alignment horizontal="center"/>
      <protection hidden="1"/>
    </xf>
    <xf numFmtId="0" fontId="16" fillId="0" borderId="5" xfId="30" applyFont="1" applyFill="1" applyBorder="1" applyAlignment="1" applyProtection="1">
      <alignment horizontal="center"/>
      <protection hidden="1"/>
    </xf>
    <xf numFmtId="0" fontId="16" fillId="0" borderId="6" xfId="30" applyFont="1" applyFill="1" applyBorder="1" applyAlignment="1" applyProtection="1">
      <alignment horizontal="center"/>
      <protection hidden="1"/>
    </xf>
    <xf numFmtId="0" fontId="16" fillId="0" borderId="7" xfId="30" applyFont="1" applyFill="1" applyBorder="1" applyAlignment="1" applyProtection="1">
      <alignment horizontal="center"/>
      <protection hidden="1"/>
    </xf>
    <xf numFmtId="0" fontId="48" fillId="0" borderId="0" xfId="32" applyFont="1" applyAlignment="1">
      <alignment horizontal="center" vertical="center"/>
    </xf>
    <xf numFmtId="0" fontId="9" fillId="0" borderId="0" xfId="32" applyFont="1" applyFill="1" applyAlignment="1" applyProtection="1">
      <alignment horizontal="center"/>
      <protection hidden="1"/>
    </xf>
    <xf numFmtId="176" fontId="7" fillId="0" borderId="0" xfId="32" applyNumberFormat="1" applyFont="1" applyFill="1" applyAlignment="1" applyProtection="1">
      <alignment horizontal="center"/>
      <protection hidden="1"/>
    </xf>
    <xf numFmtId="0" fontId="7" fillId="0" borderId="0" xfId="32" applyFont="1" applyFill="1" applyAlignment="1" applyProtection="1">
      <alignment horizontal="center"/>
      <protection hidden="1"/>
    </xf>
    <xf numFmtId="0" fontId="7" fillId="0" borderId="0" xfId="32" applyFont="1" applyFill="1" applyAlignment="1" applyProtection="1">
      <alignment horizontal="center" vertical="center"/>
      <protection hidden="1"/>
    </xf>
    <xf numFmtId="0" fontId="16" fillId="0" borderId="5" xfId="32" applyFont="1" applyFill="1" applyBorder="1" applyAlignment="1" applyProtection="1">
      <alignment horizontal="center"/>
      <protection hidden="1"/>
    </xf>
    <xf numFmtId="0" fontId="16" fillId="0" borderId="6" xfId="32" applyFont="1" applyFill="1" applyBorder="1" applyAlignment="1" applyProtection="1">
      <alignment horizontal="center"/>
      <protection hidden="1"/>
    </xf>
    <xf numFmtId="0" fontId="16" fillId="0" borderId="7" xfId="32" applyFont="1" applyFill="1" applyBorder="1" applyAlignment="1" applyProtection="1">
      <alignment horizontal="center"/>
      <protection hidden="1"/>
    </xf>
    <xf numFmtId="43" fontId="48" fillId="2" borderId="0" xfId="32" applyNumberFormat="1" applyFont="1" applyFill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38" fillId="0" borderId="0" xfId="25" applyFont="1" applyBorder="1" applyAlignment="1">
      <alignment horizontal="center" vertical="center" wrapText="1"/>
    </xf>
    <xf numFmtId="0" fontId="39" fillId="0" borderId="0" xfId="25" applyFont="1" applyAlignment="1">
      <alignment horizontal="center" vertical="center"/>
    </xf>
  </cellXfs>
  <cellStyles count="35">
    <cellStyle name="Millares" xfId="1" builtinId="3"/>
    <cellStyle name="Millares 2" xfId="2" xr:uid="{00000000-0005-0000-0000-000001000000}"/>
    <cellStyle name="Millares 3" xfId="10" xr:uid="{00000000-0005-0000-0000-000002000000}"/>
    <cellStyle name="Millares 4" xfId="12" xr:uid="{00000000-0005-0000-0000-000003000000}"/>
    <cellStyle name="Millares 4 2" xfId="26" xr:uid="{00000000-0005-0000-0000-000004000000}"/>
    <cellStyle name="Millares 5" xfId="20" xr:uid="{00000000-0005-0000-0000-000005000000}"/>
    <cellStyle name="Millares 6" xfId="22" xr:uid="{00000000-0005-0000-0000-000006000000}"/>
    <cellStyle name="Millares 7" xfId="6" xr:uid="{00000000-0005-0000-0000-000007000000}"/>
    <cellStyle name="Millares 7 2" xfId="16" xr:uid="{00000000-0005-0000-0000-000008000000}"/>
    <cellStyle name="Millares 7 3" xfId="21" xr:uid="{00000000-0005-0000-0000-000009000000}"/>
    <cellStyle name="Millares 8" xfId="24" xr:uid="{00000000-0005-0000-0000-00000A000000}"/>
    <cellStyle name="Millares 9" xfId="29" xr:uid="{00000000-0005-0000-0000-00000B000000}"/>
    <cellStyle name="Millares_29 feb DESEMBOLSO2004" xfId="9" xr:uid="{00000000-0005-0000-0000-00000C000000}"/>
    <cellStyle name="Millares_29 feb DESEMBOLSO2004 2" xfId="19" xr:uid="{00000000-0005-0000-0000-00000D000000}"/>
    <cellStyle name="Millares_29 feb DESEMBOLSO2004 3" xfId="34" xr:uid="{00000000-0005-0000-0000-00000E000000}"/>
    <cellStyle name="Moneda 2" xfId="23" xr:uid="{00000000-0005-0000-0000-00000F000000}"/>
    <cellStyle name="Normal" xfId="0" builtinId="0"/>
    <cellStyle name="Normal 2" xfId="3" xr:uid="{00000000-0005-0000-0000-000011000000}"/>
    <cellStyle name="Normal 2 2" xfId="7" xr:uid="{00000000-0005-0000-0000-000012000000}"/>
    <cellStyle name="Normal 2 2 2" xfId="17" xr:uid="{00000000-0005-0000-0000-000013000000}"/>
    <cellStyle name="Normal 2 3" xfId="5" xr:uid="{00000000-0005-0000-0000-000014000000}"/>
    <cellStyle name="Normal 2 3 2" xfId="14" xr:uid="{00000000-0005-0000-0000-000015000000}"/>
    <cellStyle name="Normal 2 3 3" xfId="30" xr:uid="{00000000-0005-0000-0000-000016000000}"/>
    <cellStyle name="Normal 2 3 4" xfId="32" xr:uid="{00000000-0005-0000-0000-000017000000}"/>
    <cellStyle name="Normal 3" xfId="11" xr:uid="{00000000-0005-0000-0000-000018000000}"/>
    <cellStyle name="Normal 3 2" xfId="25" xr:uid="{00000000-0005-0000-0000-000019000000}"/>
    <cellStyle name="Normal 4" xfId="15" xr:uid="{00000000-0005-0000-0000-00001A000000}"/>
    <cellStyle name="Normal 5" xfId="8" xr:uid="{00000000-0005-0000-0000-00001B000000}"/>
    <cellStyle name="Normal 5 2" xfId="18" xr:uid="{00000000-0005-0000-0000-00001C000000}"/>
    <cellStyle name="Normal 5 3" xfId="31" xr:uid="{00000000-0005-0000-0000-00001D000000}"/>
    <cellStyle name="Normal 5 4" xfId="33" xr:uid="{00000000-0005-0000-0000-00001E000000}"/>
    <cellStyle name="Normal 6" xfId="28" xr:uid="{00000000-0005-0000-0000-00001F000000}"/>
    <cellStyle name="Porcentual 2" xfId="4" xr:uid="{00000000-0005-0000-0000-000020000000}"/>
    <cellStyle name="Porcentual 3" xfId="13" xr:uid="{00000000-0005-0000-0000-000021000000}"/>
    <cellStyle name="Porcentual 3 2" xfId="27" xr:uid="{00000000-0005-0000-0000-000022000000}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0" formatCode="d\-mmm\-yy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_-* #,##0.00\ _€_-;\-* #,##0.0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dd\-mmm\-yy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3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2838450</xdr:colOff>
      <xdr:row>0</xdr:row>
      <xdr:rowOff>0</xdr:rowOff>
    </xdr:from>
    <xdr:to>
      <xdr:col>3</xdr:col>
      <xdr:colOff>3933825</xdr:colOff>
      <xdr:row>2</xdr:row>
      <xdr:rowOff>197304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67200" y="0"/>
          <a:ext cx="1095375" cy="806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19050</xdr:rowOff>
    </xdr:from>
    <xdr:to>
      <xdr:col>4</xdr:col>
      <xdr:colOff>771525</xdr:colOff>
      <xdr:row>4</xdr:row>
      <xdr:rowOff>598714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20525" y="19050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1102177</xdr:colOff>
      <xdr:row>0</xdr:row>
      <xdr:rowOff>68036</xdr:rowOff>
    </xdr:from>
    <xdr:to>
      <xdr:col>3</xdr:col>
      <xdr:colOff>2626178</xdr:colOff>
      <xdr:row>5</xdr:row>
      <xdr:rowOff>48908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48" y="68036"/>
          <a:ext cx="1524001" cy="1137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66674</xdr:rowOff>
    </xdr:from>
    <xdr:to>
      <xdr:col>0</xdr:col>
      <xdr:colOff>1227535</xdr:colOff>
      <xdr:row>1</xdr:row>
      <xdr:rowOff>68706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274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</xdr:row>
      <xdr:rowOff>78582</xdr:rowOff>
    </xdr:from>
    <xdr:to>
      <xdr:col>3</xdr:col>
      <xdr:colOff>2027017</xdr:colOff>
      <xdr:row>2</xdr:row>
      <xdr:rowOff>79726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8192" y="46910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66674</xdr:rowOff>
    </xdr:from>
    <xdr:to>
      <xdr:col>1</xdr:col>
      <xdr:colOff>194463</xdr:colOff>
      <xdr:row>1</xdr:row>
      <xdr:rowOff>68706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274"/>
          <a:ext cx="122316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1178441</xdr:colOff>
      <xdr:row>65</xdr:row>
      <xdr:rowOff>0</xdr:rowOff>
    </xdr:from>
    <xdr:to>
      <xdr:col>3</xdr:col>
      <xdr:colOff>324422</xdr:colOff>
      <xdr:row>65</xdr:row>
      <xdr:rowOff>1144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78766" y="18621375"/>
          <a:ext cx="1279581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1178441</xdr:colOff>
      <xdr:row>65</xdr:row>
      <xdr:rowOff>0</xdr:rowOff>
    </xdr:from>
    <xdr:ext cx="1277200" cy="1144"/>
    <xdr:pic>
      <xdr:nvPicPr>
        <xdr:cNvPr id="4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78766" y="186213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1178441</xdr:colOff>
      <xdr:row>65</xdr:row>
      <xdr:rowOff>0</xdr:rowOff>
    </xdr:from>
    <xdr:ext cx="1277200" cy="1144"/>
    <xdr:pic>
      <xdr:nvPicPr>
        <xdr:cNvPr id="5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78766" y="186213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1178441</xdr:colOff>
      <xdr:row>65</xdr:row>
      <xdr:rowOff>0</xdr:rowOff>
    </xdr:from>
    <xdr:ext cx="1277200" cy="1144"/>
    <xdr:pic>
      <xdr:nvPicPr>
        <xdr:cNvPr id="6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78766" y="186213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1178441</xdr:colOff>
      <xdr:row>65</xdr:row>
      <xdr:rowOff>0</xdr:rowOff>
    </xdr:from>
    <xdr:ext cx="1277200" cy="1144"/>
    <xdr:pic>
      <xdr:nvPicPr>
        <xdr:cNvPr id="7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78766" y="186213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1178441</xdr:colOff>
      <xdr:row>65</xdr:row>
      <xdr:rowOff>0</xdr:rowOff>
    </xdr:from>
    <xdr:ext cx="1277200" cy="1144"/>
    <xdr:pic>
      <xdr:nvPicPr>
        <xdr:cNvPr id="8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78766" y="186213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98059</xdr:colOff>
      <xdr:row>0</xdr:row>
      <xdr:rowOff>309563</xdr:rowOff>
    </xdr:from>
    <xdr:to>
      <xdr:col>1</xdr:col>
      <xdr:colOff>3262313</xdr:colOff>
      <xdr:row>5</xdr:row>
      <xdr:rowOff>350694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ECA679E3-A284-4086-9212-351983FECC3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59" y="309563"/>
          <a:ext cx="3164254" cy="2193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1190935</xdr:colOff>
      <xdr:row>0</xdr:row>
      <xdr:rowOff>190500</xdr:rowOff>
    </xdr:from>
    <xdr:to>
      <xdr:col>14</xdr:col>
      <xdr:colOff>1199282</xdr:colOff>
      <xdr:row>4</xdr:row>
      <xdr:rowOff>186170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id="{60CF1968-5878-4DBC-BA0E-C2DF68EFC9E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89235" y="190500"/>
          <a:ext cx="3694522" cy="17863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\Relacion%20a%20partir%20ENERO%202019\Relacion%20Cheques%20mes%20Abril%202019%20a%20partir%20del%20fondo%20Enero%20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RABAJO/Liro%20Banco%20fondo%20reponible/MC/consolidado%20nuevo%20%20MAYO%202019%20SRS%20CIBAO%20OC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19 (FDOS. ENERO Y FEB 2"/>
      <sheetName val="MAYO 2019 (FDO. MARZO 2019)"/>
      <sheetName val="Junio 2019 (Abril y Tramo Var)"/>
      <sheetName val="JULIO 2019 (FDO. MAYO 2019"/>
      <sheetName val="Agosto 2019(FDO.JUN Tramo y Jul"/>
      <sheetName val="Septiembre 2019 (FDO. Agos 2019"/>
      <sheetName val="Octubre 2019 (FDO. septiembre19"/>
      <sheetName val="Noviembre 2019 (FDO. mes Octubr"/>
      <sheetName val="Diciembre 2019 (FDO. Nov y tram"/>
      <sheetName val="REGALIA 2019"/>
      <sheetName val="Ret Fiesta Navidad"/>
      <sheetName val="ENERO 2020"/>
      <sheetName val="Febrero 2020"/>
      <sheetName val="Marzo  2020"/>
      <sheetName val="Insentivos Julio Dic 2019"/>
      <sheetName val="Abril 2020"/>
      <sheetName val="Fondo recibido COVID 19 ABRIL"/>
      <sheetName val="MAYO 2020"/>
      <sheetName val="JUNIO 2020"/>
      <sheetName val="500,000 COVID"/>
      <sheetName val="1,000,000 COVID"/>
      <sheetName val="Julio 2020"/>
      <sheetName val="Insentivos ENERO JUNIO 2020"/>
      <sheetName val="Agosto 2020."/>
      <sheetName val="Septiembre 2020"/>
      <sheetName val="Octubre 2020"/>
      <sheetName val="Noviembre 2020"/>
      <sheetName val="Regalia 2020"/>
      <sheetName val="Diciembre 2020"/>
      <sheetName val="ENERO 2021"/>
      <sheetName val="Febrero 2021"/>
      <sheetName val="MARZO 2021"/>
      <sheetName val="INSENTIVOS JULIO -DICIEMBRE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CUENTA T"/>
      <sheetName val="RELACION DE CK MAYO 2019"/>
      <sheetName val="DEUDA POR AÑO"/>
      <sheetName val="DEUDA POR OBJETO DE GASTO"/>
      <sheetName val="DEUDA GENERAL"/>
      <sheetName val="Hoja1"/>
      <sheetName val="Hoja2"/>
    </sheetNames>
    <sheetDataSet>
      <sheetData sheetId="0" refreshError="1"/>
      <sheetData sheetId="1" refreshError="1"/>
      <sheetData sheetId="2" refreshError="1">
        <row r="2">
          <cell r="A2" t="str">
            <v xml:space="preserve">SERVICIO REGIONAL DE SALUD CIBAO OCCIDENTAL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7:G22" totalsRowShown="0" headerRowDxfId="39" dataDxfId="37" headerRowBorderDxfId="38" tableBorderDxfId="36">
  <tableColumns count="7">
    <tableColumn id="1" xr3:uid="{00000000-0010-0000-0000-000001000000}" name="FECHA De Pago" dataDxfId="35"/>
    <tableColumn id="2" xr3:uid="{00000000-0010-0000-0000-000002000000}" name="No.Ck/Transf" dataDxfId="34"/>
    <tableColumn id="3" xr3:uid="{00000000-0010-0000-0000-000003000000}" name="NOMBRE" dataDxfId="33"/>
    <tableColumn id="4" xr3:uid="{00000000-0010-0000-0000-000004000000}" name="Descripcion" dataDxfId="32"/>
    <tableColumn id="5" xr3:uid="{00000000-0010-0000-0000-000005000000}" name="Ingresos " dataDxfId="31" dataCellStyle="Millares_29 feb DESEMBOLSO2004"/>
    <tableColumn id="6" xr3:uid="{00000000-0010-0000-0000-000006000000}" name="Egresos" dataDxfId="30" dataCellStyle="Millares_29 feb DESEMBOLSO2004"/>
    <tableColumn id="7" xr3:uid="{00000000-0010-0000-0000-000007000000}" name="BALANCE" dataDxfId="29" dataCellStyle="Millares_29 feb DESEMBOLSO200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3" displayName="Tabla23" ref="A7:G66" totalsRowCount="1" headerRowDxfId="28" dataDxfId="26" headerRowBorderDxfId="27" tableBorderDxfId="25">
  <tableColumns count="7">
    <tableColumn id="1" xr3:uid="{00000000-0010-0000-0100-000001000000}" name="FECHA" dataDxfId="24" totalsRowDxfId="23"/>
    <tableColumn id="2" xr3:uid="{00000000-0010-0000-0100-000002000000}" name="No.Ck/Transf" dataDxfId="22" totalsRowDxfId="21"/>
    <tableColumn id="3" xr3:uid="{00000000-0010-0000-0100-000003000000}" name="NOMBRE" dataDxfId="20" totalsRowDxfId="19"/>
    <tableColumn id="4" xr3:uid="{00000000-0010-0000-0100-000004000000}" name="Descripcion" dataDxfId="18" totalsRowDxfId="17"/>
    <tableColumn id="5" xr3:uid="{00000000-0010-0000-0100-000005000000}" name="Ingresos" totalsRowFunction="custom" dataDxfId="16" totalsRowDxfId="15" dataCellStyle="Millares_29 feb DESEMBOLSO2004">
      <totalsRowFormula>E31</totalsRowFormula>
    </tableColumn>
    <tableColumn id="6" xr3:uid="{00000000-0010-0000-0100-000006000000}" name="Egresos" totalsRowLabel=" 375,027.05     " dataDxfId="14" totalsRowDxfId="13" dataCellStyle="Millares"/>
    <tableColumn id="7" xr3:uid="{00000000-0010-0000-0100-000007000000}" name="BALANCE" totalsRowFunction="custom" dataDxfId="12" totalsRowDxfId="11" dataCellStyle="Millares">
      <totalsRowFormula>G65</totalsRow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24" displayName="Tabla24" ref="A7:G31" totalsRowShown="0" headerRowDxfId="10" dataDxfId="8" headerRowBorderDxfId="9" tableBorderDxfId="7" headerRowCellStyle="Normal 2 2">
  <autoFilter ref="A7:G31" xr:uid="{00000000-0009-0000-0100-000003000000}"/>
  <tableColumns count="7">
    <tableColumn id="1" xr3:uid="{00000000-0010-0000-0200-000001000000}" name="FECHA" dataDxfId="6" dataCellStyle="Normal 5">
      <calculatedColumnFormula>+#REF!</calculatedColumnFormula>
    </tableColumn>
    <tableColumn id="2" xr3:uid="{00000000-0010-0000-0200-000002000000}" name="DOCTO" dataDxfId="5" dataCellStyle="Normal 5">
      <calculatedColumnFormula>+#REF!</calculatedColumnFormula>
    </tableColumn>
    <tableColumn id="3" xr3:uid="{00000000-0010-0000-0200-000003000000}" name="NOMBRE" dataDxfId="4" dataCellStyle="Normal 5">
      <calculatedColumnFormula>+#REF!</calculatedColumnFormula>
    </tableColumn>
    <tableColumn id="4" xr3:uid="{00000000-0010-0000-0200-000004000000}" name="CONCEPTO" dataDxfId="3" dataCellStyle="Millares_29 feb DESEMBOLSO2004">
      <calculatedColumnFormula>+#REF!</calculatedColumnFormula>
    </tableColumn>
    <tableColumn id="5" xr3:uid="{00000000-0010-0000-0200-000005000000}" name="INGRESOS " dataDxfId="2" dataCellStyle="Millares 7"/>
    <tableColumn id="6" xr3:uid="{00000000-0010-0000-0200-000006000000}" name="EGRESOS" dataDxfId="1" dataCellStyle="Millares 7">
      <calculatedColumnFormula>+#REF!</calculatedColumnFormula>
    </tableColumn>
    <tableColumn id="7" xr3:uid="{00000000-0010-0000-0200-000007000000}" name="BALANCE" dataDxfId="0" dataCellStyle="Millares 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B45"/>
  <sheetViews>
    <sheetView zoomScale="70" zoomScaleNormal="70" workbookViewId="0">
      <selection activeCell="D45" sqref="D1:E45"/>
    </sheetView>
  </sheetViews>
  <sheetFormatPr baseColWidth="10" defaultColWidth="9.140625" defaultRowHeight="12.75"/>
  <cols>
    <col min="1" max="1" width="9.140625" style="2"/>
    <col min="2" max="2" width="12.140625" style="2" customWidth="1"/>
    <col min="3" max="3" width="0.140625" style="2" customWidth="1"/>
    <col min="4" max="4" width="70" style="15" bestFit="1" customWidth="1"/>
    <col min="5" max="5" width="39" style="14" bestFit="1" customWidth="1"/>
    <col min="6" max="6" width="9.140625" style="2"/>
    <col min="7" max="7" width="15.7109375" style="2" bestFit="1" customWidth="1"/>
    <col min="8" max="12" width="9.140625" style="2"/>
    <col min="13" max="13" width="24.140625" style="2" bestFit="1" customWidth="1"/>
    <col min="14" max="80" width="9.140625" style="2"/>
    <col min="81" max="16384" width="9.140625" style="16"/>
  </cols>
  <sheetData>
    <row r="1" spans="3:8" s="2" customFormat="1" ht="24" customHeight="1">
      <c r="C1" s="5"/>
      <c r="D1" s="30"/>
      <c r="E1" s="30"/>
      <c r="F1" s="30"/>
      <c r="G1" s="30"/>
      <c r="H1" s="30"/>
    </row>
    <row r="2" spans="3:8" s="2" customFormat="1" ht="24" customHeight="1">
      <c r="C2" s="5"/>
      <c r="D2" s="30"/>
      <c r="E2" s="12"/>
    </row>
    <row r="3" spans="3:8" s="2" customFormat="1" ht="24" customHeight="1">
      <c r="C3" s="5"/>
      <c r="D3" s="1"/>
      <c r="E3" s="150"/>
    </row>
    <row r="4" spans="3:8" s="2" customFormat="1" ht="24" customHeight="1">
      <c r="C4" s="5"/>
      <c r="D4" s="1"/>
      <c r="E4" s="150"/>
    </row>
    <row r="5" spans="3:8" s="2" customFormat="1" ht="24" customHeight="1">
      <c r="C5" s="5"/>
      <c r="D5" s="3" t="s">
        <v>0</v>
      </c>
      <c r="E5" s="150"/>
    </row>
    <row r="6" spans="3:8" s="2" customFormat="1" ht="24" customHeight="1">
      <c r="D6" s="365" t="s">
        <v>1</v>
      </c>
      <c r="E6" s="365"/>
    </row>
    <row r="7" spans="3:8" s="2" customFormat="1" ht="24" customHeight="1">
      <c r="D7" s="366" t="s">
        <v>2</v>
      </c>
      <c r="E7" s="366"/>
      <c r="F7" s="13"/>
    </row>
    <row r="8" spans="3:8" s="2" customFormat="1" ht="24" customHeight="1">
      <c r="D8" s="367" t="s">
        <v>3</v>
      </c>
      <c r="E8" s="367"/>
      <c r="F8" s="13"/>
    </row>
    <row r="9" spans="3:8" s="2" customFormat="1" ht="24" customHeight="1">
      <c r="D9" s="368" t="s">
        <v>739</v>
      </c>
      <c r="E9" s="368"/>
      <c r="F9" s="13"/>
    </row>
    <row r="10" spans="3:8" s="2" customFormat="1" ht="24" customHeight="1">
      <c r="D10" s="369" t="s">
        <v>4</v>
      </c>
      <c r="E10" s="369"/>
      <c r="F10" s="13"/>
    </row>
    <row r="11" spans="3:8" s="2" customFormat="1" ht="16.5">
      <c r="D11" s="364" t="s">
        <v>5</v>
      </c>
      <c r="E11" s="4"/>
      <c r="F11" s="13"/>
    </row>
    <row r="12" spans="3:8" s="2" customFormat="1" ht="16.5">
      <c r="D12" s="364"/>
      <c r="E12" s="4"/>
    </row>
    <row r="13" spans="3:8" s="2" customFormat="1" ht="16.5">
      <c r="D13" s="364"/>
      <c r="E13" s="4"/>
    </row>
    <row r="14" spans="3:8" s="2" customFormat="1" ht="16.5">
      <c r="D14" s="30" t="s">
        <v>6</v>
      </c>
      <c r="E14" s="6"/>
    </row>
    <row r="15" spans="3:8" s="2" customFormat="1" ht="16.5">
      <c r="D15" s="8" t="s">
        <v>7</v>
      </c>
      <c r="E15" s="9">
        <v>17047613.620000001</v>
      </c>
    </row>
    <row r="16" spans="3:8" s="2" customFormat="1" ht="16.5">
      <c r="D16" s="8" t="s">
        <v>8</v>
      </c>
      <c r="E16" s="10">
        <v>2404202.7999999998</v>
      </c>
    </row>
    <row r="17" spans="4:5" s="2" customFormat="1" ht="16.5">
      <c r="D17" s="8" t="s">
        <v>9</v>
      </c>
      <c r="E17" s="9">
        <v>19179424.02</v>
      </c>
    </row>
    <row r="18" spans="4:5" s="2" customFormat="1" ht="16.5">
      <c r="D18" s="30" t="s">
        <v>10</v>
      </c>
      <c r="E18" s="6">
        <f>SUM(E15:E17)</f>
        <v>38631240.439999998</v>
      </c>
    </row>
    <row r="19" spans="4:5" s="2" customFormat="1" ht="16.5">
      <c r="D19" s="30" t="s">
        <v>11</v>
      </c>
      <c r="E19" s="4"/>
    </row>
    <row r="20" spans="4:5" s="2" customFormat="1" ht="16.5">
      <c r="D20" s="8" t="s">
        <v>12</v>
      </c>
      <c r="E20" s="11"/>
    </row>
    <row r="21" spans="4:5" s="2" customFormat="1" ht="16.5">
      <c r="D21" s="8" t="s">
        <v>13</v>
      </c>
      <c r="E21" s="11">
        <v>0</v>
      </c>
    </row>
    <row r="22" spans="4:5" s="2" customFormat="1" ht="16.5">
      <c r="D22" s="8" t="s">
        <v>14</v>
      </c>
      <c r="E22" s="11"/>
    </row>
    <row r="23" spans="4:5" s="2" customFormat="1" ht="16.5">
      <c r="D23" s="8" t="s">
        <v>15</v>
      </c>
      <c r="E23" s="11">
        <v>0</v>
      </c>
    </row>
    <row r="24" spans="4:5" s="2" customFormat="1" ht="16.5">
      <c r="D24" s="30" t="s">
        <v>16</v>
      </c>
      <c r="E24" s="6">
        <f>SUM(E20:E23)</f>
        <v>0</v>
      </c>
    </row>
    <row r="25" spans="4:5" s="2" customFormat="1" ht="16.5">
      <c r="D25" s="30" t="s">
        <v>17</v>
      </c>
      <c r="E25" s="6">
        <f>E18+E20</f>
        <v>38631240.439999998</v>
      </c>
    </row>
    <row r="26" spans="4:5" s="2" customFormat="1" ht="16.5">
      <c r="D26" s="30" t="s">
        <v>18</v>
      </c>
      <c r="E26" s="11"/>
    </row>
    <row r="27" spans="4:5" s="2" customFormat="1" ht="16.5">
      <c r="D27" s="30" t="s">
        <v>19</v>
      </c>
      <c r="E27" s="6"/>
    </row>
    <row r="28" spans="4:5" s="2" customFormat="1" ht="16.5">
      <c r="D28" s="8" t="s">
        <v>20</v>
      </c>
      <c r="E28" s="11">
        <v>0</v>
      </c>
    </row>
    <row r="29" spans="4:5" s="2" customFormat="1" ht="16.5">
      <c r="D29" s="8" t="s">
        <v>21</v>
      </c>
      <c r="E29" s="9">
        <v>4269702.5999999996</v>
      </c>
    </row>
    <row r="30" spans="4:5" s="2" customFormat="1" ht="16.5">
      <c r="D30" s="8" t="s">
        <v>22</v>
      </c>
      <c r="E30" s="11">
        <v>0</v>
      </c>
    </row>
    <row r="31" spans="4:5" s="2" customFormat="1" ht="16.5">
      <c r="D31" s="30" t="s">
        <v>23</v>
      </c>
      <c r="E31" s="6">
        <f>+E29</f>
        <v>4269702.5999999996</v>
      </c>
    </row>
    <row r="32" spans="4:5" ht="16.5">
      <c r="D32" s="30" t="s">
        <v>24</v>
      </c>
      <c r="E32" s="6"/>
    </row>
    <row r="33" spans="1:80" ht="16.5">
      <c r="D33" s="30" t="s">
        <v>25</v>
      </c>
      <c r="E33" s="6">
        <f>+E31</f>
        <v>4269702.5999999996</v>
      </c>
    </row>
    <row r="34" spans="1:80" ht="16.5">
      <c r="D34" s="30" t="s">
        <v>26</v>
      </c>
      <c r="E34" s="6"/>
    </row>
    <row r="35" spans="1:80" ht="16.5">
      <c r="D35" s="8" t="s">
        <v>27</v>
      </c>
      <c r="E35" s="11">
        <v>32730953</v>
      </c>
    </row>
    <row r="36" spans="1:80" ht="16.5">
      <c r="D36" s="8" t="s">
        <v>28</v>
      </c>
      <c r="E36" s="11"/>
    </row>
    <row r="37" spans="1:80" ht="16.5">
      <c r="D37" s="8" t="s">
        <v>29</v>
      </c>
      <c r="E37" s="11">
        <v>-208478.51</v>
      </c>
    </row>
    <row r="38" spans="1:80" ht="16.5">
      <c r="D38" s="30" t="s">
        <v>30</v>
      </c>
      <c r="E38" s="11">
        <v>34361537.840000004</v>
      </c>
    </row>
    <row r="39" spans="1:80" ht="16.5">
      <c r="D39" s="30" t="s">
        <v>31</v>
      </c>
      <c r="E39" s="6">
        <f>E38+E33</f>
        <v>38631240.440000005</v>
      </c>
    </row>
    <row r="40" spans="1:80" ht="16.5">
      <c r="D40" s="30"/>
      <c r="E40" s="11"/>
    </row>
    <row r="41" spans="1:80" ht="16.5">
      <c r="D41" s="30"/>
      <c r="E41" s="6"/>
    </row>
    <row r="42" spans="1:80" ht="16.5">
      <c r="D42" s="30"/>
      <c r="E42" s="6"/>
    </row>
    <row r="43" spans="1:80" s="14" customFormat="1" ht="16.5">
      <c r="A43" s="2"/>
      <c r="B43" s="2"/>
      <c r="C43" s="2"/>
      <c r="D43" s="7"/>
      <c r="E43" s="29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 ht="17.25" customHeight="1">
      <c r="D44" s="363" t="s">
        <v>155</v>
      </c>
      <c r="E44" s="363"/>
    </row>
    <row r="45" spans="1:80" ht="18" customHeight="1">
      <c r="D45" s="363" t="s">
        <v>154</v>
      </c>
      <c r="E45" s="363"/>
    </row>
  </sheetData>
  <mergeCells count="8">
    <mergeCell ref="D44:E44"/>
    <mergeCell ref="D45:E45"/>
    <mergeCell ref="D11:D13"/>
    <mergeCell ref="D6:E6"/>
    <mergeCell ref="D7:E7"/>
    <mergeCell ref="D8:E8"/>
    <mergeCell ref="D9:E9"/>
    <mergeCell ref="D10:E10"/>
  </mergeCells>
  <printOptions horizontalCentered="1"/>
  <pageMargins left="0.70866141732283472" right="0.70866141732283472" top="0.74803149606299213" bottom="0.74803149606299213" header="0.31496062992125984" footer="0.31496062992125984"/>
  <pageSetup paperSize="258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41"/>
  <sheetViews>
    <sheetView zoomScale="70" zoomScaleNormal="70" workbookViewId="0">
      <selection activeCell="A39" sqref="A1:G39"/>
    </sheetView>
  </sheetViews>
  <sheetFormatPr baseColWidth="10" defaultRowHeight="12.75"/>
  <cols>
    <col min="1" max="1" width="16.5703125" customWidth="1"/>
    <col min="2" max="2" width="36.28515625" customWidth="1"/>
    <col min="3" max="3" width="34.85546875" customWidth="1"/>
    <col min="4" max="4" width="51.85546875" customWidth="1"/>
    <col min="5" max="5" width="28.42578125" customWidth="1"/>
    <col min="6" max="6" width="31.85546875" customWidth="1"/>
    <col min="7" max="7" width="26.140625" customWidth="1"/>
    <col min="9" max="9" width="21.28515625" customWidth="1"/>
  </cols>
  <sheetData>
    <row r="1" spans="1:8" ht="18.75" customHeight="1">
      <c r="A1" s="17"/>
      <c r="B1" s="17"/>
      <c r="C1" s="17"/>
      <c r="D1" s="17"/>
      <c r="E1" s="17"/>
      <c r="F1" s="17"/>
      <c r="G1" s="17"/>
      <c r="H1" s="17"/>
    </row>
    <row r="2" spans="1:8" hidden="1">
      <c r="A2" s="17"/>
      <c r="B2" s="17"/>
      <c r="C2" s="17"/>
      <c r="D2" s="17"/>
      <c r="E2" s="17"/>
      <c r="F2" s="17"/>
      <c r="G2" s="17"/>
      <c r="H2" s="17"/>
    </row>
    <row r="3" spans="1:8" hidden="1">
      <c r="A3" s="17"/>
      <c r="B3" s="17"/>
      <c r="C3" s="17"/>
      <c r="D3" s="17"/>
      <c r="E3" s="17"/>
      <c r="F3" s="17"/>
      <c r="G3" s="17"/>
      <c r="H3" s="17"/>
    </row>
    <row r="4" spans="1:8" hidden="1">
      <c r="A4" s="17"/>
      <c r="B4" s="17"/>
      <c r="C4" s="17"/>
      <c r="D4" s="17"/>
      <c r="E4" s="17"/>
      <c r="F4" s="17"/>
      <c r="G4" s="17"/>
      <c r="H4" s="17"/>
    </row>
    <row r="5" spans="1:8" ht="72" customHeight="1">
      <c r="A5" s="17"/>
      <c r="B5" s="17"/>
      <c r="C5" s="18" t="s">
        <v>32</v>
      </c>
      <c r="D5" s="17"/>
      <c r="E5" s="18"/>
      <c r="F5" s="17"/>
      <c r="G5" s="17"/>
      <c r="H5" s="17"/>
    </row>
    <row r="6" spans="1:8" ht="19.5" customHeight="1">
      <c r="A6" s="23" t="s">
        <v>101</v>
      </c>
      <c r="B6" s="23"/>
      <c r="C6" s="23"/>
      <c r="D6" s="23"/>
      <c r="E6" s="23"/>
      <c r="F6" s="17"/>
      <c r="G6" s="17"/>
      <c r="H6" s="17"/>
    </row>
    <row r="7" spans="1:8" ht="27.75" customHeight="1">
      <c r="A7" s="21"/>
      <c r="B7" s="21"/>
      <c r="C7" s="21"/>
      <c r="D7" s="21" t="s">
        <v>738</v>
      </c>
      <c r="E7" s="21"/>
      <c r="F7" s="24" t="s">
        <v>102</v>
      </c>
      <c r="G7" s="17"/>
      <c r="H7" s="17"/>
    </row>
    <row r="8" spans="1:8" ht="17.25" customHeight="1">
      <c r="A8" s="17"/>
      <c r="B8" s="19" t="s">
        <v>336</v>
      </c>
      <c r="C8" s="17"/>
      <c r="D8" s="17"/>
      <c r="E8" s="17"/>
      <c r="F8" s="22"/>
      <c r="G8" s="17"/>
      <c r="H8" s="17"/>
    </row>
    <row r="9" spans="1:8" ht="15.75" customHeight="1">
      <c r="A9" s="370" t="s">
        <v>33</v>
      </c>
      <c r="B9" s="370" t="s">
        <v>100</v>
      </c>
      <c r="C9" s="39"/>
      <c r="D9" s="39"/>
      <c r="E9" s="39"/>
      <c r="F9" s="40"/>
      <c r="G9" s="39"/>
      <c r="H9" s="17"/>
    </row>
    <row r="10" spans="1:8" ht="42">
      <c r="A10" s="370"/>
      <c r="B10" s="370"/>
      <c r="C10" s="39" t="s">
        <v>34</v>
      </c>
      <c r="D10" s="39" t="s">
        <v>35</v>
      </c>
      <c r="E10" s="39" t="s">
        <v>36</v>
      </c>
      <c r="F10" s="40" t="s">
        <v>37</v>
      </c>
      <c r="G10" s="39" t="s">
        <v>38</v>
      </c>
      <c r="H10" s="20"/>
    </row>
    <row r="11" spans="1:8" ht="21">
      <c r="A11" s="370"/>
      <c r="B11" s="370"/>
      <c r="C11" s="39"/>
      <c r="D11" s="39"/>
      <c r="E11" s="39"/>
      <c r="F11" s="40"/>
      <c r="G11" s="39"/>
      <c r="H11" s="20"/>
    </row>
    <row r="12" spans="1:8" ht="35.25" hidden="1" customHeight="1">
      <c r="A12" s="25"/>
      <c r="B12" s="26"/>
      <c r="C12" s="26"/>
      <c r="D12" s="26"/>
      <c r="E12" s="26"/>
      <c r="F12" s="27"/>
      <c r="G12" s="26"/>
      <c r="H12" s="20"/>
    </row>
    <row r="13" spans="1:8" ht="29.25" customHeight="1">
      <c r="A13" s="31">
        <v>45540</v>
      </c>
      <c r="B13" s="32" t="s">
        <v>337</v>
      </c>
      <c r="C13" s="32" t="s">
        <v>356</v>
      </c>
      <c r="D13" s="32" t="s">
        <v>176</v>
      </c>
      <c r="E13" s="33">
        <v>229201</v>
      </c>
      <c r="F13" s="34">
        <v>99120</v>
      </c>
      <c r="G13" s="36">
        <v>45657</v>
      </c>
      <c r="H13" s="20"/>
    </row>
    <row r="14" spans="1:8" ht="30.75" customHeight="1">
      <c r="A14" s="36">
        <v>45540</v>
      </c>
      <c r="B14" s="32" t="s">
        <v>338</v>
      </c>
      <c r="C14" s="32" t="s">
        <v>356</v>
      </c>
      <c r="D14" s="32" t="s">
        <v>174</v>
      </c>
      <c r="E14" s="32">
        <v>229201</v>
      </c>
      <c r="F14" s="32">
        <v>30680</v>
      </c>
      <c r="G14" s="36">
        <v>45657</v>
      </c>
      <c r="H14" s="20"/>
    </row>
    <row r="15" spans="1:8" ht="21.75" customHeight="1">
      <c r="A15" s="36">
        <v>45548</v>
      </c>
      <c r="B15" s="32" t="s">
        <v>339</v>
      </c>
      <c r="C15" s="32" t="s">
        <v>356</v>
      </c>
      <c r="D15" s="32" t="s">
        <v>174</v>
      </c>
      <c r="E15" s="32">
        <v>229201</v>
      </c>
      <c r="F15" s="34">
        <v>23364</v>
      </c>
      <c r="G15" s="36">
        <v>45657</v>
      </c>
      <c r="H15" s="20"/>
    </row>
    <row r="16" spans="1:8" ht="37.5">
      <c r="A16" s="36">
        <v>45537</v>
      </c>
      <c r="B16" s="32" t="s">
        <v>340</v>
      </c>
      <c r="C16" s="32" t="s">
        <v>166</v>
      </c>
      <c r="D16" s="32" t="s">
        <v>172</v>
      </c>
      <c r="E16" s="32">
        <v>227206</v>
      </c>
      <c r="F16" s="34">
        <v>30000</v>
      </c>
      <c r="G16" s="36">
        <v>45657</v>
      </c>
      <c r="H16" s="20"/>
    </row>
    <row r="17" spans="1:8" ht="39" customHeight="1">
      <c r="A17" s="36">
        <v>45539</v>
      </c>
      <c r="B17" s="32" t="s">
        <v>341</v>
      </c>
      <c r="C17" s="32" t="s">
        <v>357</v>
      </c>
      <c r="D17" s="32" t="s">
        <v>367</v>
      </c>
      <c r="E17" s="32">
        <v>227101</v>
      </c>
      <c r="F17" s="34">
        <v>25120</v>
      </c>
      <c r="G17" s="36">
        <v>45657</v>
      </c>
      <c r="H17" s="20"/>
    </row>
    <row r="18" spans="1:8" ht="37.5">
      <c r="A18" s="36">
        <v>45554</v>
      </c>
      <c r="B18" s="32" t="s">
        <v>342</v>
      </c>
      <c r="C18" s="32" t="s">
        <v>357</v>
      </c>
      <c r="D18" s="32" t="s">
        <v>367</v>
      </c>
      <c r="E18" s="32">
        <v>227101</v>
      </c>
      <c r="F18" s="34">
        <v>220000</v>
      </c>
      <c r="G18" s="36">
        <v>45657</v>
      </c>
      <c r="H18" s="20"/>
    </row>
    <row r="19" spans="1:8" ht="18.75">
      <c r="A19" s="36">
        <v>45553</v>
      </c>
      <c r="B19" s="32" t="s">
        <v>343</v>
      </c>
      <c r="C19" s="32" t="s">
        <v>358</v>
      </c>
      <c r="D19" s="32" t="s">
        <v>368</v>
      </c>
      <c r="E19" s="32">
        <v>263101</v>
      </c>
      <c r="F19" s="34">
        <v>21544.560000000001</v>
      </c>
      <c r="G19" s="36">
        <v>45657</v>
      </c>
      <c r="H19" s="20"/>
    </row>
    <row r="20" spans="1:8" ht="30" customHeight="1">
      <c r="A20" s="36">
        <v>45562</v>
      </c>
      <c r="B20" s="32" t="s">
        <v>344</v>
      </c>
      <c r="C20" s="32" t="s">
        <v>359</v>
      </c>
      <c r="D20" s="32" t="s">
        <v>173</v>
      </c>
      <c r="E20" s="32">
        <v>229201</v>
      </c>
      <c r="F20" s="34">
        <v>460554</v>
      </c>
      <c r="G20" s="36">
        <v>45657</v>
      </c>
      <c r="H20" s="20"/>
    </row>
    <row r="21" spans="1:8" ht="18.75">
      <c r="A21" s="36">
        <v>45400</v>
      </c>
      <c r="B21" s="32" t="s">
        <v>162</v>
      </c>
      <c r="C21" s="32" t="s">
        <v>167</v>
      </c>
      <c r="D21" s="32" t="s">
        <v>174</v>
      </c>
      <c r="E21" s="32">
        <v>229201</v>
      </c>
      <c r="F21" s="34">
        <v>180540</v>
      </c>
      <c r="G21" s="36">
        <v>45657</v>
      </c>
      <c r="H21" s="20"/>
    </row>
    <row r="22" spans="1:8" ht="18.75">
      <c r="A22" s="36">
        <v>45526</v>
      </c>
      <c r="B22" s="32" t="s">
        <v>163</v>
      </c>
      <c r="C22" s="32" t="s">
        <v>167</v>
      </c>
      <c r="D22" s="37" t="s">
        <v>174</v>
      </c>
      <c r="E22" s="32">
        <v>229201</v>
      </c>
      <c r="F22" s="35">
        <v>235410</v>
      </c>
      <c r="G22" s="36">
        <v>45657</v>
      </c>
      <c r="H22" s="20"/>
    </row>
    <row r="23" spans="1:8" ht="18.75">
      <c r="A23" s="36">
        <v>45553</v>
      </c>
      <c r="B23" s="32" t="s">
        <v>345</v>
      </c>
      <c r="C23" s="32" t="s">
        <v>168</v>
      </c>
      <c r="D23" s="32" t="s">
        <v>369</v>
      </c>
      <c r="E23" s="32">
        <v>239301</v>
      </c>
      <c r="F23" s="34">
        <v>496340.45</v>
      </c>
      <c r="G23" s="36">
        <v>45657</v>
      </c>
      <c r="H23" s="20"/>
    </row>
    <row r="24" spans="1:8" ht="18.75">
      <c r="A24" s="36">
        <v>45532</v>
      </c>
      <c r="B24" s="32" t="s">
        <v>164</v>
      </c>
      <c r="C24" s="32" t="s">
        <v>161</v>
      </c>
      <c r="D24" s="32" t="s">
        <v>175</v>
      </c>
      <c r="E24" s="32">
        <v>233301</v>
      </c>
      <c r="F24" s="34">
        <v>7410</v>
      </c>
      <c r="G24" s="36">
        <v>45657</v>
      </c>
      <c r="H24" s="20"/>
    </row>
    <row r="25" spans="1:8" ht="18.75">
      <c r="A25" s="36">
        <v>45547</v>
      </c>
      <c r="B25" s="32" t="s">
        <v>346</v>
      </c>
      <c r="C25" s="32" t="s">
        <v>161</v>
      </c>
      <c r="D25" s="32" t="s">
        <v>370</v>
      </c>
      <c r="E25" s="32">
        <v>233301</v>
      </c>
      <c r="F25" s="34">
        <v>1800</v>
      </c>
      <c r="G25" s="36">
        <v>45657</v>
      </c>
      <c r="H25" s="20"/>
    </row>
    <row r="26" spans="1:8" ht="27" customHeight="1">
      <c r="A26" s="36">
        <v>45561</v>
      </c>
      <c r="B26" s="32" t="s">
        <v>345</v>
      </c>
      <c r="C26" s="32" t="s">
        <v>170</v>
      </c>
      <c r="D26" s="32" t="s">
        <v>369</v>
      </c>
      <c r="E26" s="32">
        <v>239301</v>
      </c>
      <c r="F26" s="34">
        <v>291814</v>
      </c>
      <c r="G26" s="36">
        <v>45657</v>
      </c>
      <c r="H26" s="20"/>
    </row>
    <row r="27" spans="1:8" ht="21.75" customHeight="1">
      <c r="A27" s="36">
        <v>45545</v>
      </c>
      <c r="B27" s="32" t="s">
        <v>347</v>
      </c>
      <c r="C27" s="32" t="s">
        <v>360</v>
      </c>
      <c r="D27" s="32" t="s">
        <v>371</v>
      </c>
      <c r="E27" s="32">
        <v>227204</v>
      </c>
      <c r="F27" s="34">
        <v>119085.6</v>
      </c>
      <c r="G27" s="36">
        <v>45657</v>
      </c>
      <c r="H27" s="20"/>
    </row>
    <row r="28" spans="1:8" ht="18.75">
      <c r="A28" s="36">
        <v>45552</v>
      </c>
      <c r="B28" s="32" t="s">
        <v>348</v>
      </c>
      <c r="C28" s="32" t="s">
        <v>361</v>
      </c>
      <c r="D28" s="32" t="s">
        <v>372</v>
      </c>
      <c r="E28" s="32">
        <v>239201</v>
      </c>
      <c r="F28" s="34">
        <v>982078.2</v>
      </c>
      <c r="G28" s="36">
        <v>45657</v>
      </c>
      <c r="H28" s="20"/>
    </row>
    <row r="29" spans="1:8" ht="18.75">
      <c r="A29" s="36">
        <v>45562</v>
      </c>
      <c r="B29" s="32" t="s">
        <v>349</v>
      </c>
      <c r="C29" s="32" t="s">
        <v>171</v>
      </c>
      <c r="D29" s="32" t="s">
        <v>373</v>
      </c>
      <c r="E29" s="32">
        <v>229201</v>
      </c>
      <c r="F29" s="34">
        <v>16625</v>
      </c>
      <c r="G29" s="36">
        <v>45657</v>
      </c>
      <c r="H29" s="20"/>
    </row>
    <row r="30" spans="1:8" ht="19.5" customHeight="1">
      <c r="A30" s="36">
        <v>45552</v>
      </c>
      <c r="B30" s="32" t="s">
        <v>350</v>
      </c>
      <c r="C30" s="32" t="s">
        <v>362</v>
      </c>
      <c r="D30" s="32" t="s">
        <v>374</v>
      </c>
      <c r="E30" s="32">
        <v>261101</v>
      </c>
      <c r="F30" s="34">
        <v>307685</v>
      </c>
      <c r="G30" s="36">
        <v>45657</v>
      </c>
      <c r="H30" s="20"/>
    </row>
    <row r="31" spans="1:8" ht="18.75">
      <c r="A31" s="36">
        <v>45552</v>
      </c>
      <c r="B31" s="32" t="s">
        <v>351</v>
      </c>
      <c r="C31" s="32" t="s">
        <v>363</v>
      </c>
      <c r="D31" s="32" t="s">
        <v>367</v>
      </c>
      <c r="E31" s="32">
        <v>227101</v>
      </c>
      <c r="F31" s="34">
        <v>45731.89</v>
      </c>
      <c r="G31" s="36">
        <v>45657</v>
      </c>
      <c r="H31" s="20"/>
    </row>
    <row r="32" spans="1:8" ht="18.75">
      <c r="A32" s="36">
        <v>45552</v>
      </c>
      <c r="B32" s="32" t="s">
        <v>352</v>
      </c>
      <c r="C32" s="32" t="s">
        <v>363</v>
      </c>
      <c r="D32" s="32" t="s">
        <v>375</v>
      </c>
      <c r="E32" s="32">
        <v>239101</v>
      </c>
      <c r="F32" s="34">
        <v>192389.22</v>
      </c>
      <c r="G32" s="36">
        <v>45657</v>
      </c>
      <c r="H32" s="20"/>
    </row>
    <row r="33" spans="1:9" ht="18.75">
      <c r="A33" s="36">
        <v>45544</v>
      </c>
      <c r="B33" s="32" t="s">
        <v>353</v>
      </c>
      <c r="C33" s="32" t="s">
        <v>364</v>
      </c>
      <c r="D33" s="32" t="s">
        <v>376</v>
      </c>
      <c r="E33" s="32">
        <v>229201</v>
      </c>
      <c r="F33" s="34">
        <v>136000</v>
      </c>
      <c r="G33" s="36">
        <v>45657</v>
      </c>
      <c r="H33" s="20"/>
    </row>
    <row r="34" spans="1:9" ht="18.75">
      <c r="A34" s="36">
        <v>45526</v>
      </c>
      <c r="B34" s="32" t="s">
        <v>165</v>
      </c>
      <c r="C34" s="32" t="s">
        <v>159</v>
      </c>
      <c r="D34" s="38" t="s">
        <v>177</v>
      </c>
      <c r="E34" s="32">
        <v>263101</v>
      </c>
      <c r="F34" s="34">
        <v>29730.1</v>
      </c>
      <c r="G34" s="36">
        <v>45657</v>
      </c>
      <c r="H34" s="20"/>
    </row>
    <row r="35" spans="1:9" ht="18.75" customHeight="1">
      <c r="A35" s="36">
        <v>45547</v>
      </c>
      <c r="B35" s="32" t="s">
        <v>354</v>
      </c>
      <c r="C35" s="32" t="s">
        <v>365</v>
      </c>
      <c r="D35" s="32" t="s">
        <v>374</v>
      </c>
      <c r="E35" s="32">
        <v>261101</v>
      </c>
      <c r="F35" s="34">
        <v>62000</v>
      </c>
      <c r="G35" s="36">
        <v>45657</v>
      </c>
      <c r="H35" s="20"/>
    </row>
    <row r="36" spans="1:9" ht="22.5" customHeight="1">
      <c r="A36" s="36">
        <v>45547</v>
      </c>
      <c r="B36" s="32" t="s">
        <v>355</v>
      </c>
      <c r="C36" s="32" t="s">
        <v>366</v>
      </c>
      <c r="D36" s="32" t="s">
        <v>375</v>
      </c>
      <c r="E36" s="32">
        <v>239101</v>
      </c>
      <c r="F36" s="34">
        <v>254680.58</v>
      </c>
      <c r="G36" s="36">
        <v>45657</v>
      </c>
      <c r="H36" s="20"/>
    </row>
    <row r="37" spans="1:9" ht="39" customHeight="1">
      <c r="H37" s="20"/>
    </row>
    <row r="38" spans="1:9" ht="31.5" customHeight="1">
      <c r="D38" s="7" t="s">
        <v>157</v>
      </c>
      <c r="F38" s="28"/>
      <c r="H38" s="20"/>
      <c r="I38" s="28"/>
    </row>
    <row r="39" spans="1:9" ht="20.25" customHeight="1">
      <c r="D39" s="7" t="s">
        <v>158</v>
      </c>
      <c r="H39" s="20"/>
    </row>
    <row r="40" spans="1:9" ht="26.25" customHeight="1">
      <c r="H40" s="20"/>
    </row>
    <row r="41" spans="1:9" ht="16.5" customHeight="1">
      <c r="H41" s="20"/>
    </row>
  </sheetData>
  <mergeCells count="2">
    <mergeCell ref="A9:A11"/>
    <mergeCell ref="B9:B11"/>
  </mergeCells>
  <printOptions horizontalCentered="1"/>
  <pageMargins left="0.62992125984251968" right="0.82677165354330717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X1017"/>
  <sheetViews>
    <sheetView topLeftCell="B130" zoomScale="80" zoomScaleNormal="80" workbookViewId="0">
      <selection activeCell="G136" sqref="G136"/>
    </sheetView>
  </sheetViews>
  <sheetFormatPr baseColWidth="10" defaultColWidth="11.42578125" defaultRowHeight="15"/>
  <cols>
    <col min="1" max="1" width="5.7109375" style="219" hidden="1" customWidth="1"/>
    <col min="2" max="2" width="12.28515625" style="221" customWidth="1"/>
    <col min="3" max="3" width="25.28515625" style="221" customWidth="1"/>
    <col min="4" max="4" width="40" style="222" customWidth="1"/>
    <col min="5" max="5" width="77.42578125" style="223" customWidth="1"/>
    <col min="6" max="6" width="16.28515625" style="224" customWidth="1"/>
    <col min="7" max="7" width="19" style="225" bestFit="1" customWidth="1"/>
    <col min="8" max="8" width="19.5703125" style="226" bestFit="1" customWidth="1"/>
    <col min="9" max="19" width="8.85546875" style="218" customWidth="1"/>
    <col min="20" max="206" width="8.85546875" style="219" customWidth="1"/>
    <col min="207" max="16384" width="11.42578125" style="219"/>
  </cols>
  <sheetData>
    <row r="1" spans="1:206" s="151" customFormat="1" ht="21" customHeight="1">
      <c r="B1" s="373" t="s">
        <v>256</v>
      </c>
      <c r="C1" s="373"/>
      <c r="D1" s="373"/>
      <c r="E1" s="373"/>
      <c r="F1" s="373"/>
      <c r="G1" s="373"/>
      <c r="H1" s="373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U1" s="153"/>
      <c r="CV1" s="153"/>
      <c r="CW1" s="153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  <c r="DK1" s="153"/>
      <c r="DL1" s="153"/>
      <c r="DM1" s="153"/>
      <c r="DN1" s="153"/>
      <c r="DO1" s="153"/>
      <c r="DP1" s="153"/>
      <c r="DQ1" s="153"/>
      <c r="DR1" s="153"/>
      <c r="DS1" s="153"/>
      <c r="DT1" s="153"/>
      <c r="DU1" s="153"/>
      <c r="DV1" s="153"/>
      <c r="DW1" s="153"/>
      <c r="DX1" s="153"/>
      <c r="DY1" s="153"/>
      <c r="DZ1" s="153"/>
      <c r="EA1" s="153"/>
      <c r="EB1" s="153"/>
      <c r="EC1" s="153"/>
      <c r="ED1" s="153"/>
      <c r="EE1" s="153"/>
      <c r="EF1" s="153"/>
      <c r="EG1" s="153"/>
      <c r="EH1" s="153"/>
      <c r="EI1" s="153"/>
      <c r="EJ1" s="153"/>
      <c r="EK1" s="153"/>
      <c r="EL1" s="153"/>
      <c r="EM1" s="153"/>
      <c r="EN1" s="153"/>
      <c r="EO1" s="153"/>
      <c r="EP1" s="153"/>
      <c r="EQ1" s="153"/>
      <c r="ER1" s="153"/>
      <c r="ES1" s="153"/>
      <c r="ET1" s="153"/>
      <c r="EU1" s="153"/>
      <c r="EV1" s="153"/>
      <c r="EW1" s="153"/>
      <c r="EX1" s="153"/>
      <c r="EY1" s="153"/>
      <c r="EZ1" s="153"/>
      <c r="FA1" s="153"/>
      <c r="FB1" s="153"/>
      <c r="FC1" s="153"/>
      <c r="FD1" s="153"/>
      <c r="FE1" s="153"/>
      <c r="FF1" s="153"/>
      <c r="FG1" s="153"/>
      <c r="FH1" s="153"/>
      <c r="FI1" s="153"/>
      <c r="FJ1" s="153"/>
      <c r="FK1" s="153"/>
      <c r="FL1" s="153"/>
      <c r="FM1" s="153"/>
      <c r="FN1" s="153"/>
      <c r="FO1" s="153"/>
      <c r="FP1" s="153"/>
      <c r="FQ1" s="153"/>
      <c r="FR1" s="153"/>
      <c r="FS1" s="153"/>
      <c r="FT1" s="153"/>
      <c r="FU1" s="153"/>
      <c r="FV1" s="153"/>
      <c r="FW1" s="153"/>
      <c r="FX1" s="153"/>
      <c r="FY1" s="153"/>
      <c r="FZ1" s="153"/>
      <c r="GA1" s="153"/>
      <c r="GB1" s="153"/>
      <c r="GC1" s="153"/>
      <c r="GD1" s="153"/>
      <c r="GE1" s="153"/>
      <c r="GF1" s="153"/>
      <c r="GG1" s="153"/>
      <c r="GH1" s="153"/>
      <c r="GI1" s="153"/>
      <c r="GJ1" s="153"/>
      <c r="GK1" s="153"/>
      <c r="GL1" s="153"/>
      <c r="GM1" s="153"/>
      <c r="GN1" s="153"/>
      <c r="GO1" s="153"/>
      <c r="GP1" s="153"/>
      <c r="GQ1" s="153"/>
      <c r="GR1" s="153"/>
      <c r="GS1" s="153"/>
      <c r="GT1" s="153"/>
      <c r="GU1" s="153"/>
      <c r="GV1" s="153"/>
      <c r="GW1" s="153"/>
      <c r="GX1" s="153"/>
    </row>
    <row r="2" spans="1:206" s="151" customFormat="1" ht="18" customHeight="1">
      <c r="B2" s="374" t="s">
        <v>377</v>
      </c>
      <c r="C2" s="374"/>
      <c r="D2" s="374"/>
      <c r="E2" s="374"/>
      <c r="F2" s="374"/>
      <c r="G2" s="374"/>
      <c r="H2" s="37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55"/>
      <c r="ES2" s="155"/>
      <c r="ET2" s="155"/>
      <c r="EU2" s="155"/>
      <c r="EV2" s="155"/>
      <c r="EW2" s="155"/>
      <c r="EX2" s="155"/>
      <c r="EY2" s="155"/>
      <c r="EZ2" s="155"/>
      <c r="FA2" s="155"/>
      <c r="FB2" s="155"/>
      <c r="FC2" s="155"/>
      <c r="FD2" s="155"/>
      <c r="FE2" s="155"/>
      <c r="FF2" s="155"/>
      <c r="FG2" s="155"/>
      <c r="FH2" s="155"/>
      <c r="FI2" s="155"/>
      <c r="FJ2" s="155"/>
      <c r="FK2" s="155"/>
      <c r="FL2" s="155"/>
      <c r="FM2" s="155"/>
      <c r="FN2" s="155"/>
      <c r="FO2" s="155"/>
      <c r="FP2" s="155"/>
      <c r="FQ2" s="155"/>
      <c r="FR2" s="155"/>
      <c r="FS2" s="155"/>
      <c r="FT2" s="155"/>
      <c r="FU2" s="155"/>
      <c r="FV2" s="155"/>
      <c r="FW2" s="155"/>
      <c r="FX2" s="155"/>
      <c r="FY2" s="155"/>
      <c r="FZ2" s="155"/>
      <c r="GA2" s="155"/>
      <c r="GB2" s="155"/>
      <c r="GC2" s="155"/>
      <c r="GD2" s="155"/>
      <c r="GE2" s="155"/>
      <c r="GF2" s="155"/>
      <c r="GG2" s="155"/>
      <c r="GH2" s="155"/>
      <c r="GI2" s="155"/>
      <c r="GJ2" s="155"/>
      <c r="GK2" s="155"/>
      <c r="GL2" s="155"/>
      <c r="GM2" s="155"/>
      <c r="GN2" s="155"/>
      <c r="GO2" s="155"/>
      <c r="GP2" s="155"/>
      <c r="GQ2" s="155"/>
      <c r="GR2" s="155"/>
      <c r="GS2" s="155"/>
      <c r="GT2" s="155"/>
      <c r="GU2" s="155"/>
      <c r="GV2" s="155"/>
      <c r="GW2" s="155"/>
      <c r="GX2" s="155"/>
    </row>
    <row r="3" spans="1:206" s="151" customFormat="1" ht="17.25" customHeight="1">
      <c r="B3" s="375" t="s">
        <v>257</v>
      </c>
      <c r="C3" s="375"/>
      <c r="D3" s="375"/>
      <c r="E3" s="375"/>
      <c r="F3" s="375"/>
      <c r="G3" s="375"/>
      <c r="H3" s="375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</row>
    <row r="4" spans="1:206" s="151" customFormat="1" ht="26.25" customHeight="1">
      <c r="B4" s="376" t="s">
        <v>258</v>
      </c>
      <c r="C4" s="376"/>
      <c r="D4" s="376"/>
      <c r="E4" s="376"/>
      <c r="F4" s="376"/>
      <c r="G4" s="376"/>
      <c r="H4" s="376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</row>
    <row r="5" spans="1:206" s="156" customFormat="1" ht="12.75">
      <c r="B5" s="157" t="s">
        <v>179</v>
      </c>
      <c r="C5" s="158" t="s">
        <v>255</v>
      </c>
      <c r="D5" s="159" t="s">
        <v>259</v>
      </c>
      <c r="E5" s="158" t="s">
        <v>260</v>
      </c>
      <c r="F5" s="160" t="s">
        <v>261</v>
      </c>
      <c r="G5" s="161" t="s">
        <v>262</v>
      </c>
      <c r="H5" s="162" t="s">
        <v>263</v>
      </c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3"/>
      <c r="EW5" s="163"/>
      <c r="EX5" s="163"/>
      <c r="EY5" s="163"/>
      <c r="EZ5" s="163"/>
      <c r="FA5" s="163"/>
      <c r="FB5" s="163"/>
      <c r="FC5" s="163"/>
      <c r="FD5" s="163"/>
      <c r="FE5" s="163"/>
      <c r="FF5" s="163"/>
      <c r="FG5" s="163"/>
      <c r="FH5" s="163"/>
      <c r="FI5" s="163"/>
      <c r="FJ5" s="163"/>
      <c r="FK5" s="163"/>
      <c r="FL5" s="163"/>
      <c r="FM5" s="163"/>
      <c r="FN5" s="163"/>
      <c r="FO5" s="163"/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3"/>
      <c r="GA5" s="163"/>
      <c r="GB5" s="163"/>
      <c r="GC5" s="163"/>
      <c r="GD5" s="163"/>
      <c r="GE5" s="163"/>
      <c r="GF5" s="163"/>
      <c r="GG5" s="163"/>
      <c r="GH5" s="163"/>
      <c r="GI5" s="163"/>
      <c r="GJ5" s="163"/>
      <c r="GK5" s="163"/>
      <c r="GL5" s="163"/>
      <c r="GM5" s="163"/>
      <c r="GN5" s="163"/>
      <c r="GO5" s="163"/>
      <c r="GP5" s="163"/>
      <c r="GQ5" s="163"/>
      <c r="GR5" s="163"/>
      <c r="GS5" s="163"/>
      <c r="GT5" s="163"/>
      <c r="GU5" s="163"/>
      <c r="GV5" s="163"/>
      <c r="GW5" s="163"/>
      <c r="GX5" s="163"/>
    </row>
    <row r="6" spans="1:206" s="156" customFormat="1" ht="15" customHeight="1">
      <c r="A6" s="164"/>
      <c r="B6" s="165">
        <v>45536</v>
      </c>
      <c r="C6" s="166"/>
      <c r="D6" s="377" t="s">
        <v>264</v>
      </c>
      <c r="E6" s="378"/>
      <c r="F6" s="167"/>
      <c r="G6" s="168"/>
      <c r="H6" s="169">
        <v>16691307.43</v>
      </c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  <c r="DP6" s="163"/>
      <c r="DQ6" s="163"/>
      <c r="DR6" s="163"/>
      <c r="DS6" s="163"/>
      <c r="DT6" s="163"/>
      <c r="DU6" s="163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  <c r="FT6" s="163"/>
      <c r="FU6" s="163"/>
      <c r="FV6" s="163"/>
      <c r="FW6" s="163"/>
      <c r="FX6" s="163"/>
      <c r="FY6" s="163"/>
      <c r="FZ6" s="163"/>
      <c r="GA6" s="163"/>
      <c r="GB6" s="163"/>
      <c r="GC6" s="163"/>
      <c r="GD6" s="163"/>
      <c r="GE6" s="163"/>
      <c r="GF6" s="163"/>
      <c r="GG6" s="163"/>
      <c r="GH6" s="163"/>
      <c r="GI6" s="163"/>
      <c r="GJ6" s="163"/>
      <c r="GK6" s="163"/>
      <c r="GL6" s="163"/>
      <c r="GM6" s="163"/>
      <c r="GN6" s="163"/>
      <c r="GO6" s="163"/>
      <c r="GP6" s="163"/>
      <c r="GQ6" s="163"/>
      <c r="GR6" s="163"/>
      <c r="GS6" s="163"/>
      <c r="GT6" s="163"/>
      <c r="GU6" s="163"/>
      <c r="GV6" s="163"/>
      <c r="GW6" s="163"/>
      <c r="GX6" s="163"/>
    </row>
    <row r="7" spans="1:206" s="156" customFormat="1" ht="22.5" customHeight="1">
      <c r="A7" s="164"/>
      <c r="B7" s="165">
        <v>45537</v>
      </c>
      <c r="C7" s="166" t="s">
        <v>265</v>
      </c>
      <c r="D7" s="170" t="s">
        <v>239</v>
      </c>
      <c r="E7" s="170" t="s">
        <v>266</v>
      </c>
      <c r="F7" s="171">
        <v>637719</v>
      </c>
      <c r="G7" s="168"/>
      <c r="H7" s="169">
        <f>H6+F7</f>
        <v>17329026.43</v>
      </c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3"/>
      <c r="CL7" s="163"/>
      <c r="CM7" s="163"/>
      <c r="CN7" s="163"/>
      <c r="CO7" s="163"/>
      <c r="CP7" s="163"/>
      <c r="CQ7" s="163"/>
      <c r="CR7" s="163"/>
      <c r="CS7" s="163"/>
      <c r="CT7" s="163"/>
      <c r="CU7" s="163"/>
      <c r="CV7" s="163"/>
      <c r="CW7" s="163"/>
      <c r="CX7" s="163"/>
      <c r="CY7" s="163"/>
      <c r="CZ7" s="163"/>
      <c r="DA7" s="163"/>
      <c r="DB7" s="163"/>
      <c r="DC7" s="163"/>
      <c r="DD7" s="163"/>
      <c r="DE7" s="163"/>
      <c r="DF7" s="163"/>
      <c r="DG7" s="163"/>
      <c r="DH7" s="163"/>
      <c r="DI7" s="163"/>
      <c r="DJ7" s="163"/>
      <c r="DK7" s="163"/>
      <c r="DL7" s="163"/>
      <c r="DM7" s="163"/>
      <c r="DN7" s="163"/>
      <c r="DO7" s="163"/>
      <c r="DP7" s="163"/>
      <c r="DQ7" s="163"/>
      <c r="DR7" s="163"/>
      <c r="DS7" s="163"/>
      <c r="DT7" s="163"/>
      <c r="DU7" s="163"/>
      <c r="DV7" s="163"/>
      <c r="DW7" s="163"/>
      <c r="DX7" s="163"/>
      <c r="DY7" s="163"/>
      <c r="DZ7" s="163"/>
      <c r="EA7" s="163"/>
      <c r="EB7" s="163"/>
      <c r="EC7" s="163"/>
      <c r="ED7" s="163"/>
      <c r="EE7" s="163"/>
      <c r="EF7" s="163"/>
      <c r="EG7" s="163"/>
      <c r="EH7" s="163"/>
      <c r="EI7" s="163"/>
      <c r="EJ7" s="163"/>
      <c r="EK7" s="163"/>
      <c r="EL7" s="163"/>
      <c r="EM7" s="163"/>
      <c r="EN7" s="163"/>
      <c r="EO7" s="163"/>
      <c r="EP7" s="163"/>
      <c r="EQ7" s="163"/>
      <c r="ER7" s="163"/>
      <c r="ES7" s="163"/>
      <c r="ET7" s="163"/>
      <c r="EU7" s="163"/>
      <c r="EV7" s="163"/>
      <c r="EW7" s="163"/>
      <c r="EX7" s="163"/>
      <c r="EY7" s="163"/>
      <c r="EZ7" s="163"/>
      <c r="FA7" s="163"/>
      <c r="FB7" s="163"/>
      <c r="FC7" s="163"/>
      <c r="FD7" s="163"/>
      <c r="FE7" s="163"/>
      <c r="FF7" s="163"/>
      <c r="FG7" s="163"/>
      <c r="FH7" s="163"/>
      <c r="FI7" s="163"/>
      <c r="FJ7" s="163"/>
      <c r="FK7" s="163"/>
      <c r="FL7" s="163"/>
      <c r="FM7" s="163"/>
      <c r="FN7" s="163"/>
      <c r="FO7" s="163"/>
      <c r="FP7" s="163"/>
      <c r="FQ7" s="163"/>
      <c r="FR7" s="163"/>
      <c r="FS7" s="163"/>
      <c r="FT7" s="163"/>
      <c r="FU7" s="163"/>
      <c r="FV7" s="163"/>
      <c r="FW7" s="163"/>
      <c r="FX7" s="163"/>
      <c r="FY7" s="163"/>
      <c r="FZ7" s="163"/>
      <c r="GA7" s="163"/>
      <c r="GB7" s="163"/>
      <c r="GC7" s="163"/>
      <c r="GD7" s="163"/>
      <c r="GE7" s="163"/>
      <c r="GF7" s="163"/>
      <c r="GG7" s="163"/>
      <c r="GH7" s="163"/>
      <c r="GI7" s="163"/>
      <c r="GJ7" s="163"/>
      <c r="GK7" s="163"/>
      <c r="GL7" s="163"/>
      <c r="GM7" s="163"/>
      <c r="GN7" s="163"/>
      <c r="GO7" s="163"/>
      <c r="GP7" s="163"/>
      <c r="GQ7" s="163"/>
      <c r="GR7" s="163"/>
      <c r="GS7" s="163"/>
      <c r="GT7" s="163"/>
      <c r="GU7" s="163"/>
      <c r="GV7" s="163"/>
      <c r="GW7" s="163"/>
      <c r="GX7" s="163"/>
    </row>
    <row r="8" spans="1:206" s="179" customFormat="1" ht="56.25">
      <c r="A8" s="172"/>
      <c r="B8" s="173">
        <v>45537</v>
      </c>
      <c r="C8" s="174" t="s">
        <v>378</v>
      </c>
      <c r="D8" s="175" t="s">
        <v>320</v>
      </c>
      <c r="E8" s="175" t="s">
        <v>379</v>
      </c>
      <c r="F8" s="171"/>
      <c r="G8" s="176">
        <v>1205796.25</v>
      </c>
      <c r="H8" s="169">
        <f>H7-G8</f>
        <v>16123230.18</v>
      </c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78"/>
      <c r="CO8" s="178"/>
      <c r="CP8" s="178"/>
      <c r="CQ8" s="178"/>
      <c r="CR8" s="178"/>
      <c r="CS8" s="178"/>
      <c r="CT8" s="178"/>
      <c r="CU8" s="178"/>
      <c r="CV8" s="178"/>
      <c r="CW8" s="178"/>
      <c r="CX8" s="178"/>
      <c r="CY8" s="178"/>
      <c r="CZ8" s="178"/>
      <c r="DA8" s="178"/>
      <c r="DB8" s="178"/>
      <c r="DC8" s="178"/>
      <c r="DD8" s="178"/>
      <c r="DE8" s="178"/>
      <c r="DF8" s="178"/>
      <c r="DG8" s="178"/>
      <c r="DH8" s="178"/>
      <c r="DI8" s="178"/>
      <c r="DJ8" s="178"/>
      <c r="DK8" s="178"/>
      <c r="DL8" s="178"/>
      <c r="DM8" s="178"/>
      <c r="DN8" s="178"/>
      <c r="DO8" s="178"/>
      <c r="DP8" s="178"/>
      <c r="DQ8" s="178"/>
      <c r="DR8" s="178"/>
      <c r="DS8" s="178"/>
      <c r="DT8" s="178"/>
      <c r="DU8" s="178"/>
      <c r="DV8" s="178"/>
      <c r="DW8" s="178"/>
      <c r="DX8" s="178"/>
      <c r="DY8" s="178"/>
      <c r="DZ8" s="178"/>
      <c r="EA8" s="178"/>
      <c r="EB8" s="178"/>
      <c r="EC8" s="178"/>
      <c r="ED8" s="178"/>
      <c r="EE8" s="178"/>
      <c r="EF8" s="178"/>
      <c r="EG8" s="178"/>
      <c r="EH8" s="178"/>
      <c r="EI8" s="178"/>
      <c r="EJ8" s="178"/>
      <c r="EK8" s="178"/>
      <c r="EL8" s="178"/>
      <c r="EM8" s="178"/>
      <c r="EN8" s="178"/>
      <c r="EO8" s="178"/>
      <c r="EP8" s="178"/>
      <c r="EQ8" s="178"/>
      <c r="ER8" s="178"/>
      <c r="ES8" s="178"/>
      <c r="ET8" s="178"/>
      <c r="EU8" s="178"/>
      <c r="EV8" s="178"/>
      <c r="EW8" s="178"/>
      <c r="EX8" s="178"/>
      <c r="EY8" s="178"/>
      <c r="EZ8" s="178"/>
      <c r="FA8" s="178"/>
      <c r="FB8" s="178"/>
      <c r="FC8" s="178"/>
      <c r="FD8" s="178"/>
      <c r="FE8" s="178"/>
      <c r="FF8" s="178"/>
      <c r="FG8" s="178"/>
      <c r="FH8" s="178"/>
      <c r="FI8" s="178"/>
      <c r="FJ8" s="178"/>
      <c r="FK8" s="178"/>
      <c r="FL8" s="178"/>
      <c r="FM8" s="178"/>
      <c r="FN8" s="178"/>
      <c r="FO8" s="178"/>
      <c r="FP8" s="178"/>
      <c r="FQ8" s="178"/>
      <c r="FR8" s="178"/>
      <c r="FS8" s="178"/>
      <c r="FT8" s="178"/>
      <c r="FU8" s="178"/>
      <c r="FV8" s="178"/>
      <c r="FW8" s="178"/>
      <c r="FX8" s="178"/>
      <c r="FY8" s="178"/>
      <c r="FZ8" s="178"/>
      <c r="GA8" s="178"/>
      <c r="GB8" s="178"/>
      <c r="GC8" s="178"/>
      <c r="GD8" s="178"/>
      <c r="GE8" s="178"/>
      <c r="GF8" s="178"/>
      <c r="GG8" s="178"/>
      <c r="GH8" s="178"/>
      <c r="GI8" s="178"/>
      <c r="GJ8" s="178"/>
      <c r="GK8" s="178"/>
      <c r="GL8" s="178"/>
      <c r="GM8" s="178"/>
      <c r="GN8" s="178"/>
      <c r="GO8" s="178"/>
      <c r="GP8" s="178"/>
      <c r="GQ8" s="178"/>
      <c r="GR8" s="178"/>
      <c r="GS8" s="178"/>
      <c r="GT8" s="178"/>
      <c r="GU8" s="178"/>
      <c r="GV8" s="178"/>
      <c r="GW8" s="178"/>
      <c r="GX8" s="178"/>
    </row>
    <row r="9" spans="1:206" s="179" customFormat="1" ht="56.25">
      <c r="A9" s="172"/>
      <c r="B9" s="173">
        <v>45537</v>
      </c>
      <c r="C9" s="174" t="s">
        <v>380</v>
      </c>
      <c r="D9" s="175" t="s">
        <v>381</v>
      </c>
      <c r="E9" s="175" t="s">
        <v>382</v>
      </c>
      <c r="F9" s="171"/>
      <c r="G9" s="176">
        <v>106263.2</v>
      </c>
      <c r="H9" s="169">
        <f t="shared" ref="H9:H64" si="0">H8-G9</f>
        <v>16016966.98</v>
      </c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178"/>
      <c r="BR9" s="178"/>
      <c r="BS9" s="178"/>
      <c r="BT9" s="178"/>
      <c r="BU9" s="178"/>
      <c r="BV9" s="178"/>
      <c r="BW9" s="178"/>
      <c r="BX9" s="178"/>
      <c r="BY9" s="178"/>
      <c r="BZ9" s="178"/>
      <c r="CA9" s="178"/>
      <c r="CB9" s="178"/>
      <c r="CC9" s="178"/>
      <c r="CD9" s="178"/>
      <c r="CE9" s="178"/>
      <c r="CF9" s="178"/>
      <c r="CG9" s="178"/>
      <c r="CH9" s="178"/>
      <c r="CI9" s="178"/>
      <c r="CJ9" s="178"/>
      <c r="CK9" s="178"/>
      <c r="CL9" s="178"/>
      <c r="CM9" s="178"/>
      <c r="CN9" s="178"/>
      <c r="CO9" s="178"/>
      <c r="CP9" s="178"/>
      <c r="CQ9" s="178"/>
      <c r="CR9" s="178"/>
      <c r="CS9" s="178"/>
      <c r="CT9" s="178"/>
      <c r="CU9" s="178"/>
      <c r="CV9" s="178"/>
      <c r="CW9" s="178"/>
      <c r="CX9" s="178"/>
      <c r="CY9" s="178"/>
      <c r="CZ9" s="178"/>
      <c r="DA9" s="178"/>
      <c r="DB9" s="178"/>
      <c r="DC9" s="178"/>
      <c r="DD9" s="178"/>
      <c r="DE9" s="178"/>
      <c r="DF9" s="178"/>
      <c r="DG9" s="178"/>
      <c r="DH9" s="178"/>
      <c r="DI9" s="178"/>
      <c r="DJ9" s="178"/>
      <c r="DK9" s="178"/>
      <c r="DL9" s="178"/>
      <c r="DM9" s="178"/>
      <c r="DN9" s="178"/>
      <c r="DO9" s="178"/>
      <c r="DP9" s="178"/>
      <c r="DQ9" s="178"/>
      <c r="DR9" s="178"/>
      <c r="DS9" s="178"/>
      <c r="DT9" s="178"/>
      <c r="DU9" s="178"/>
      <c r="DV9" s="178"/>
      <c r="DW9" s="178"/>
      <c r="DX9" s="178"/>
      <c r="DY9" s="178"/>
      <c r="DZ9" s="178"/>
      <c r="EA9" s="178"/>
      <c r="EB9" s="178"/>
      <c r="EC9" s="178"/>
      <c r="ED9" s="178"/>
      <c r="EE9" s="178"/>
      <c r="EF9" s="178"/>
      <c r="EG9" s="178"/>
      <c r="EH9" s="178"/>
      <c r="EI9" s="178"/>
      <c r="EJ9" s="178"/>
      <c r="EK9" s="178"/>
      <c r="EL9" s="178"/>
      <c r="EM9" s="178"/>
      <c r="EN9" s="178"/>
      <c r="EO9" s="178"/>
      <c r="EP9" s="178"/>
      <c r="EQ9" s="178"/>
      <c r="ER9" s="178"/>
      <c r="ES9" s="178"/>
      <c r="ET9" s="178"/>
      <c r="EU9" s="178"/>
      <c r="EV9" s="178"/>
      <c r="EW9" s="178"/>
      <c r="EX9" s="178"/>
      <c r="EY9" s="178"/>
      <c r="EZ9" s="178"/>
      <c r="FA9" s="178"/>
      <c r="FB9" s="178"/>
      <c r="FC9" s="178"/>
      <c r="FD9" s="178"/>
      <c r="FE9" s="178"/>
      <c r="FF9" s="178"/>
      <c r="FG9" s="178"/>
      <c r="FH9" s="178"/>
      <c r="FI9" s="178"/>
      <c r="FJ9" s="178"/>
      <c r="FK9" s="178"/>
      <c r="FL9" s="178"/>
      <c r="FM9" s="178"/>
      <c r="FN9" s="178"/>
      <c r="FO9" s="178"/>
      <c r="FP9" s="178"/>
      <c r="FQ9" s="178"/>
      <c r="FR9" s="178"/>
      <c r="FS9" s="178"/>
      <c r="FT9" s="178"/>
      <c r="FU9" s="178"/>
      <c r="FV9" s="178"/>
      <c r="FW9" s="178"/>
      <c r="FX9" s="178"/>
      <c r="FY9" s="178"/>
      <c r="FZ9" s="178"/>
      <c r="GA9" s="178"/>
      <c r="GB9" s="178"/>
      <c r="GC9" s="178"/>
      <c r="GD9" s="178"/>
      <c r="GE9" s="178"/>
      <c r="GF9" s="178"/>
      <c r="GG9" s="178"/>
      <c r="GH9" s="178"/>
      <c r="GI9" s="178"/>
      <c r="GJ9" s="178"/>
      <c r="GK9" s="178"/>
      <c r="GL9" s="178"/>
      <c r="GM9" s="178"/>
      <c r="GN9" s="178"/>
      <c r="GO9" s="178"/>
      <c r="GP9" s="178"/>
      <c r="GQ9" s="178"/>
      <c r="GR9" s="178"/>
      <c r="GS9" s="178"/>
      <c r="GT9" s="178"/>
      <c r="GU9" s="178"/>
      <c r="GV9" s="178"/>
      <c r="GW9" s="178"/>
      <c r="GX9" s="178"/>
    </row>
    <row r="10" spans="1:206" s="156" customFormat="1" ht="37.5">
      <c r="A10" s="164"/>
      <c r="B10" s="173">
        <v>45537</v>
      </c>
      <c r="C10" s="180" t="s">
        <v>383</v>
      </c>
      <c r="D10" s="175" t="s">
        <v>384</v>
      </c>
      <c r="E10" s="175" t="s">
        <v>385</v>
      </c>
      <c r="F10" s="171"/>
      <c r="G10" s="176">
        <v>8811</v>
      </c>
      <c r="H10" s="169">
        <f t="shared" si="0"/>
        <v>16008155.98</v>
      </c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</row>
    <row r="11" spans="1:206" s="179" customFormat="1" ht="56.25">
      <c r="A11" s="172"/>
      <c r="B11" s="173">
        <v>45537</v>
      </c>
      <c r="C11" s="180" t="s">
        <v>386</v>
      </c>
      <c r="D11" s="175" t="s">
        <v>384</v>
      </c>
      <c r="E11" s="175" t="s">
        <v>387</v>
      </c>
      <c r="F11" s="171"/>
      <c r="G11" s="176">
        <v>48460.5</v>
      </c>
      <c r="H11" s="169">
        <f t="shared" si="0"/>
        <v>15959695.48</v>
      </c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N11" s="178"/>
      <c r="BO11" s="178"/>
      <c r="BP11" s="178"/>
      <c r="BQ11" s="178"/>
      <c r="BR11" s="178"/>
      <c r="BS11" s="178"/>
      <c r="BT11" s="178"/>
      <c r="BU11" s="178"/>
      <c r="BV11" s="178"/>
      <c r="BW11" s="178"/>
      <c r="BX11" s="178"/>
      <c r="BY11" s="178"/>
      <c r="BZ11" s="178"/>
      <c r="CA11" s="178"/>
      <c r="CB11" s="178"/>
      <c r="CC11" s="178"/>
      <c r="CD11" s="178"/>
      <c r="CE11" s="178"/>
      <c r="CF11" s="178"/>
      <c r="CG11" s="178"/>
      <c r="CH11" s="178"/>
      <c r="CI11" s="178"/>
      <c r="CJ11" s="178"/>
      <c r="CK11" s="178"/>
      <c r="CL11" s="178"/>
      <c r="CM11" s="178"/>
      <c r="CN11" s="178"/>
      <c r="CO11" s="178"/>
      <c r="CP11" s="178"/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8"/>
      <c r="DP11" s="178"/>
      <c r="DQ11" s="178"/>
      <c r="DR11" s="178"/>
      <c r="DS11" s="178"/>
      <c r="DT11" s="178"/>
      <c r="DU11" s="178"/>
      <c r="DV11" s="178"/>
      <c r="DW11" s="178"/>
      <c r="DX11" s="178"/>
      <c r="DY11" s="178"/>
      <c r="DZ11" s="178"/>
      <c r="EA11" s="178"/>
      <c r="EB11" s="178"/>
      <c r="EC11" s="178"/>
      <c r="ED11" s="178"/>
      <c r="EE11" s="178"/>
      <c r="EF11" s="178"/>
      <c r="EG11" s="178"/>
      <c r="EH11" s="178"/>
      <c r="EI11" s="178"/>
      <c r="EJ11" s="178"/>
      <c r="EK11" s="178"/>
      <c r="EL11" s="178"/>
      <c r="EM11" s="178"/>
      <c r="EN11" s="178"/>
      <c r="EO11" s="178"/>
      <c r="EP11" s="178"/>
      <c r="EQ11" s="178"/>
      <c r="ER11" s="178"/>
      <c r="ES11" s="178"/>
      <c r="ET11" s="178"/>
      <c r="EU11" s="178"/>
      <c r="EV11" s="178"/>
      <c r="EW11" s="178"/>
      <c r="EX11" s="178"/>
      <c r="EY11" s="178"/>
      <c r="EZ11" s="178"/>
      <c r="FA11" s="178"/>
      <c r="FB11" s="178"/>
      <c r="FC11" s="178"/>
      <c r="FD11" s="178"/>
      <c r="FE11" s="178"/>
      <c r="FF11" s="178"/>
      <c r="FG11" s="178"/>
      <c r="FH11" s="178"/>
      <c r="FI11" s="178"/>
      <c r="FJ11" s="178"/>
      <c r="FK11" s="178"/>
      <c r="FL11" s="178"/>
      <c r="FM11" s="178"/>
      <c r="FN11" s="178"/>
      <c r="FO11" s="178"/>
      <c r="FP11" s="178"/>
      <c r="FQ11" s="178"/>
      <c r="FR11" s="178"/>
      <c r="FS11" s="178"/>
      <c r="FT11" s="178"/>
      <c r="FU11" s="178"/>
      <c r="FV11" s="178"/>
      <c r="FW11" s="178"/>
      <c r="FX11" s="178"/>
      <c r="FY11" s="178"/>
      <c r="FZ11" s="178"/>
      <c r="GA11" s="178"/>
      <c r="GB11" s="178"/>
      <c r="GC11" s="178"/>
      <c r="GD11" s="178"/>
      <c r="GE11" s="178"/>
      <c r="GF11" s="178"/>
      <c r="GG11" s="178"/>
      <c r="GH11" s="178"/>
      <c r="GI11" s="178"/>
      <c r="GJ11" s="178"/>
      <c r="GK11" s="178"/>
      <c r="GL11" s="178"/>
      <c r="GM11" s="178"/>
      <c r="GN11" s="178"/>
      <c r="GO11" s="178"/>
      <c r="GP11" s="178"/>
      <c r="GQ11" s="178"/>
      <c r="GR11" s="178"/>
      <c r="GS11" s="178"/>
      <c r="GT11" s="178"/>
      <c r="GU11" s="178"/>
      <c r="GV11" s="178"/>
      <c r="GW11" s="178"/>
      <c r="GX11" s="178"/>
    </row>
    <row r="12" spans="1:206" s="179" customFormat="1" ht="37.5" customHeight="1">
      <c r="A12" s="172"/>
      <c r="B12" s="173">
        <v>45537</v>
      </c>
      <c r="C12" s="180" t="s">
        <v>388</v>
      </c>
      <c r="D12" s="175" t="s">
        <v>271</v>
      </c>
      <c r="E12" s="175" t="s">
        <v>389</v>
      </c>
      <c r="F12" s="171"/>
      <c r="G12" s="176">
        <v>14494.59</v>
      </c>
      <c r="H12" s="169">
        <f t="shared" si="0"/>
        <v>15945200.890000001</v>
      </c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178"/>
      <c r="BW12" s="178"/>
      <c r="BX12" s="178"/>
      <c r="BY12" s="178"/>
      <c r="BZ12" s="178"/>
      <c r="CA12" s="178"/>
      <c r="CB12" s="178"/>
      <c r="CC12" s="178"/>
      <c r="CD12" s="178"/>
      <c r="CE12" s="178"/>
      <c r="CF12" s="178"/>
      <c r="CG12" s="178"/>
      <c r="CH12" s="178"/>
      <c r="CI12" s="178"/>
      <c r="CJ12" s="178"/>
      <c r="CK12" s="178"/>
      <c r="CL12" s="178"/>
      <c r="CM12" s="178"/>
      <c r="CN12" s="178"/>
      <c r="CO12" s="178"/>
      <c r="CP12" s="178"/>
      <c r="CQ12" s="178"/>
      <c r="CR12" s="178"/>
      <c r="CS12" s="178"/>
      <c r="CT12" s="178"/>
      <c r="CU12" s="178"/>
      <c r="CV12" s="178"/>
      <c r="CW12" s="178"/>
      <c r="CX12" s="178"/>
      <c r="CY12" s="178"/>
      <c r="CZ12" s="178"/>
      <c r="DA12" s="178"/>
      <c r="DB12" s="178"/>
      <c r="DC12" s="178"/>
      <c r="DD12" s="178"/>
      <c r="DE12" s="178"/>
      <c r="DF12" s="178"/>
      <c r="DG12" s="178"/>
      <c r="DH12" s="178"/>
      <c r="DI12" s="178"/>
      <c r="DJ12" s="178"/>
      <c r="DK12" s="178"/>
      <c r="DL12" s="178"/>
      <c r="DM12" s="178"/>
      <c r="DN12" s="178"/>
      <c r="DO12" s="178"/>
      <c r="DP12" s="178"/>
      <c r="DQ12" s="178"/>
      <c r="DR12" s="178"/>
      <c r="DS12" s="178"/>
      <c r="DT12" s="178"/>
      <c r="DU12" s="178"/>
      <c r="DV12" s="178"/>
      <c r="DW12" s="178"/>
      <c r="DX12" s="178"/>
      <c r="DY12" s="178"/>
      <c r="DZ12" s="178"/>
      <c r="EA12" s="178"/>
      <c r="EB12" s="178"/>
      <c r="EC12" s="178"/>
      <c r="ED12" s="178"/>
      <c r="EE12" s="178"/>
      <c r="EF12" s="178"/>
      <c r="EG12" s="178"/>
      <c r="EH12" s="178"/>
      <c r="EI12" s="178"/>
      <c r="EJ12" s="178"/>
      <c r="EK12" s="178"/>
      <c r="EL12" s="178"/>
      <c r="EM12" s="178"/>
      <c r="EN12" s="178"/>
      <c r="EO12" s="178"/>
      <c r="EP12" s="178"/>
      <c r="EQ12" s="178"/>
      <c r="ER12" s="178"/>
      <c r="ES12" s="178"/>
      <c r="ET12" s="178"/>
      <c r="EU12" s="178"/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8"/>
      <c r="GW12" s="178"/>
      <c r="GX12" s="178"/>
    </row>
    <row r="13" spans="1:206" s="179" customFormat="1" ht="37.5">
      <c r="A13" s="181"/>
      <c r="B13" s="173">
        <v>45537</v>
      </c>
      <c r="C13" s="182" t="s">
        <v>390</v>
      </c>
      <c r="D13" s="175" t="s">
        <v>272</v>
      </c>
      <c r="E13" s="175" t="s">
        <v>391</v>
      </c>
      <c r="F13" s="171"/>
      <c r="G13" s="176">
        <v>9990</v>
      </c>
      <c r="H13" s="169">
        <f t="shared" si="0"/>
        <v>15935210.890000001</v>
      </c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78"/>
      <c r="BN13" s="178"/>
      <c r="BO13" s="178"/>
      <c r="BP13" s="178"/>
      <c r="BQ13" s="178"/>
      <c r="BR13" s="178"/>
      <c r="BS13" s="178"/>
      <c r="BT13" s="178"/>
      <c r="BU13" s="178"/>
      <c r="BV13" s="178"/>
      <c r="BW13" s="178"/>
      <c r="BX13" s="178"/>
      <c r="BY13" s="178"/>
      <c r="BZ13" s="178"/>
      <c r="CA13" s="178"/>
      <c r="CB13" s="178"/>
      <c r="CC13" s="178"/>
      <c r="CD13" s="178"/>
      <c r="CE13" s="178"/>
      <c r="CF13" s="178"/>
      <c r="CG13" s="178"/>
      <c r="CH13" s="178"/>
      <c r="CI13" s="178"/>
      <c r="CJ13" s="178"/>
      <c r="CK13" s="178"/>
      <c r="CL13" s="178"/>
      <c r="CM13" s="178"/>
      <c r="CN13" s="178"/>
      <c r="CO13" s="178"/>
      <c r="CP13" s="178"/>
      <c r="CQ13" s="178"/>
      <c r="CR13" s="178"/>
      <c r="CS13" s="178"/>
      <c r="CT13" s="178"/>
      <c r="CU13" s="178"/>
      <c r="CV13" s="178"/>
      <c r="CW13" s="178"/>
      <c r="CX13" s="178"/>
      <c r="CY13" s="178"/>
      <c r="CZ13" s="178"/>
      <c r="DA13" s="178"/>
      <c r="DB13" s="178"/>
      <c r="DC13" s="178"/>
      <c r="DD13" s="178"/>
      <c r="DE13" s="178"/>
      <c r="DF13" s="178"/>
      <c r="DG13" s="178"/>
      <c r="DH13" s="178"/>
      <c r="DI13" s="178"/>
      <c r="DJ13" s="178"/>
      <c r="DK13" s="178"/>
      <c r="DL13" s="178"/>
      <c r="DM13" s="178"/>
      <c r="DN13" s="178"/>
      <c r="DO13" s="178"/>
      <c r="DP13" s="178"/>
      <c r="DQ13" s="178"/>
      <c r="DR13" s="178"/>
      <c r="DS13" s="178"/>
      <c r="DT13" s="178"/>
      <c r="DU13" s="178"/>
      <c r="DV13" s="178"/>
      <c r="DW13" s="178"/>
      <c r="DX13" s="178"/>
      <c r="DY13" s="178"/>
      <c r="DZ13" s="178"/>
      <c r="EA13" s="178"/>
      <c r="EB13" s="178"/>
      <c r="EC13" s="178"/>
      <c r="ED13" s="178"/>
      <c r="EE13" s="178"/>
      <c r="EF13" s="178"/>
      <c r="EG13" s="178"/>
      <c r="EH13" s="178"/>
      <c r="EI13" s="178"/>
      <c r="EJ13" s="178"/>
      <c r="EK13" s="178"/>
      <c r="EL13" s="178"/>
      <c r="EM13" s="178"/>
      <c r="EN13" s="178"/>
      <c r="EO13" s="178"/>
      <c r="EP13" s="178"/>
      <c r="EQ13" s="178"/>
      <c r="ER13" s="178"/>
      <c r="ES13" s="178"/>
      <c r="ET13" s="178"/>
      <c r="EU13" s="178"/>
      <c r="EV13" s="178"/>
      <c r="EW13" s="178"/>
      <c r="EX13" s="178"/>
      <c r="EY13" s="178"/>
      <c r="EZ13" s="178"/>
      <c r="FA13" s="178"/>
      <c r="FB13" s="178"/>
      <c r="FC13" s="178"/>
      <c r="FD13" s="178"/>
      <c r="FE13" s="178"/>
      <c r="FF13" s="178"/>
      <c r="FG13" s="178"/>
      <c r="FH13" s="178"/>
      <c r="FI13" s="178"/>
      <c r="FJ13" s="178"/>
      <c r="FK13" s="178"/>
      <c r="FL13" s="178"/>
      <c r="FM13" s="178"/>
      <c r="FN13" s="178"/>
      <c r="FO13" s="178"/>
      <c r="FP13" s="178"/>
      <c r="FQ13" s="178"/>
      <c r="FR13" s="178"/>
      <c r="FS13" s="178"/>
      <c r="FT13" s="178"/>
      <c r="FU13" s="178"/>
      <c r="FV13" s="178"/>
      <c r="FW13" s="178"/>
      <c r="FX13" s="178"/>
      <c r="FY13" s="178"/>
      <c r="FZ13" s="178"/>
      <c r="GA13" s="178"/>
      <c r="GB13" s="178"/>
      <c r="GC13" s="178"/>
      <c r="GD13" s="178"/>
      <c r="GE13" s="178"/>
      <c r="GF13" s="178"/>
      <c r="GG13" s="178"/>
      <c r="GH13" s="178"/>
      <c r="GI13" s="178"/>
      <c r="GJ13" s="178"/>
      <c r="GK13" s="178"/>
      <c r="GL13" s="178"/>
      <c r="GM13" s="178"/>
      <c r="GN13" s="178"/>
      <c r="GO13" s="178"/>
      <c r="GP13" s="178"/>
      <c r="GQ13" s="178"/>
      <c r="GR13" s="178"/>
      <c r="GS13" s="178"/>
      <c r="GT13" s="178"/>
      <c r="GU13" s="178"/>
      <c r="GV13" s="178"/>
      <c r="GW13" s="178"/>
      <c r="GX13" s="178"/>
    </row>
    <row r="14" spans="1:206" s="185" customFormat="1" ht="37.5">
      <c r="A14" s="183"/>
      <c r="B14" s="173">
        <v>45537</v>
      </c>
      <c r="C14" s="184" t="s">
        <v>392</v>
      </c>
      <c r="D14" s="175" t="s">
        <v>273</v>
      </c>
      <c r="E14" s="175" t="s">
        <v>393</v>
      </c>
      <c r="F14" s="171"/>
      <c r="G14" s="176">
        <v>12100.968000000001</v>
      </c>
      <c r="H14" s="169">
        <f t="shared" si="0"/>
        <v>15923109.922</v>
      </c>
    </row>
    <row r="15" spans="1:206" s="179" customFormat="1" ht="37.5">
      <c r="A15" s="172"/>
      <c r="B15" s="173">
        <v>45537</v>
      </c>
      <c r="C15" s="166" t="s">
        <v>394</v>
      </c>
      <c r="D15" s="175" t="s">
        <v>274</v>
      </c>
      <c r="E15" s="186" t="s">
        <v>395</v>
      </c>
      <c r="F15" s="171"/>
      <c r="G15" s="176">
        <v>7000</v>
      </c>
      <c r="H15" s="169">
        <f t="shared" si="0"/>
        <v>15916109.922</v>
      </c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8"/>
      <c r="BM15" s="178"/>
      <c r="BN15" s="178"/>
      <c r="BO15" s="178"/>
      <c r="BP15" s="178"/>
      <c r="BQ15" s="178"/>
      <c r="BR15" s="178"/>
      <c r="BS15" s="178"/>
      <c r="BT15" s="178"/>
      <c r="BU15" s="178"/>
      <c r="BV15" s="178"/>
      <c r="BW15" s="178"/>
      <c r="BX15" s="178"/>
      <c r="BY15" s="178"/>
      <c r="BZ15" s="178"/>
      <c r="CA15" s="178"/>
      <c r="CB15" s="178"/>
      <c r="CC15" s="178"/>
      <c r="CD15" s="178"/>
      <c r="CE15" s="178"/>
      <c r="CF15" s="178"/>
      <c r="CG15" s="178"/>
      <c r="CH15" s="178"/>
      <c r="CI15" s="178"/>
      <c r="CJ15" s="178"/>
      <c r="CK15" s="178"/>
      <c r="CL15" s="178"/>
      <c r="CM15" s="178"/>
      <c r="CN15" s="178"/>
      <c r="CO15" s="178"/>
      <c r="CP15" s="178"/>
      <c r="CQ15" s="178"/>
      <c r="CR15" s="178"/>
      <c r="CS15" s="178"/>
      <c r="CT15" s="178"/>
      <c r="CU15" s="178"/>
      <c r="CV15" s="178"/>
      <c r="CW15" s="178"/>
      <c r="CX15" s="178"/>
      <c r="CY15" s="178"/>
      <c r="CZ15" s="178"/>
      <c r="DA15" s="178"/>
      <c r="DB15" s="178"/>
      <c r="DC15" s="178"/>
      <c r="DD15" s="178"/>
      <c r="DE15" s="178"/>
      <c r="DF15" s="178"/>
      <c r="DG15" s="178"/>
      <c r="DH15" s="178"/>
      <c r="DI15" s="178"/>
      <c r="DJ15" s="178"/>
      <c r="DK15" s="178"/>
      <c r="DL15" s="178"/>
      <c r="DM15" s="178"/>
      <c r="DN15" s="178"/>
      <c r="DO15" s="178"/>
      <c r="DP15" s="178"/>
      <c r="DQ15" s="178"/>
      <c r="DR15" s="178"/>
      <c r="DS15" s="178"/>
      <c r="DT15" s="178"/>
      <c r="DU15" s="178"/>
      <c r="DV15" s="178"/>
      <c r="DW15" s="178"/>
      <c r="DX15" s="178"/>
      <c r="DY15" s="178"/>
      <c r="DZ15" s="178"/>
      <c r="EA15" s="178"/>
      <c r="EB15" s="178"/>
      <c r="EC15" s="178"/>
      <c r="ED15" s="178"/>
      <c r="EE15" s="178"/>
      <c r="EF15" s="178"/>
      <c r="EG15" s="178"/>
      <c r="EH15" s="178"/>
      <c r="EI15" s="178"/>
      <c r="EJ15" s="178"/>
      <c r="EK15" s="178"/>
      <c r="EL15" s="178"/>
      <c r="EM15" s="178"/>
      <c r="EN15" s="178"/>
      <c r="EO15" s="178"/>
      <c r="EP15" s="178"/>
      <c r="EQ15" s="178"/>
      <c r="ER15" s="178"/>
      <c r="ES15" s="178"/>
      <c r="ET15" s="178"/>
      <c r="EU15" s="178"/>
      <c r="EV15" s="178"/>
      <c r="EW15" s="178"/>
      <c r="EX15" s="178"/>
      <c r="EY15" s="178"/>
      <c r="EZ15" s="178"/>
      <c r="FA15" s="178"/>
      <c r="FB15" s="178"/>
      <c r="FC15" s="178"/>
      <c r="FD15" s="178"/>
      <c r="FE15" s="178"/>
      <c r="FF15" s="178"/>
      <c r="FG15" s="178"/>
      <c r="FH15" s="178"/>
      <c r="FI15" s="178"/>
      <c r="FJ15" s="178"/>
      <c r="FK15" s="178"/>
      <c r="FL15" s="178"/>
      <c r="FM15" s="178"/>
      <c r="FN15" s="178"/>
      <c r="FO15" s="178"/>
      <c r="FP15" s="178"/>
      <c r="FQ15" s="178"/>
      <c r="FR15" s="178"/>
      <c r="FS15" s="178"/>
      <c r="FT15" s="178"/>
      <c r="FU15" s="178"/>
      <c r="FV15" s="178"/>
      <c r="FW15" s="178"/>
      <c r="FX15" s="178"/>
      <c r="FY15" s="178"/>
      <c r="FZ15" s="178"/>
      <c r="GA15" s="178"/>
      <c r="GB15" s="178"/>
      <c r="GC15" s="178"/>
      <c r="GD15" s="178"/>
      <c r="GE15" s="178"/>
      <c r="GF15" s="178"/>
      <c r="GG15" s="178"/>
      <c r="GH15" s="178"/>
      <c r="GI15" s="178"/>
      <c r="GJ15" s="178"/>
      <c r="GK15" s="178"/>
      <c r="GL15" s="178"/>
      <c r="GM15" s="178"/>
      <c r="GN15" s="178"/>
      <c r="GO15" s="178"/>
      <c r="GP15" s="178"/>
      <c r="GQ15" s="178"/>
      <c r="GR15" s="178"/>
      <c r="GS15" s="178"/>
      <c r="GT15" s="178"/>
      <c r="GU15" s="178"/>
      <c r="GV15" s="178"/>
      <c r="GW15" s="178"/>
      <c r="GX15" s="178"/>
    </row>
    <row r="16" spans="1:206" s="179" customFormat="1" ht="37.5">
      <c r="A16" s="172"/>
      <c r="B16" s="173">
        <v>45537</v>
      </c>
      <c r="C16" s="166" t="s">
        <v>396</v>
      </c>
      <c r="D16" s="175" t="s">
        <v>275</v>
      </c>
      <c r="E16" s="175" t="s">
        <v>397</v>
      </c>
      <c r="F16" s="171"/>
      <c r="G16" s="176">
        <v>14701.5</v>
      </c>
      <c r="H16" s="169">
        <f t="shared" si="0"/>
        <v>15901408.422</v>
      </c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8"/>
      <c r="CA16" s="178"/>
      <c r="CB16" s="178"/>
      <c r="CC16" s="178"/>
      <c r="CD16" s="178"/>
      <c r="CE16" s="178"/>
      <c r="CF16" s="178"/>
      <c r="CG16" s="178"/>
      <c r="CH16" s="178"/>
      <c r="CI16" s="178"/>
      <c r="CJ16" s="178"/>
      <c r="CK16" s="178"/>
      <c r="CL16" s="178"/>
      <c r="CM16" s="178"/>
      <c r="CN16" s="178"/>
      <c r="CO16" s="178"/>
      <c r="CP16" s="178"/>
      <c r="CQ16" s="178"/>
      <c r="CR16" s="178"/>
      <c r="CS16" s="178"/>
      <c r="CT16" s="178"/>
      <c r="CU16" s="178"/>
      <c r="CV16" s="178"/>
      <c r="CW16" s="178"/>
      <c r="CX16" s="178"/>
      <c r="CY16" s="178"/>
      <c r="CZ16" s="178"/>
      <c r="DA16" s="178"/>
      <c r="DB16" s="178"/>
      <c r="DC16" s="178"/>
      <c r="DD16" s="178"/>
      <c r="DE16" s="178"/>
      <c r="DF16" s="178"/>
      <c r="DG16" s="178"/>
      <c r="DH16" s="178"/>
      <c r="DI16" s="178"/>
      <c r="DJ16" s="178"/>
      <c r="DK16" s="178"/>
      <c r="DL16" s="178"/>
      <c r="DM16" s="178"/>
      <c r="DN16" s="178"/>
      <c r="DO16" s="178"/>
      <c r="DP16" s="178"/>
      <c r="DQ16" s="178"/>
      <c r="DR16" s="178"/>
      <c r="DS16" s="178"/>
      <c r="DT16" s="178"/>
      <c r="DU16" s="178"/>
      <c r="DV16" s="178"/>
      <c r="DW16" s="178"/>
      <c r="DX16" s="178"/>
      <c r="DY16" s="178"/>
      <c r="DZ16" s="178"/>
      <c r="EA16" s="178"/>
      <c r="EB16" s="178"/>
      <c r="EC16" s="178"/>
      <c r="ED16" s="178"/>
      <c r="EE16" s="178"/>
      <c r="EF16" s="178"/>
      <c r="EG16" s="178"/>
      <c r="EH16" s="178"/>
      <c r="EI16" s="178"/>
      <c r="EJ16" s="178"/>
      <c r="EK16" s="178"/>
      <c r="EL16" s="178"/>
      <c r="EM16" s="178"/>
      <c r="EN16" s="178"/>
      <c r="EO16" s="178"/>
      <c r="EP16" s="178"/>
      <c r="EQ16" s="178"/>
      <c r="ER16" s="178"/>
      <c r="ES16" s="178"/>
      <c r="ET16" s="178"/>
      <c r="EU16" s="178"/>
      <c r="EV16" s="178"/>
      <c r="EW16" s="178"/>
      <c r="EX16" s="178"/>
      <c r="EY16" s="178"/>
      <c r="EZ16" s="178"/>
      <c r="FA16" s="178"/>
      <c r="FB16" s="178"/>
      <c r="FC16" s="178"/>
      <c r="FD16" s="178"/>
      <c r="FE16" s="178"/>
      <c r="FF16" s="178"/>
      <c r="FG16" s="178"/>
      <c r="FH16" s="178"/>
      <c r="FI16" s="178"/>
      <c r="FJ16" s="178"/>
      <c r="FK16" s="178"/>
      <c r="FL16" s="178"/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8"/>
      <c r="GW16" s="178"/>
      <c r="GX16" s="178"/>
    </row>
    <row r="17" spans="1:206" s="179" customFormat="1" ht="37.5">
      <c r="A17" s="172"/>
      <c r="B17" s="173">
        <v>45537</v>
      </c>
      <c r="C17" s="166" t="s">
        <v>398</v>
      </c>
      <c r="D17" s="175" t="s">
        <v>276</v>
      </c>
      <c r="E17" s="187" t="s">
        <v>399</v>
      </c>
      <c r="F17" s="171"/>
      <c r="G17" s="176">
        <v>8000.1</v>
      </c>
      <c r="H17" s="169">
        <f t="shared" si="0"/>
        <v>15893408.322000001</v>
      </c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178"/>
      <c r="BN17" s="178"/>
      <c r="BO17" s="178"/>
      <c r="BP17" s="178"/>
      <c r="BQ17" s="178"/>
      <c r="BR17" s="178"/>
      <c r="BS17" s="178"/>
      <c r="BT17" s="178"/>
      <c r="BU17" s="178"/>
      <c r="BV17" s="178"/>
      <c r="BW17" s="178"/>
      <c r="BX17" s="178"/>
      <c r="BY17" s="178"/>
      <c r="BZ17" s="178"/>
      <c r="CA17" s="178"/>
      <c r="CB17" s="178"/>
      <c r="CC17" s="178"/>
      <c r="CD17" s="178"/>
      <c r="CE17" s="178"/>
      <c r="CF17" s="178"/>
      <c r="CG17" s="178"/>
      <c r="CH17" s="178"/>
      <c r="CI17" s="178"/>
      <c r="CJ17" s="178"/>
      <c r="CK17" s="178"/>
      <c r="CL17" s="178"/>
      <c r="CM17" s="178"/>
      <c r="CN17" s="178"/>
      <c r="CO17" s="178"/>
      <c r="CP17" s="178"/>
      <c r="CQ17" s="178"/>
      <c r="CR17" s="178"/>
      <c r="CS17" s="178"/>
      <c r="CT17" s="178"/>
      <c r="CU17" s="178"/>
      <c r="CV17" s="178"/>
      <c r="CW17" s="178"/>
      <c r="CX17" s="178"/>
      <c r="CY17" s="178"/>
      <c r="CZ17" s="178"/>
      <c r="DA17" s="178"/>
      <c r="DB17" s="178"/>
      <c r="DC17" s="178"/>
      <c r="DD17" s="178"/>
      <c r="DE17" s="178"/>
      <c r="DF17" s="178"/>
      <c r="DG17" s="178"/>
      <c r="DH17" s="178"/>
      <c r="DI17" s="178"/>
      <c r="DJ17" s="178"/>
      <c r="DK17" s="178"/>
      <c r="DL17" s="178"/>
      <c r="DM17" s="178"/>
      <c r="DN17" s="178"/>
      <c r="DO17" s="178"/>
      <c r="DP17" s="178"/>
      <c r="DQ17" s="178"/>
      <c r="DR17" s="178"/>
      <c r="DS17" s="178"/>
      <c r="DT17" s="178"/>
      <c r="DU17" s="178"/>
      <c r="DV17" s="178"/>
      <c r="DW17" s="178"/>
      <c r="DX17" s="178"/>
      <c r="DY17" s="178"/>
      <c r="DZ17" s="178"/>
      <c r="EA17" s="178"/>
      <c r="EB17" s="178"/>
      <c r="EC17" s="178"/>
      <c r="ED17" s="178"/>
      <c r="EE17" s="178"/>
      <c r="EF17" s="178"/>
      <c r="EG17" s="178"/>
      <c r="EH17" s="178"/>
      <c r="EI17" s="178"/>
      <c r="EJ17" s="178"/>
      <c r="EK17" s="178"/>
      <c r="EL17" s="178"/>
      <c r="EM17" s="178"/>
      <c r="EN17" s="178"/>
      <c r="EO17" s="178"/>
      <c r="EP17" s="178"/>
      <c r="EQ17" s="178"/>
      <c r="ER17" s="178"/>
      <c r="ES17" s="178"/>
      <c r="ET17" s="178"/>
      <c r="EU17" s="178"/>
      <c r="EV17" s="178"/>
      <c r="EW17" s="178"/>
      <c r="EX17" s="178"/>
      <c r="EY17" s="178"/>
      <c r="EZ17" s="178"/>
      <c r="FA17" s="178"/>
      <c r="FB17" s="178"/>
      <c r="FC17" s="178"/>
      <c r="FD17" s="178"/>
      <c r="FE17" s="178"/>
      <c r="FF17" s="178"/>
      <c r="FG17" s="178"/>
      <c r="FH17" s="178"/>
      <c r="FI17" s="178"/>
      <c r="FJ17" s="178"/>
      <c r="FK17" s="178"/>
      <c r="FL17" s="178"/>
      <c r="FM17" s="178"/>
      <c r="FN17" s="178"/>
      <c r="FO17" s="178"/>
      <c r="FP17" s="178"/>
      <c r="FQ17" s="178"/>
      <c r="FR17" s="178"/>
      <c r="FS17" s="178"/>
      <c r="FT17" s="178"/>
      <c r="FU17" s="178"/>
      <c r="FV17" s="178"/>
      <c r="FW17" s="178"/>
      <c r="FX17" s="178"/>
      <c r="FY17" s="178"/>
      <c r="FZ17" s="178"/>
      <c r="GA17" s="178"/>
      <c r="GB17" s="178"/>
      <c r="GC17" s="178"/>
      <c r="GD17" s="178"/>
      <c r="GE17" s="178"/>
      <c r="GF17" s="178"/>
      <c r="GG17" s="178"/>
      <c r="GH17" s="178"/>
      <c r="GI17" s="178"/>
      <c r="GJ17" s="178"/>
      <c r="GK17" s="178"/>
      <c r="GL17" s="178"/>
      <c r="GM17" s="178"/>
      <c r="GN17" s="178"/>
      <c r="GO17" s="178"/>
      <c r="GP17" s="178"/>
      <c r="GQ17" s="178"/>
      <c r="GR17" s="178"/>
      <c r="GS17" s="178"/>
      <c r="GT17" s="178"/>
      <c r="GU17" s="178"/>
      <c r="GV17" s="178"/>
      <c r="GW17" s="178"/>
      <c r="GX17" s="178"/>
    </row>
    <row r="18" spans="1:206" s="179" customFormat="1" ht="37.5" customHeight="1">
      <c r="A18" s="172"/>
      <c r="B18" s="173">
        <v>45537</v>
      </c>
      <c r="C18" s="166" t="s">
        <v>400</v>
      </c>
      <c r="D18" s="175" t="s">
        <v>401</v>
      </c>
      <c r="E18" s="186" t="s">
        <v>399</v>
      </c>
      <c r="F18" s="171"/>
      <c r="G18" s="176">
        <v>10890</v>
      </c>
      <c r="H18" s="169">
        <f t="shared" si="0"/>
        <v>15882518.322000001</v>
      </c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  <c r="BW18" s="178"/>
      <c r="BX18" s="178"/>
      <c r="BY18" s="178"/>
      <c r="BZ18" s="178"/>
      <c r="CA18" s="178"/>
      <c r="CB18" s="178"/>
      <c r="CC18" s="178"/>
      <c r="CD18" s="178"/>
      <c r="CE18" s="178"/>
      <c r="CF18" s="178"/>
      <c r="CG18" s="178"/>
      <c r="CH18" s="178"/>
      <c r="CI18" s="178"/>
      <c r="CJ18" s="178"/>
      <c r="CK18" s="178"/>
      <c r="CL18" s="178"/>
      <c r="CM18" s="178"/>
      <c r="CN18" s="178"/>
      <c r="CO18" s="178"/>
      <c r="CP18" s="178"/>
      <c r="CQ18" s="178"/>
      <c r="CR18" s="178"/>
      <c r="CS18" s="178"/>
      <c r="CT18" s="178"/>
      <c r="CU18" s="178"/>
      <c r="CV18" s="178"/>
      <c r="CW18" s="178"/>
      <c r="CX18" s="178"/>
      <c r="CY18" s="178"/>
      <c r="CZ18" s="178"/>
      <c r="DA18" s="178"/>
      <c r="DB18" s="178"/>
      <c r="DC18" s="178"/>
      <c r="DD18" s="178"/>
      <c r="DE18" s="178"/>
      <c r="DF18" s="178"/>
      <c r="DG18" s="178"/>
      <c r="DH18" s="178"/>
      <c r="DI18" s="178"/>
      <c r="DJ18" s="178"/>
      <c r="DK18" s="178"/>
      <c r="DL18" s="178"/>
      <c r="DM18" s="178"/>
      <c r="DN18" s="178"/>
      <c r="DO18" s="178"/>
      <c r="DP18" s="178"/>
      <c r="DQ18" s="178"/>
      <c r="DR18" s="178"/>
      <c r="DS18" s="178"/>
      <c r="DT18" s="178"/>
      <c r="DU18" s="178"/>
      <c r="DV18" s="178"/>
      <c r="DW18" s="178"/>
      <c r="DX18" s="178"/>
      <c r="DY18" s="178"/>
      <c r="DZ18" s="178"/>
      <c r="EA18" s="178"/>
      <c r="EB18" s="178"/>
      <c r="EC18" s="178"/>
      <c r="ED18" s="178"/>
      <c r="EE18" s="178"/>
      <c r="EF18" s="178"/>
      <c r="EG18" s="178"/>
      <c r="EH18" s="178"/>
      <c r="EI18" s="178"/>
      <c r="EJ18" s="178"/>
      <c r="EK18" s="178"/>
      <c r="EL18" s="178"/>
      <c r="EM18" s="178"/>
      <c r="EN18" s="178"/>
      <c r="EO18" s="178"/>
      <c r="EP18" s="178"/>
      <c r="EQ18" s="178"/>
      <c r="ER18" s="178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8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8"/>
      <c r="GN18" s="178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</row>
    <row r="19" spans="1:206" s="179" customFormat="1" ht="37.5">
      <c r="A19" s="172"/>
      <c r="B19" s="173">
        <v>45537</v>
      </c>
      <c r="C19" s="166" t="s">
        <v>402</v>
      </c>
      <c r="D19" s="175" t="s">
        <v>277</v>
      </c>
      <c r="E19" s="187" t="s">
        <v>403</v>
      </c>
      <c r="F19" s="171"/>
      <c r="G19" s="176">
        <v>9365.4</v>
      </c>
      <c r="H19" s="169">
        <f t="shared" si="0"/>
        <v>15873152.922</v>
      </c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  <c r="BO19" s="178"/>
      <c r="BP19" s="178"/>
      <c r="BQ19" s="178"/>
      <c r="BR19" s="178"/>
      <c r="BS19" s="178"/>
      <c r="BT19" s="178"/>
      <c r="BU19" s="178"/>
      <c r="BV19" s="178"/>
      <c r="BW19" s="178"/>
      <c r="BX19" s="178"/>
      <c r="BY19" s="178"/>
      <c r="BZ19" s="178"/>
      <c r="CA19" s="178"/>
      <c r="CB19" s="178"/>
      <c r="CC19" s="178"/>
      <c r="CD19" s="178"/>
      <c r="CE19" s="178"/>
      <c r="CF19" s="178"/>
      <c r="CG19" s="178"/>
      <c r="CH19" s="178"/>
      <c r="CI19" s="178"/>
      <c r="CJ19" s="178"/>
      <c r="CK19" s="178"/>
      <c r="CL19" s="178"/>
      <c r="CM19" s="178"/>
      <c r="CN19" s="178"/>
      <c r="CO19" s="178"/>
      <c r="CP19" s="178"/>
      <c r="CQ19" s="178"/>
      <c r="CR19" s="178"/>
      <c r="CS19" s="178"/>
      <c r="CT19" s="178"/>
      <c r="CU19" s="178"/>
      <c r="CV19" s="178"/>
      <c r="CW19" s="178"/>
      <c r="CX19" s="178"/>
      <c r="CY19" s="178"/>
      <c r="CZ19" s="178"/>
      <c r="DA19" s="178"/>
      <c r="DB19" s="178"/>
      <c r="DC19" s="178"/>
      <c r="DD19" s="178"/>
      <c r="DE19" s="178"/>
      <c r="DF19" s="178"/>
      <c r="DG19" s="178"/>
      <c r="DH19" s="178"/>
      <c r="DI19" s="178"/>
      <c r="DJ19" s="178"/>
      <c r="DK19" s="178"/>
      <c r="DL19" s="178"/>
      <c r="DM19" s="178"/>
      <c r="DN19" s="178"/>
      <c r="DO19" s="178"/>
      <c r="DP19" s="178"/>
      <c r="DQ19" s="178"/>
      <c r="DR19" s="178"/>
      <c r="DS19" s="178"/>
      <c r="DT19" s="178"/>
      <c r="DU19" s="178"/>
      <c r="DV19" s="178"/>
      <c r="DW19" s="178"/>
      <c r="DX19" s="178"/>
      <c r="DY19" s="178"/>
      <c r="DZ19" s="178"/>
      <c r="EA19" s="178"/>
      <c r="EB19" s="178"/>
      <c r="EC19" s="178"/>
      <c r="ED19" s="178"/>
      <c r="EE19" s="178"/>
      <c r="EF19" s="178"/>
      <c r="EG19" s="178"/>
      <c r="EH19" s="178"/>
      <c r="EI19" s="178"/>
      <c r="EJ19" s="178"/>
      <c r="EK19" s="178"/>
      <c r="EL19" s="178"/>
      <c r="EM19" s="178"/>
      <c r="EN19" s="178"/>
      <c r="EO19" s="178"/>
      <c r="EP19" s="178"/>
      <c r="EQ19" s="178"/>
      <c r="ER19" s="178"/>
      <c r="ES19" s="178"/>
      <c r="ET19" s="178"/>
      <c r="EU19" s="178"/>
      <c r="EV19" s="178"/>
      <c r="EW19" s="178"/>
      <c r="EX19" s="178"/>
      <c r="EY19" s="178"/>
      <c r="EZ19" s="178"/>
      <c r="FA19" s="178"/>
      <c r="FB19" s="178"/>
      <c r="FC19" s="178"/>
      <c r="FD19" s="178"/>
      <c r="FE19" s="178"/>
      <c r="FF19" s="178"/>
      <c r="FG19" s="178"/>
      <c r="FH19" s="178"/>
      <c r="FI19" s="178"/>
      <c r="FJ19" s="178"/>
      <c r="FK19" s="178"/>
      <c r="FL19" s="178"/>
      <c r="FM19" s="178"/>
      <c r="FN19" s="178"/>
      <c r="FO19" s="178"/>
      <c r="FP19" s="178"/>
      <c r="FQ19" s="178"/>
      <c r="FR19" s="178"/>
      <c r="FS19" s="178"/>
      <c r="FT19" s="178"/>
      <c r="FU19" s="178"/>
      <c r="FV19" s="178"/>
      <c r="FW19" s="178"/>
      <c r="FX19" s="178"/>
      <c r="FY19" s="178"/>
      <c r="FZ19" s="178"/>
      <c r="GA19" s="178"/>
      <c r="GB19" s="178"/>
      <c r="GC19" s="178"/>
      <c r="GD19" s="178"/>
      <c r="GE19" s="178"/>
      <c r="GF19" s="178"/>
      <c r="GG19" s="178"/>
      <c r="GH19" s="178"/>
      <c r="GI19" s="178"/>
      <c r="GJ19" s="178"/>
      <c r="GK19" s="178"/>
      <c r="GL19" s="178"/>
      <c r="GM19" s="178"/>
      <c r="GN19" s="178"/>
      <c r="GO19" s="178"/>
      <c r="GP19" s="178"/>
      <c r="GQ19" s="178"/>
      <c r="GR19" s="178"/>
      <c r="GS19" s="178"/>
      <c r="GT19" s="178"/>
      <c r="GU19" s="178"/>
      <c r="GV19" s="178"/>
      <c r="GW19" s="178"/>
      <c r="GX19" s="178"/>
    </row>
    <row r="20" spans="1:206" s="179" customFormat="1" ht="37.5">
      <c r="A20" s="172"/>
      <c r="B20" s="173">
        <v>45537</v>
      </c>
      <c r="C20" s="166" t="s">
        <v>404</v>
      </c>
      <c r="D20" s="175" t="s">
        <v>278</v>
      </c>
      <c r="E20" s="187" t="s">
        <v>405</v>
      </c>
      <c r="F20" s="171"/>
      <c r="G20" s="176">
        <v>13068</v>
      </c>
      <c r="H20" s="169">
        <f t="shared" si="0"/>
        <v>15860084.922</v>
      </c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</row>
    <row r="21" spans="1:206" s="191" customFormat="1" ht="37.5">
      <c r="A21" s="188"/>
      <c r="B21" s="173">
        <v>45537</v>
      </c>
      <c r="C21" s="174" t="s">
        <v>406</v>
      </c>
      <c r="D21" s="175" t="s">
        <v>407</v>
      </c>
      <c r="E21" s="175" t="s">
        <v>408</v>
      </c>
      <c r="F21" s="189"/>
      <c r="G21" s="176">
        <v>13176.9</v>
      </c>
      <c r="H21" s="169">
        <f t="shared" si="0"/>
        <v>15846908.022</v>
      </c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</row>
    <row r="22" spans="1:206" s="179" customFormat="1" ht="37.5">
      <c r="A22" s="172"/>
      <c r="B22" s="173">
        <v>45537</v>
      </c>
      <c r="C22" s="174" t="s">
        <v>409</v>
      </c>
      <c r="D22" s="175" t="s">
        <v>318</v>
      </c>
      <c r="E22" s="175" t="s">
        <v>410</v>
      </c>
      <c r="F22" s="171"/>
      <c r="G22" s="176">
        <v>7000</v>
      </c>
      <c r="H22" s="169">
        <f t="shared" si="0"/>
        <v>15839908.022</v>
      </c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178"/>
      <c r="BN22" s="178"/>
      <c r="BO22" s="178"/>
      <c r="BP22" s="178"/>
      <c r="BQ22" s="178"/>
      <c r="BR22" s="178"/>
      <c r="BS22" s="178"/>
      <c r="BT22" s="178"/>
      <c r="BU22" s="178"/>
      <c r="BV22" s="178"/>
      <c r="BW22" s="178"/>
      <c r="BX22" s="178"/>
      <c r="BY22" s="178"/>
      <c r="BZ22" s="178"/>
      <c r="CA22" s="178"/>
      <c r="CB22" s="178"/>
      <c r="CC22" s="178"/>
      <c r="CD22" s="178"/>
      <c r="CE22" s="178"/>
      <c r="CF22" s="178"/>
      <c r="CG22" s="178"/>
      <c r="CH22" s="178"/>
      <c r="CI22" s="178"/>
      <c r="CJ22" s="178"/>
      <c r="CK22" s="178"/>
      <c r="CL22" s="178"/>
      <c r="CM22" s="178"/>
      <c r="CN22" s="178"/>
      <c r="CO22" s="178"/>
      <c r="CP22" s="178"/>
      <c r="CQ22" s="178"/>
      <c r="CR22" s="178"/>
      <c r="CS22" s="178"/>
      <c r="CT22" s="178"/>
      <c r="CU22" s="178"/>
      <c r="CV22" s="178"/>
      <c r="CW22" s="178"/>
      <c r="CX22" s="178"/>
      <c r="CY22" s="178"/>
      <c r="CZ22" s="178"/>
      <c r="DA22" s="178"/>
      <c r="DB22" s="178"/>
      <c r="DC22" s="178"/>
      <c r="DD22" s="178"/>
      <c r="DE22" s="178"/>
      <c r="DF22" s="178"/>
      <c r="DG22" s="178"/>
      <c r="DH22" s="178"/>
      <c r="DI22" s="178"/>
      <c r="DJ22" s="178"/>
      <c r="DK22" s="178"/>
      <c r="DL22" s="178"/>
      <c r="DM22" s="178"/>
      <c r="DN22" s="178"/>
      <c r="DO22" s="178"/>
      <c r="DP22" s="178"/>
      <c r="DQ22" s="178"/>
      <c r="DR22" s="178"/>
      <c r="DS22" s="178"/>
      <c r="DT22" s="178"/>
      <c r="DU22" s="178"/>
      <c r="DV22" s="178"/>
      <c r="DW22" s="178"/>
      <c r="DX22" s="178"/>
      <c r="DY22" s="178"/>
      <c r="DZ22" s="178"/>
      <c r="EA22" s="178"/>
      <c r="EB22" s="178"/>
      <c r="EC22" s="178"/>
      <c r="ED22" s="178"/>
      <c r="EE22" s="178"/>
      <c r="EF22" s="178"/>
      <c r="EG22" s="178"/>
      <c r="EH22" s="178"/>
      <c r="EI22" s="178"/>
      <c r="EJ22" s="178"/>
      <c r="EK22" s="178"/>
      <c r="EL22" s="178"/>
      <c r="EM22" s="178"/>
      <c r="EN22" s="178"/>
      <c r="EO22" s="178"/>
      <c r="EP22" s="178"/>
      <c r="EQ22" s="178"/>
      <c r="ER22" s="178"/>
      <c r="ES22" s="178"/>
      <c r="ET22" s="178"/>
      <c r="EU22" s="178"/>
      <c r="EV22" s="178"/>
      <c r="EW22" s="178"/>
      <c r="EX22" s="178"/>
      <c r="EY22" s="178"/>
      <c r="EZ22" s="178"/>
      <c r="FA22" s="178"/>
      <c r="FB22" s="178"/>
      <c r="FC22" s="178"/>
      <c r="FD22" s="178"/>
      <c r="FE22" s="178"/>
      <c r="FF22" s="178"/>
      <c r="FG22" s="178"/>
      <c r="FH22" s="178"/>
      <c r="FI22" s="178"/>
      <c r="FJ22" s="178"/>
      <c r="FK22" s="178"/>
      <c r="FL22" s="178"/>
      <c r="FM22" s="178"/>
      <c r="FN22" s="178"/>
      <c r="FO22" s="178"/>
      <c r="FP22" s="178"/>
      <c r="FQ22" s="178"/>
      <c r="FR22" s="178"/>
      <c r="FS22" s="178"/>
      <c r="FT22" s="178"/>
      <c r="FU22" s="178"/>
      <c r="FV22" s="178"/>
      <c r="FW22" s="178"/>
      <c r="FX22" s="178"/>
      <c r="FY22" s="178"/>
      <c r="FZ22" s="178"/>
      <c r="GA22" s="178"/>
      <c r="GB22" s="178"/>
      <c r="GC22" s="178"/>
      <c r="GD22" s="178"/>
      <c r="GE22" s="178"/>
      <c r="GF22" s="178"/>
      <c r="GG22" s="178"/>
      <c r="GH22" s="178"/>
      <c r="GI22" s="178"/>
      <c r="GJ22" s="178"/>
      <c r="GK22" s="178"/>
      <c r="GL22" s="178"/>
      <c r="GM22" s="178"/>
      <c r="GN22" s="178"/>
      <c r="GO22" s="178"/>
      <c r="GP22" s="178"/>
      <c r="GQ22" s="178"/>
      <c r="GR22" s="178"/>
      <c r="GS22" s="178"/>
      <c r="GT22" s="178"/>
      <c r="GU22" s="178"/>
      <c r="GV22" s="178"/>
      <c r="GW22" s="178"/>
      <c r="GX22" s="178"/>
    </row>
    <row r="23" spans="1:206" s="179" customFormat="1" ht="37.5">
      <c r="A23" s="172"/>
      <c r="B23" s="173">
        <v>45537</v>
      </c>
      <c r="C23" s="174" t="s">
        <v>411</v>
      </c>
      <c r="D23" s="175" t="s">
        <v>279</v>
      </c>
      <c r="E23" s="175" t="s">
        <v>412</v>
      </c>
      <c r="F23" s="171"/>
      <c r="G23" s="176">
        <v>15003</v>
      </c>
      <c r="H23" s="169">
        <f t="shared" si="0"/>
        <v>15824905.022</v>
      </c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  <c r="BB23" s="178"/>
      <c r="BC23" s="178"/>
      <c r="BD23" s="178"/>
      <c r="BE23" s="178"/>
      <c r="BF23" s="178"/>
      <c r="BG23" s="178"/>
      <c r="BH23" s="178"/>
      <c r="BI23" s="178"/>
      <c r="BJ23" s="178"/>
      <c r="BK23" s="178"/>
      <c r="BL23" s="178"/>
      <c r="BM23" s="178"/>
      <c r="BN23" s="178"/>
      <c r="BO23" s="178"/>
      <c r="BP23" s="178"/>
      <c r="BQ23" s="178"/>
      <c r="BR23" s="178"/>
      <c r="BS23" s="178"/>
      <c r="BT23" s="178"/>
      <c r="BU23" s="178"/>
      <c r="BV23" s="178"/>
      <c r="BW23" s="178"/>
      <c r="BX23" s="178"/>
      <c r="BY23" s="178"/>
      <c r="BZ23" s="178"/>
      <c r="CA23" s="178"/>
      <c r="CB23" s="178"/>
      <c r="CC23" s="178"/>
      <c r="CD23" s="178"/>
      <c r="CE23" s="178"/>
      <c r="CF23" s="178"/>
      <c r="CG23" s="178"/>
      <c r="CH23" s="178"/>
      <c r="CI23" s="178"/>
      <c r="CJ23" s="178"/>
      <c r="CK23" s="178"/>
      <c r="CL23" s="178"/>
      <c r="CM23" s="178"/>
      <c r="CN23" s="178"/>
      <c r="CO23" s="178"/>
      <c r="CP23" s="178"/>
      <c r="CQ23" s="178"/>
      <c r="CR23" s="178"/>
      <c r="CS23" s="178"/>
      <c r="CT23" s="178"/>
      <c r="CU23" s="178"/>
      <c r="CV23" s="178"/>
      <c r="CW23" s="178"/>
      <c r="CX23" s="178"/>
      <c r="CY23" s="178"/>
      <c r="CZ23" s="178"/>
      <c r="DA23" s="178"/>
      <c r="DB23" s="178"/>
      <c r="DC23" s="178"/>
      <c r="DD23" s="178"/>
      <c r="DE23" s="178"/>
      <c r="DF23" s="178"/>
      <c r="DG23" s="178"/>
      <c r="DH23" s="178"/>
      <c r="DI23" s="178"/>
      <c r="DJ23" s="178"/>
      <c r="DK23" s="178"/>
      <c r="DL23" s="178"/>
      <c r="DM23" s="178"/>
      <c r="DN23" s="178"/>
      <c r="DO23" s="178"/>
      <c r="DP23" s="178"/>
      <c r="DQ23" s="178"/>
      <c r="DR23" s="178"/>
      <c r="DS23" s="178"/>
      <c r="DT23" s="178"/>
      <c r="DU23" s="178"/>
      <c r="DV23" s="178"/>
      <c r="DW23" s="178"/>
      <c r="DX23" s="178"/>
      <c r="DY23" s="178"/>
      <c r="DZ23" s="178"/>
      <c r="EA23" s="178"/>
      <c r="EB23" s="178"/>
      <c r="EC23" s="178"/>
      <c r="ED23" s="178"/>
      <c r="EE23" s="178"/>
      <c r="EF23" s="178"/>
      <c r="EG23" s="178"/>
      <c r="EH23" s="178"/>
      <c r="EI23" s="178"/>
      <c r="EJ23" s="178"/>
      <c r="EK23" s="178"/>
      <c r="EL23" s="178"/>
      <c r="EM23" s="178"/>
      <c r="EN23" s="178"/>
      <c r="EO23" s="178"/>
      <c r="EP23" s="178"/>
      <c r="EQ23" s="178"/>
      <c r="ER23" s="178"/>
      <c r="ES23" s="178"/>
      <c r="ET23" s="178"/>
      <c r="EU23" s="178"/>
      <c r="EV23" s="178"/>
      <c r="EW23" s="178"/>
      <c r="EX23" s="178"/>
      <c r="EY23" s="178"/>
      <c r="EZ23" s="178"/>
      <c r="FA23" s="178"/>
      <c r="FB23" s="178"/>
      <c r="FC23" s="178"/>
      <c r="FD23" s="178"/>
      <c r="FE23" s="178"/>
      <c r="FF23" s="178"/>
      <c r="FG23" s="178"/>
      <c r="FH23" s="178"/>
      <c r="FI23" s="178"/>
      <c r="FJ23" s="178"/>
      <c r="FK23" s="178"/>
      <c r="FL23" s="178"/>
      <c r="FM23" s="178"/>
      <c r="FN23" s="178"/>
      <c r="FO23" s="178"/>
      <c r="FP23" s="178"/>
      <c r="FQ23" s="178"/>
      <c r="FR23" s="178"/>
      <c r="FS23" s="178"/>
      <c r="FT23" s="178"/>
      <c r="FU23" s="178"/>
      <c r="FV23" s="178"/>
      <c r="FW23" s="178"/>
      <c r="FX23" s="178"/>
      <c r="FY23" s="178"/>
      <c r="FZ23" s="178"/>
      <c r="GA23" s="178"/>
      <c r="GB23" s="178"/>
      <c r="GC23" s="178"/>
      <c r="GD23" s="178"/>
      <c r="GE23" s="178"/>
      <c r="GF23" s="178"/>
      <c r="GG23" s="178"/>
      <c r="GH23" s="178"/>
      <c r="GI23" s="178"/>
      <c r="GJ23" s="178"/>
      <c r="GK23" s="178"/>
      <c r="GL23" s="178"/>
      <c r="GM23" s="178"/>
      <c r="GN23" s="178"/>
      <c r="GO23" s="178"/>
      <c r="GP23" s="178"/>
      <c r="GQ23" s="178"/>
      <c r="GR23" s="178"/>
      <c r="GS23" s="178"/>
      <c r="GT23" s="178"/>
      <c r="GU23" s="178"/>
      <c r="GV23" s="178"/>
      <c r="GW23" s="178"/>
      <c r="GX23" s="178"/>
    </row>
    <row r="24" spans="1:206" s="156" customFormat="1" ht="37.5">
      <c r="A24" s="164"/>
      <c r="B24" s="173">
        <v>45537</v>
      </c>
      <c r="C24" s="166" t="s">
        <v>413</v>
      </c>
      <c r="D24" s="170" t="s">
        <v>280</v>
      </c>
      <c r="E24" s="175" t="s">
        <v>414</v>
      </c>
      <c r="F24" s="171"/>
      <c r="G24" s="168">
        <v>13000</v>
      </c>
      <c r="H24" s="169">
        <f t="shared" si="0"/>
        <v>15811905.022</v>
      </c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3"/>
      <c r="CL24" s="163"/>
      <c r="CM24" s="163"/>
      <c r="CN24" s="163"/>
      <c r="CO24" s="163"/>
      <c r="CP24" s="163"/>
      <c r="CQ24" s="163"/>
      <c r="CR24" s="163"/>
      <c r="CS24" s="163"/>
      <c r="CT24" s="163"/>
      <c r="CU24" s="163"/>
      <c r="CV24" s="163"/>
      <c r="CW24" s="163"/>
      <c r="CX24" s="163"/>
      <c r="CY24" s="163"/>
      <c r="CZ24" s="163"/>
      <c r="DA24" s="163"/>
      <c r="DB24" s="163"/>
      <c r="DC24" s="163"/>
      <c r="DD24" s="163"/>
      <c r="DE24" s="163"/>
      <c r="DF24" s="163"/>
      <c r="DG24" s="163"/>
      <c r="DH24" s="163"/>
      <c r="DI24" s="163"/>
      <c r="DJ24" s="163"/>
      <c r="DK24" s="163"/>
      <c r="DL24" s="163"/>
      <c r="DM24" s="163"/>
      <c r="DN24" s="163"/>
      <c r="DO24" s="163"/>
      <c r="DP24" s="163"/>
      <c r="DQ24" s="163"/>
      <c r="DR24" s="163"/>
      <c r="DS24" s="163"/>
      <c r="DT24" s="163"/>
      <c r="DU24" s="163"/>
      <c r="DV24" s="163"/>
      <c r="DW24" s="163"/>
      <c r="DX24" s="163"/>
      <c r="DY24" s="163"/>
      <c r="DZ24" s="163"/>
      <c r="EA24" s="163"/>
      <c r="EB24" s="163"/>
      <c r="EC24" s="163"/>
      <c r="ED24" s="163"/>
      <c r="EE24" s="163"/>
      <c r="EF24" s="163"/>
      <c r="EG24" s="163"/>
      <c r="EH24" s="163"/>
      <c r="EI24" s="163"/>
      <c r="EJ24" s="163"/>
      <c r="EK24" s="163"/>
      <c r="EL24" s="163"/>
      <c r="EM24" s="163"/>
      <c r="EN24" s="163"/>
      <c r="EO24" s="163"/>
      <c r="EP24" s="163"/>
      <c r="EQ24" s="163"/>
      <c r="ER24" s="163"/>
      <c r="ES24" s="163"/>
      <c r="ET24" s="163"/>
      <c r="EU24" s="163"/>
      <c r="EV24" s="163"/>
      <c r="EW24" s="163"/>
      <c r="EX24" s="163"/>
      <c r="EY24" s="163"/>
      <c r="EZ24" s="163"/>
      <c r="FA24" s="163"/>
      <c r="FB24" s="163"/>
      <c r="FC24" s="163"/>
      <c r="FD24" s="163"/>
      <c r="FE24" s="163"/>
      <c r="FF24" s="163"/>
      <c r="FG24" s="163"/>
      <c r="FH24" s="163"/>
      <c r="FI24" s="163"/>
      <c r="FJ24" s="163"/>
      <c r="FK24" s="163"/>
      <c r="FL24" s="163"/>
      <c r="FM24" s="163"/>
      <c r="FN24" s="163"/>
      <c r="FO24" s="163"/>
      <c r="FP24" s="163"/>
      <c r="FQ24" s="163"/>
      <c r="FR24" s="163"/>
      <c r="FS24" s="163"/>
      <c r="FT24" s="163"/>
      <c r="FU24" s="163"/>
      <c r="FV24" s="163"/>
      <c r="FW24" s="163"/>
      <c r="FX24" s="163"/>
      <c r="FY24" s="163"/>
      <c r="FZ24" s="163"/>
      <c r="GA24" s="163"/>
      <c r="GB24" s="163"/>
      <c r="GC24" s="163"/>
      <c r="GD24" s="163"/>
      <c r="GE24" s="163"/>
      <c r="GF24" s="163"/>
      <c r="GG24" s="163"/>
      <c r="GH24" s="163"/>
      <c r="GI24" s="163"/>
      <c r="GJ24" s="163"/>
      <c r="GK24" s="163"/>
      <c r="GL24" s="163"/>
      <c r="GM24" s="163"/>
      <c r="GN24" s="163"/>
      <c r="GO24" s="163"/>
      <c r="GP24" s="163"/>
      <c r="GQ24" s="163"/>
      <c r="GR24" s="163"/>
      <c r="GS24" s="163"/>
      <c r="GT24" s="163"/>
      <c r="GU24" s="163"/>
      <c r="GV24" s="163"/>
      <c r="GW24" s="163"/>
      <c r="GX24" s="163"/>
    </row>
    <row r="25" spans="1:206" s="193" customFormat="1" ht="37.5">
      <c r="A25" s="164"/>
      <c r="B25" s="173">
        <v>45537</v>
      </c>
      <c r="C25" s="166" t="s">
        <v>415</v>
      </c>
      <c r="D25" s="175" t="s">
        <v>281</v>
      </c>
      <c r="E25" s="192" t="s">
        <v>416</v>
      </c>
      <c r="F25" s="171"/>
      <c r="G25" s="176">
        <v>15000</v>
      </c>
      <c r="H25" s="169">
        <f t="shared" si="0"/>
        <v>15796905.022</v>
      </c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2"/>
      <c r="BN25" s="152"/>
      <c r="BO25" s="152"/>
      <c r="BP25" s="152"/>
      <c r="BQ25" s="152"/>
      <c r="BR25" s="152"/>
      <c r="BS25" s="152"/>
      <c r="BT25" s="152"/>
      <c r="BU25" s="152"/>
      <c r="BV25" s="152"/>
      <c r="BW25" s="152"/>
      <c r="BX25" s="152"/>
      <c r="BY25" s="152"/>
      <c r="BZ25" s="152"/>
      <c r="CA25" s="152"/>
      <c r="CB25" s="152"/>
      <c r="CC25" s="152"/>
      <c r="CD25" s="152"/>
      <c r="CE25" s="152"/>
      <c r="CF25" s="152"/>
      <c r="CG25" s="152"/>
      <c r="CH25" s="152"/>
      <c r="CI25" s="152"/>
      <c r="CJ25" s="152"/>
      <c r="CK25" s="152"/>
      <c r="CL25" s="152"/>
      <c r="CM25" s="152"/>
      <c r="CN25" s="152"/>
      <c r="CO25" s="152"/>
      <c r="CP25" s="152"/>
      <c r="CQ25" s="152"/>
      <c r="CR25" s="152"/>
      <c r="CS25" s="152"/>
      <c r="CT25" s="152"/>
      <c r="CU25" s="152"/>
      <c r="CV25" s="152"/>
      <c r="CW25" s="152"/>
      <c r="CX25" s="152"/>
      <c r="CY25" s="152"/>
      <c r="CZ25" s="152"/>
      <c r="DA25" s="152"/>
      <c r="DB25" s="152"/>
      <c r="DC25" s="152"/>
      <c r="DD25" s="152"/>
      <c r="DE25" s="152"/>
      <c r="DF25" s="152"/>
      <c r="DG25" s="152"/>
      <c r="DH25" s="152"/>
      <c r="DI25" s="152"/>
      <c r="DJ25" s="152"/>
      <c r="DK25" s="152"/>
      <c r="DL25" s="152"/>
      <c r="DM25" s="152"/>
      <c r="DN25" s="152"/>
      <c r="DO25" s="152"/>
      <c r="DP25" s="152"/>
      <c r="DQ25" s="152"/>
      <c r="DR25" s="152"/>
      <c r="DS25" s="152"/>
      <c r="DT25" s="152"/>
      <c r="DU25" s="152"/>
      <c r="DV25" s="152"/>
      <c r="DW25" s="152"/>
      <c r="DX25" s="152"/>
      <c r="DY25" s="152"/>
      <c r="DZ25" s="152"/>
      <c r="EA25" s="152"/>
      <c r="EB25" s="152"/>
      <c r="EC25" s="152"/>
      <c r="ED25" s="152"/>
      <c r="EE25" s="152"/>
      <c r="EF25" s="152"/>
      <c r="EG25" s="152"/>
      <c r="EH25" s="152"/>
      <c r="EI25" s="152"/>
      <c r="EJ25" s="152"/>
      <c r="EK25" s="152"/>
      <c r="EL25" s="152"/>
      <c r="EM25" s="152"/>
      <c r="EN25" s="152"/>
      <c r="EO25" s="152"/>
      <c r="EP25" s="152"/>
      <c r="EQ25" s="152"/>
      <c r="ER25" s="152"/>
      <c r="ES25" s="152"/>
      <c r="ET25" s="152"/>
      <c r="EU25" s="152"/>
      <c r="EV25" s="152"/>
      <c r="EW25" s="152"/>
      <c r="EX25" s="152"/>
      <c r="EY25" s="152"/>
      <c r="EZ25" s="152"/>
      <c r="FA25" s="152"/>
      <c r="FB25" s="152"/>
      <c r="FC25" s="152"/>
      <c r="FD25" s="152"/>
      <c r="FE25" s="152"/>
      <c r="FF25" s="152"/>
      <c r="FG25" s="152"/>
      <c r="FH25" s="152"/>
      <c r="FI25" s="152"/>
      <c r="FJ25" s="152"/>
      <c r="FK25" s="152"/>
      <c r="FL25" s="152"/>
      <c r="FM25" s="152"/>
      <c r="FN25" s="152"/>
      <c r="FO25" s="152"/>
      <c r="FP25" s="152"/>
      <c r="FQ25" s="152"/>
      <c r="FR25" s="152"/>
      <c r="FS25" s="152"/>
      <c r="FT25" s="152"/>
      <c r="FU25" s="152"/>
      <c r="FV25" s="152"/>
      <c r="FW25" s="152"/>
      <c r="FX25" s="152"/>
      <c r="FY25" s="152"/>
      <c r="FZ25" s="152"/>
      <c r="GA25" s="152"/>
      <c r="GB25" s="152"/>
      <c r="GC25" s="152"/>
      <c r="GD25" s="152"/>
      <c r="GE25" s="152"/>
      <c r="GF25" s="152"/>
      <c r="GG25" s="152"/>
      <c r="GH25" s="152"/>
      <c r="GI25" s="152"/>
      <c r="GJ25" s="152"/>
      <c r="GK25" s="152"/>
      <c r="GL25" s="152"/>
      <c r="GM25" s="152"/>
      <c r="GN25" s="152"/>
      <c r="GO25" s="152"/>
      <c r="GP25" s="152"/>
      <c r="GQ25" s="152"/>
      <c r="GR25" s="152"/>
      <c r="GS25" s="152"/>
      <c r="GT25" s="152"/>
      <c r="GU25" s="152"/>
      <c r="GV25" s="152"/>
      <c r="GW25" s="152"/>
      <c r="GX25" s="152"/>
    </row>
    <row r="26" spans="1:206" s="193" customFormat="1" ht="37.5">
      <c r="A26" s="164"/>
      <c r="B26" s="173">
        <v>45537</v>
      </c>
      <c r="C26" s="166" t="s">
        <v>417</v>
      </c>
      <c r="D26" s="175" t="s">
        <v>282</v>
      </c>
      <c r="E26" s="192" t="s">
        <v>418</v>
      </c>
      <c r="F26" s="171"/>
      <c r="G26" s="176">
        <v>10989</v>
      </c>
      <c r="H26" s="169">
        <f t="shared" si="0"/>
        <v>15785916.022</v>
      </c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2"/>
      <c r="BO26" s="152"/>
      <c r="BP26" s="152"/>
      <c r="BQ26" s="152"/>
      <c r="BR26" s="152"/>
      <c r="BS26" s="152"/>
      <c r="BT26" s="152"/>
      <c r="BU26" s="152"/>
      <c r="BV26" s="152"/>
      <c r="BW26" s="152"/>
      <c r="BX26" s="152"/>
      <c r="BY26" s="152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2"/>
      <c r="DB26" s="152"/>
      <c r="DC26" s="152"/>
      <c r="DD26" s="152"/>
      <c r="DE26" s="152"/>
      <c r="DF26" s="152"/>
      <c r="DG26" s="152"/>
      <c r="DH26" s="152"/>
      <c r="DI26" s="152"/>
      <c r="DJ26" s="152"/>
      <c r="DK26" s="152"/>
      <c r="DL26" s="152"/>
      <c r="DM26" s="152"/>
      <c r="DN26" s="152"/>
      <c r="DO26" s="152"/>
      <c r="DP26" s="152"/>
      <c r="DQ26" s="152"/>
      <c r="DR26" s="152"/>
      <c r="DS26" s="152"/>
      <c r="DT26" s="152"/>
      <c r="DU26" s="152"/>
      <c r="DV26" s="152"/>
      <c r="DW26" s="152"/>
      <c r="DX26" s="152"/>
      <c r="DY26" s="152"/>
      <c r="DZ26" s="152"/>
      <c r="EA26" s="152"/>
      <c r="EB26" s="152"/>
      <c r="EC26" s="152"/>
      <c r="ED26" s="152"/>
      <c r="EE26" s="152"/>
      <c r="EF26" s="152"/>
      <c r="EG26" s="152"/>
      <c r="EH26" s="152"/>
      <c r="EI26" s="152"/>
      <c r="EJ26" s="152"/>
      <c r="EK26" s="152"/>
      <c r="EL26" s="152"/>
      <c r="EM26" s="152"/>
      <c r="EN26" s="152"/>
      <c r="EO26" s="152"/>
      <c r="EP26" s="152"/>
      <c r="EQ26" s="152"/>
      <c r="ER26" s="152"/>
      <c r="ES26" s="152"/>
      <c r="ET26" s="152"/>
      <c r="EU26" s="152"/>
      <c r="EV26" s="152"/>
      <c r="EW26" s="152"/>
      <c r="EX26" s="152"/>
      <c r="EY26" s="152"/>
      <c r="EZ26" s="152"/>
      <c r="FA26" s="152"/>
      <c r="FB26" s="152"/>
      <c r="FC26" s="152"/>
      <c r="FD26" s="152"/>
      <c r="FE26" s="152"/>
      <c r="FF26" s="152"/>
      <c r="FG26" s="152"/>
      <c r="FH26" s="152"/>
      <c r="FI26" s="152"/>
      <c r="FJ26" s="152"/>
      <c r="FK26" s="152"/>
      <c r="FL26" s="152"/>
      <c r="FM26" s="152"/>
      <c r="FN26" s="152"/>
      <c r="FO26" s="152"/>
      <c r="FP26" s="152"/>
      <c r="FQ26" s="152"/>
      <c r="FR26" s="152"/>
      <c r="FS26" s="152"/>
      <c r="FT26" s="152"/>
      <c r="FU26" s="152"/>
      <c r="FV26" s="152"/>
      <c r="FW26" s="152"/>
      <c r="FX26" s="152"/>
      <c r="FY26" s="152"/>
      <c r="FZ26" s="152"/>
      <c r="GA26" s="152"/>
      <c r="GB26" s="152"/>
      <c r="GC26" s="152"/>
      <c r="GD26" s="152"/>
      <c r="GE26" s="152"/>
      <c r="GF26" s="152"/>
      <c r="GG26" s="152"/>
      <c r="GH26" s="152"/>
      <c r="GI26" s="152"/>
      <c r="GJ26" s="152"/>
      <c r="GK26" s="152"/>
      <c r="GL26" s="152"/>
      <c r="GM26" s="152"/>
      <c r="GN26" s="152"/>
      <c r="GO26" s="152"/>
      <c r="GP26" s="152"/>
      <c r="GQ26" s="152"/>
      <c r="GR26" s="152"/>
      <c r="GS26" s="152"/>
      <c r="GT26" s="152"/>
      <c r="GU26" s="152"/>
      <c r="GV26" s="152"/>
      <c r="GW26" s="152"/>
      <c r="GX26" s="152"/>
    </row>
    <row r="27" spans="1:206" s="193" customFormat="1" ht="37.5">
      <c r="A27" s="164"/>
      <c r="B27" s="173">
        <v>45537</v>
      </c>
      <c r="C27" s="166" t="s">
        <v>419</v>
      </c>
      <c r="D27" s="175" t="s">
        <v>283</v>
      </c>
      <c r="E27" s="192" t="s">
        <v>420</v>
      </c>
      <c r="F27" s="171"/>
      <c r="G27" s="176">
        <v>9450</v>
      </c>
      <c r="H27" s="169">
        <f t="shared" si="0"/>
        <v>15776466.022</v>
      </c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2"/>
      <c r="BN27" s="152"/>
      <c r="BO27" s="152"/>
      <c r="BP27" s="152"/>
      <c r="BQ27" s="152"/>
      <c r="BR27" s="152"/>
      <c r="BS27" s="152"/>
      <c r="BT27" s="152"/>
      <c r="BU27" s="152"/>
      <c r="BV27" s="152"/>
      <c r="BW27" s="152"/>
      <c r="BX27" s="152"/>
      <c r="BY27" s="152"/>
      <c r="BZ27" s="152"/>
      <c r="CA27" s="152"/>
      <c r="CB27" s="152"/>
      <c r="CC27" s="152"/>
      <c r="CD27" s="152"/>
      <c r="CE27" s="152"/>
      <c r="CF27" s="152"/>
      <c r="CG27" s="152"/>
      <c r="CH27" s="152"/>
      <c r="CI27" s="152"/>
      <c r="CJ27" s="152"/>
      <c r="CK27" s="152"/>
      <c r="CL27" s="152"/>
      <c r="CM27" s="152"/>
      <c r="CN27" s="152"/>
      <c r="CO27" s="152"/>
      <c r="CP27" s="152"/>
      <c r="CQ27" s="152"/>
      <c r="CR27" s="152"/>
      <c r="CS27" s="152"/>
      <c r="CT27" s="152"/>
      <c r="CU27" s="152"/>
      <c r="CV27" s="152"/>
      <c r="CW27" s="152"/>
      <c r="CX27" s="152"/>
      <c r="CY27" s="152"/>
      <c r="CZ27" s="152"/>
      <c r="DA27" s="152"/>
      <c r="DB27" s="152"/>
      <c r="DC27" s="152"/>
      <c r="DD27" s="152"/>
      <c r="DE27" s="152"/>
      <c r="DF27" s="152"/>
      <c r="DG27" s="152"/>
      <c r="DH27" s="152"/>
      <c r="DI27" s="152"/>
      <c r="DJ27" s="152"/>
      <c r="DK27" s="152"/>
      <c r="DL27" s="152"/>
      <c r="DM27" s="152"/>
      <c r="DN27" s="152"/>
      <c r="DO27" s="152"/>
      <c r="DP27" s="152"/>
      <c r="DQ27" s="152"/>
      <c r="DR27" s="152"/>
      <c r="DS27" s="152"/>
      <c r="DT27" s="152"/>
      <c r="DU27" s="152"/>
      <c r="DV27" s="152"/>
      <c r="DW27" s="152"/>
      <c r="DX27" s="152"/>
      <c r="DY27" s="152"/>
      <c r="DZ27" s="152"/>
      <c r="EA27" s="152"/>
      <c r="EB27" s="152"/>
      <c r="EC27" s="152"/>
      <c r="ED27" s="152"/>
      <c r="EE27" s="152"/>
      <c r="EF27" s="152"/>
      <c r="EG27" s="152"/>
      <c r="EH27" s="152"/>
      <c r="EI27" s="152"/>
      <c r="EJ27" s="152"/>
      <c r="EK27" s="152"/>
      <c r="EL27" s="152"/>
      <c r="EM27" s="152"/>
      <c r="EN27" s="152"/>
      <c r="EO27" s="152"/>
      <c r="EP27" s="152"/>
      <c r="EQ27" s="152"/>
      <c r="ER27" s="152"/>
      <c r="ES27" s="152"/>
      <c r="ET27" s="152"/>
      <c r="EU27" s="152"/>
      <c r="EV27" s="152"/>
      <c r="EW27" s="152"/>
      <c r="EX27" s="152"/>
      <c r="EY27" s="152"/>
      <c r="EZ27" s="152"/>
      <c r="FA27" s="152"/>
      <c r="FB27" s="152"/>
      <c r="FC27" s="152"/>
      <c r="FD27" s="152"/>
      <c r="FE27" s="152"/>
      <c r="FF27" s="152"/>
      <c r="FG27" s="152"/>
      <c r="FH27" s="152"/>
      <c r="FI27" s="152"/>
      <c r="FJ27" s="152"/>
      <c r="FK27" s="152"/>
      <c r="FL27" s="152"/>
      <c r="FM27" s="152"/>
      <c r="FN27" s="152"/>
      <c r="FO27" s="152"/>
      <c r="FP27" s="152"/>
      <c r="FQ27" s="152"/>
      <c r="FR27" s="152"/>
      <c r="FS27" s="152"/>
      <c r="FT27" s="152"/>
      <c r="FU27" s="152"/>
      <c r="FV27" s="152"/>
      <c r="FW27" s="152"/>
      <c r="FX27" s="152"/>
      <c r="FY27" s="152"/>
      <c r="FZ27" s="152"/>
      <c r="GA27" s="152"/>
      <c r="GB27" s="152"/>
      <c r="GC27" s="152"/>
      <c r="GD27" s="152"/>
      <c r="GE27" s="152"/>
      <c r="GF27" s="152"/>
      <c r="GG27" s="152"/>
      <c r="GH27" s="152"/>
      <c r="GI27" s="152"/>
      <c r="GJ27" s="152"/>
      <c r="GK27" s="152"/>
      <c r="GL27" s="152"/>
      <c r="GM27" s="152"/>
      <c r="GN27" s="152"/>
      <c r="GO27" s="152"/>
      <c r="GP27" s="152"/>
      <c r="GQ27" s="152"/>
      <c r="GR27" s="152"/>
      <c r="GS27" s="152"/>
      <c r="GT27" s="152"/>
      <c r="GU27" s="152"/>
      <c r="GV27" s="152"/>
      <c r="GW27" s="152"/>
      <c r="GX27" s="152"/>
    </row>
    <row r="28" spans="1:206" s="179" customFormat="1" ht="37.5">
      <c r="A28" s="172"/>
      <c r="B28" s="173">
        <v>45537</v>
      </c>
      <c r="C28" s="166" t="s">
        <v>421</v>
      </c>
      <c r="D28" s="175" t="s">
        <v>284</v>
      </c>
      <c r="E28" s="192" t="s">
        <v>422</v>
      </c>
      <c r="F28" s="171"/>
      <c r="G28" s="176">
        <v>8712.869999999999</v>
      </c>
      <c r="H28" s="169">
        <f t="shared" si="0"/>
        <v>15767753.152000001</v>
      </c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  <c r="AR28" s="178"/>
      <c r="AS28" s="178"/>
      <c r="AT28" s="178"/>
      <c r="AU28" s="178"/>
      <c r="AV28" s="178"/>
      <c r="AW28" s="178"/>
      <c r="AX28" s="178"/>
      <c r="AY28" s="178"/>
      <c r="AZ28" s="178"/>
      <c r="BA28" s="178"/>
      <c r="BB28" s="178"/>
      <c r="BC28" s="178"/>
      <c r="BD28" s="178"/>
      <c r="BE28" s="178"/>
      <c r="BF28" s="178"/>
      <c r="BG28" s="178"/>
      <c r="BH28" s="178"/>
      <c r="BI28" s="178"/>
      <c r="BJ28" s="178"/>
      <c r="BK28" s="178"/>
      <c r="BL28" s="178"/>
      <c r="BM28" s="178"/>
      <c r="BN28" s="178"/>
      <c r="BO28" s="178"/>
      <c r="BP28" s="178"/>
      <c r="BQ28" s="178"/>
      <c r="BR28" s="178"/>
      <c r="BS28" s="178"/>
      <c r="BT28" s="178"/>
      <c r="BU28" s="178"/>
      <c r="BV28" s="178"/>
      <c r="BW28" s="178"/>
      <c r="BX28" s="178"/>
      <c r="BY28" s="178"/>
      <c r="BZ28" s="178"/>
      <c r="CA28" s="178"/>
      <c r="CB28" s="178"/>
      <c r="CC28" s="178"/>
      <c r="CD28" s="178"/>
      <c r="CE28" s="178"/>
      <c r="CF28" s="178"/>
      <c r="CG28" s="178"/>
      <c r="CH28" s="178"/>
      <c r="CI28" s="178"/>
      <c r="CJ28" s="178"/>
      <c r="CK28" s="178"/>
      <c r="CL28" s="178"/>
      <c r="CM28" s="178"/>
      <c r="CN28" s="178"/>
      <c r="CO28" s="178"/>
      <c r="CP28" s="178"/>
      <c r="CQ28" s="178"/>
      <c r="CR28" s="178"/>
      <c r="CS28" s="178"/>
      <c r="CT28" s="178"/>
      <c r="CU28" s="178"/>
      <c r="CV28" s="178"/>
      <c r="CW28" s="178"/>
      <c r="CX28" s="178"/>
      <c r="CY28" s="178"/>
      <c r="CZ28" s="178"/>
      <c r="DA28" s="178"/>
      <c r="DB28" s="178"/>
      <c r="DC28" s="178"/>
      <c r="DD28" s="178"/>
      <c r="DE28" s="178"/>
      <c r="DF28" s="178"/>
      <c r="DG28" s="178"/>
      <c r="DH28" s="178"/>
      <c r="DI28" s="178"/>
      <c r="DJ28" s="178"/>
      <c r="DK28" s="178"/>
      <c r="DL28" s="178"/>
      <c r="DM28" s="178"/>
      <c r="DN28" s="178"/>
      <c r="DO28" s="178"/>
      <c r="DP28" s="178"/>
      <c r="DQ28" s="178"/>
      <c r="DR28" s="178"/>
      <c r="DS28" s="178"/>
      <c r="DT28" s="178"/>
      <c r="DU28" s="178"/>
      <c r="DV28" s="178"/>
      <c r="DW28" s="178"/>
      <c r="DX28" s="178"/>
      <c r="DY28" s="178"/>
      <c r="DZ28" s="178"/>
      <c r="EA28" s="178"/>
      <c r="EB28" s="178"/>
      <c r="EC28" s="178"/>
      <c r="ED28" s="178"/>
      <c r="EE28" s="178"/>
      <c r="EF28" s="178"/>
      <c r="EG28" s="178"/>
      <c r="EH28" s="178"/>
      <c r="EI28" s="178"/>
      <c r="EJ28" s="178"/>
      <c r="EK28" s="178"/>
      <c r="EL28" s="178"/>
      <c r="EM28" s="178"/>
      <c r="EN28" s="178"/>
      <c r="EO28" s="178"/>
      <c r="EP28" s="178"/>
      <c r="EQ28" s="178"/>
      <c r="ER28" s="178"/>
      <c r="ES28" s="178"/>
      <c r="ET28" s="178"/>
      <c r="EU28" s="178"/>
      <c r="EV28" s="178"/>
      <c r="EW28" s="178"/>
      <c r="EX28" s="178"/>
      <c r="EY28" s="178"/>
      <c r="EZ28" s="178"/>
      <c r="FA28" s="178"/>
      <c r="FB28" s="178"/>
      <c r="FC28" s="178"/>
      <c r="FD28" s="178"/>
      <c r="FE28" s="178"/>
      <c r="FF28" s="178"/>
      <c r="FG28" s="178"/>
      <c r="FH28" s="178"/>
      <c r="FI28" s="178"/>
      <c r="FJ28" s="178"/>
      <c r="FK28" s="178"/>
      <c r="FL28" s="178"/>
      <c r="FM28" s="178"/>
      <c r="FN28" s="178"/>
      <c r="FO28" s="178"/>
      <c r="FP28" s="178"/>
      <c r="FQ28" s="178"/>
      <c r="FR28" s="178"/>
      <c r="FS28" s="178"/>
      <c r="FT28" s="178"/>
      <c r="FU28" s="178"/>
      <c r="FV28" s="178"/>
      <c r="FW28" s="178"/>
      <c r="FX28" s="178"/>
      <c r="FY28" s="178"/>
      <c r="FZ28" s="178"/>
      <c r="GA28" s="178"/>
      <c r="GB28" s="178"/>
      <c r="GC28" s="178"/>
      <c r="GD28" s="178"/>
      <c r="GE28" s="178"/>
      <c r="GF28" s="178"/>
      <c r="GG28" s="178"/>
      <c r="GH28" s="178"/>
      <c r="GI28" s="178"/>
      <c r="GJ28" s="178"/>
      <c r="GK28" s="178"/>
      <c r="GL28" s="178"/>
      <c r="GM28" s="178"/>
      <c r="GN28" s="178"/>
      <c r="GO28" s="178"/>
      <c r="GP28" s="178"/>
      <c r="GQ28" s="178"/>
      <c r="GR28" s="178"/>
      <c r="GS28" s="178"/>
      <c r="GT28" s="178"/>
      <c r="GU28" s="178"/>
      <c r="GV28" s="178"/>
      <c r="GW28" s="178"/>
      <c r="GX28" s="178"/>
    </row>
    <row r="29" spans="1:206" s="179" customFormat="1" ht="37.5">
      <c r="A29" s="172"/>
      <c r="B29" s="173">
        <v>45537</v>
      </c>
      <c r="C29" s="166" t="s">
        <v>423</v>
      </c>
      <c r="D29" s="175" t="s">
        <v>285</v>
      </c>
      <c r="E29" s="192" t="s">
        <v>424</v>
      </c>
      <c r="F29" s="171"/>
      <c r="G29" s="176">
        <v>17820</v>
      </c>
      <c r="H29" s="169">
        <f t="shared" si="0"/>
        <v>15749933.152000001</v>
      </c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8"/>
      <c r="BK29" s="178"/>
      <c r="BL29" s="178"/>
      <c r="BM29" s="178"/>
      <c r="BN29" s="178"/>
      <c r="BO29" s="178"/>
      <c r="BP29" s="178"/>
      <c r="BQ29" s="178"/>
      <c r="BR29" s="178"/>
      <c r="BS29" s="178"/>
      <c r="BT29" s="178"/>
      <c r="BU29" s="178"/>
      <c r="BV29" s="178"/>
      <c r="BW29" s="178"/>
      <c r="BX29" s="178"/>
      <c r="BY29" s="178"/>
      <c r="BZ29" s="178"/>
      <c r="CA29" s="178"/>
      <c r="CB29" s="178"/>
      <c r="CC29" s="178"/>
      <c r="CD29" s="178"/>
      <c r="CE29" s="178"/>
      <c r="CF29" s="178"/>
      <c r="CG29" s="178"/>
      <c r="CH29" s="178"/>
      <c r="CI29" s="178"/>
      <c r="CJ29" s="178"/>
      <c r="CK29" s="178"/>
      <c r="CL29" s="178"/>
      <c r="CM29" s="178"/>
      <c r="CN29" s="178"/>
      <c r="CO29" s="178"/>
      <c r="CP29" s="178"/>
      <c r="CQ29" s="178"/>
      <c r="CR29" s="178"/>
      <c r="CS29" s="178"/>
      <c r="CT29" s="178"/>
      <c r="CU29" s="178"/>
      <c r="CV29" s="178"/>
      <c r="CW29" s="178"/>
      <c r="CX29" s="178"/>
      <c r="CY29" s="178"/>
      <c r="CZ29" s="178"/>
      <c r="DA29" s="178"/>
      <c r="DB29" s="178"/>
      <c r="DC29" s="178"/>
      <c r="DD29" s="178"/>
      <c r="DE29" s="178"/>
      <c r="DF29" s="178"/>
      <c r="DG29" s="178"/>
      <c r="DH29" s="178"/>
      <c r="DI29" s="178"/>
      <c r="DJ29" s="178"/>
      <c r="DK29" s="178"/>
      <c r="DL29" s="178"/>
      <c r="DM29" s="178"/>
      <c r="DN29" s="178"/>
      <c r="DO29" s="178"/>
      <c r="DP29" s="178"/>
      <c r="DQ29" s="178"/>
      <c r="DR29" s="178"/>
      <c r="DS29" s="178"/>
      <c r="DT29" s="178"/>
      <c r="DU29" s="178"/>
      <c r="DV29" s="178"/>
      <c r="DW29" s="178"/>
      <c r="DX29" s="178"/>
      <c r="DY29" s="178"/>
      <c r="DZ29" s="178"/>
      <c r="EA29" s="178"/>
      <c r="EB29" s="178"/>
      <c r="EC29" s="178"/>
      <c r="ED29" s="178"/>
      <c r="EE29" s="178"/>
      <c r="EF29" s="178"/>
      <c r="EG29" s="178"/>
      <c r="EH29" s="178"/>
      <c r="EI29" s="178"/>
      <c r="EJ29" s="178"/>
      <c r="EK29" s="178"/>
      <c r="EL29" s="178"/>
      <c r="EM29" s="178"/>
      <c r="EN29" s="178"/>
      <c r="EO29" s="178"/>
      <c r="EP29" s="178"/>
      <c r="EQ29" s="178"/>
      <c r="ER29" s="178"/>
      <c r="ES29" s="178"/>
      <c r="ET29" s="178"/>
      <c r="EU29" s="178"/>
      <c r="EV29" s="178"/>
      <c r="EW29" s="178"/>
      <c r="EX29" s="178"/>
      <c r="EY29" s="178"/>
      <c r="EZ29" s="178"/>
      <c r="FA29" s="178"/>
      <c r="FB29" s="178"/>
      <c r="FC29" s="178"/>
      <c r="FD29" s="178"/>
      <c r="FE29" s="178"/>
      <c r="FF29" s="178"/>
      <c r="FG29" s="178"/>
      <c r="FH29" s="178"/>
      <c r="FI29" s="178"/>
      <c r="FJ29" s="178"/>
      <c r="FK29" s="178"/>
      <c r="FL29" s="178"/>
      <c r="FM29" s="178"/>
      <c r="FN29" s="178"/>
      <c r="FO29" s="178"/>
      <c r="FP29" s="178"/>
      <c r="FQ29" s="178"/>
      <c r="FR29" s="178"/>
      <c r="FS29" s="178"/>
      <c r="FT29" s="178"/>
      <c r="FU29" s="178"/>
      <c r="FV29" s="178"/>
      <c r="FW29" s="178"/>
      <c r="FX29" s="178"/>
      <c r="FY29" s="178"/>
      <c r="FZ29" s="178"/>
      <c r="GA29" s="178"/>
      <c r="GB29" s="178"/>
      <c r="GC29" s="178"/>
      <c r="GD29" s="178"/>
      <c r="GE29" s="178"/>
      <c r="GF29" s="178"/>
      <c r="GG29" s="178"/>
      <c r="GH29" s="178"/>
      <c r="GI29" s="178"/>
      <c r="GJ29" s="178"/>
      <c r="GK29" s="178"/>
      <c r="GL29" s="178"/>
      <c r="GM29" s="178"/>
      <c r="GN29" s="178"/>
      <c r="GO29" s="178"/>
      <c r="GP29" s="178"/>
      <c r="GQ29" s="178"/>
      <c r="GR29" s="178"/>
      <c r="GS29" s="178"/>
      <c r="GT29" s="178"/>
      <c r="GU29" s="178"/>
      <c r="GV29" s="178"/>
      <c r="GW29" s="178"/>
      <c r="GX29" s="178"/>
    </row>
    <row r="30" spans="1:206" s="193" customFormat="1" ht="37.5">
      <c r="A30" s="164"/>
      <c r="B30" s="173">
        <v>45537</v>
      </c>
      <c r="C30" s="166" t="s">
        <v>425</v>
      </c>
      <c r="D30" s="175" t="s">
        <v>286</v>
      </c>
      <c r="E30" s="192" t="s">
        <v>426</v>
      </c>
      <c r="F30" s="171"/>
      <c r="G30" s="176">
        <v>16499.988000000001</v>
      </c>
      <c r="H30" s="169">
        <f t="shared" si="0"/>
        <v>15733433.164000001</v>
      </c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152"/>
      <c r="CG30" s="152"/>
      <c r="CH30" s="152"/>
      <c r="CI30" s="152"/>
      <c r="CJ30" s="152"/>
      <c r="CK30" s="152"/>
      <c r="CL30" s="152"/>
      <c r="CM30" s="152"/>
      <c r="CN30" s="152"/>
      <c r="CO30" s="152"/>
      <c r="CP30" s="152"/>
      <c r="CQ30" s="152"/>
      <c r="CR30" s="152"/>
      <c r="CS30" s="152"/>
      <c r="CT30" s="152"/>
      <c r="CU30" s="152"/>
      <c r="CV30" s="152"/>
      <c r="CW30" s="152"/>
      <c r="CX30" s="152"/>
      <c r="CY30" s="152"/>
      <c r="CZ30" s="152"/>
      <c r="DA30" s="152"/>
      <c r="DB30" s="152"/>
      <c r="DC30" s="152"/>
      <c r="DD30" s="152"/>
      <c r="DE30" s="152"/>
      <c r="DF30" s="152"/>
      <c r="DG30" s="152"/>
      <c r="DH30" s="152"/>
      <c r="DI30" s="152"/>
      <c r="DJ30" s="152"/>
      <c r="DK30" s="152"/>
      <c r="DL30" s="152"/>
      <c r="DM30" s="152"/>
      <c r="DN30" s="152"/>
      <c r="DO30" s="152"/>
      <c r="DP30" s="152"/>
      <c r="DQ30" s="152"/>
      <c r="DR30" s="152"/>
      <c r="DS30" s="152"/>
      <c r="DT30" s="152"/>
      <c r="DU30" s="152"/>
      <c r="DV30" s="152"/>
      <c r="DW30" s="152"/>
      <c r="DX30" s="152"/>
      <c r="DY30" s="152"/>
      <c r="DZ30" s="152"/>
      <c r="EA30" s="152"/>
      <c r="EB30" s="152"/>
      <c r="EC30" s="152"/>
      <c r="ED30" s="152"/>
      <c r="EE30" s="152"/>
      <c r="EF30" s="152"/>
      <c r="EG30" s="152"/>
      <c r="EH30" s="152"/>
      <c r="EI30" s="152"/>
      <c r="EJ30" s="152"/>
      <c r="EK30" s="152"/>
      <c r="EL30" s="152"/>
      <c r="EM30" s="152"/>
      <c r="EN30" s="152"/>
      <c r="EO30" s="152"/>
      <c r="EP30" s="152"/>
      <c r="EQ30" s="152"/>
      <c r="ER30" s="152"/>
      <c r="ES30" s="152"/>
      <c r="ET30" s="152"/>
      <c r="EU30" s="152"/>
      <c r="EV30" s="152"/>
      <c r="EW30" s="152"/>
      <c r="EX30" s="152"/>
      <c r="EY30" s="152"/>
      <c r="EZ30" s="152"/>
      <c r="FA30" s="152"/>
      <c r="FB30" s="152"/>
      <c r="FC30" s="152"/>
      <c r="FD30" s="152"/>
      <c r="FE30" s="152"/>
      <c r="FF30" s="152"/>
      <c r="FG30" s="152"/>
      <c r="FH30" s="152"/>
      <c r="FI30" s="152"/>
      <c r="FJ30" s="152"/>
      <c r="FK30" s="152"/>
      <c r="FL30" s="152"/>
      <c r="FM30" s="152"/>
      <c r="FN30" s="152"/>
      <c r="FO30" s="152"/>
      <c r="FP30" s="152"/>
      <c r="FQ30" s="152"/>
      <c r="FR30" s="152"/>
      <c r="FS30" s="152"/>
      <c r="FT30" s="152"/>
      <c r="FU30" s="152"/>
      <c r="FV30" s="152"/>
      <c r="FW30" s="152"/>
      <c r="FX30" s="152"/>
      <c r="FY30" s="152"/>
      <c r="FZ30" s="152"/>
      <c r="GA30" s="152"/>
      <c r="GB30" s="152"/>
      <c r="GC30" s="152"/>
      <c r="GD30" s="152"/>
      <c r="GE30" s="152"/>
      <c r="GF30" s="152"/>
      <c r="GG30" s="152"/>
      <c r="GH30" s="152"/>
      <c r="GI30" s="152"/>
      <c r="GJ30" s="152"/>
      <c r="GK30" s="152"/>
      <c r="GL30" s="152"/>
      <c r="GM30" s="152"/>
      <c r="GN30" s="152"/>
      <c r="GO30" s="152"/>
      <c r="GP30" s="152"/>
      <c r="GQ30" s="152"/>
      <c r="GR30" s="152"/>
      <c r="GS30" s="152"/>
      <c r="GT30" s="152"/>
      <c r="GU30" s="152"/>
      <c r="GV30" s="152"/>
      <c r="GW30" s="152"/>
      <c r="GX30" s="152"/>
    </row>
    <row r="31" spans="1:206" s="179" customFormat="1" ht="37.5">
      <c r="A31" s="172"/>
      <c r="B31" s="173">
        <v>45537</v>
      </c>
      <c r="C31" s="166" t="s">
        <v>427</v>
      </c>
      <c r="D31" s="175" t="s">
        <v>428</v>
      </c>
      <c r="E31" s="192" t="s">
        <v>429</v>
      </c>
      <c r="F31" s="171"/>
      <c r="G31" s="176">
        <v>116174.52</v>
      </c>
      <c r="H31" s="169">
        <f t="shared" si="0"/>
        <v>15617258.644000001</v>
      </c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178"/>
      <c r="BD31" s="178"/>
      <c r="BE31" s="178"/>
      <c r="BF31" s="178"/>
      <c r="BG31" s="178"/>
      <c r="BH31" s="178"/>
      <c r="BI31" s="178"/>
      <c r="BJ31" s="178"/>
      <c r="BK31" s="178"/>
      <c r="BL31" s="178"/>
      <c r="BM31" s="178"/>
      <c r="BN31" s="178"/>
      <c r="BO31" s="178"/>
      <c r="BP31" s="178"/>
      <c r="BQ31" s="178"/>
      <c r="BR31" s="178"/>
      <c r="BS31" s="178"/>
      <c r="BT31" s="178"/>
      <c r="BU31" s="178"/>
      <c r="BV31" s="178"/>
      <c r="BW31" s="178"/>
      <c r="BX31" s="178"/>
      <c r="BY31" s="178"/>
      <c r="BZ31" s="178"/>
      <c r="CA31" s="178"/>
      <c r="CB31" s="178"/>
      <c r="CC31" s="178"/>
      <c r="CD31" s="178"/>
      <c r="CE31" s="178"/>
      <c r="CF31" s="178"/>
      <c r="CG31" s="178"/>
      <c r="CH31" s="178"/>
      <c r="CI31" s="178"/>
      <c r="CJ31" s="178"/>
      <c r="CK31" s="178"/>
      <c r="CL31" s="178"/>
      <c r="CM31" s="178"/>
      <c r="CN31" s="178"/>
      <c r="CO31" s="178"/>
      <c r="CP31" s="178"/>
      <c r="CQ31" s="178"/>
      <c r="CR31" s="178"/>
      <c r="CS31" s="178"/>
      <c r="CT31" s="178"/>
      <c r="CU31" s="178"/>
      <c r="CV31" s="178"/>
      <c r="CW31" s="178"/>
      <c r="CX31" s="178"/>
      <c r="CY31" s="178"/>
      <c r="CZ31" s="178"/>
      <c r="DA31" s="178"/>
      <c r="DB31" s="178"/>
      <c r="DC31" s="178"/>
      <c r="DD31" s="178"/>
      <c r="DE31" s="178"/>
      <c r="DF31" s="178"/>
      <c r="DG31" s="178"/>
      <c r="DH31" s="178"/>
      <c r="DI31" s="178"/>
      <c r="DJ31" s="178"/>
      <c r="DK31" s="178"/>
      <c r="DL31" s="178"/>
      <c r="DM31" s="178"/>
      <c r="DN31" s="178"/>
      <c r="DO31" s="178"/>
      <c r="DP31" s="178"/>
      <c r="DQ31" s="178"/>
      <c r="DR31" s="178"/>
      <c r="DS31" s="178"/>
      <c r="DT31" s="178"/>
      <c r="DU31" s="178"/>
      <c r="DV31" s="178"/>
      <c r="DW31" s="178"/>
      <c r="DX31" s="178"/>
      <c r="DY31" s="178"/>
      <c r="DZ31" s="178"/>
      <c r="EA31" s="178"/>
      <c r="EB31" s="178"/>
      <c r="EC31" s="178"/>
      <c r="ED31" s="178"/>
      <c r="EE31" s="178"/>
      <c r="EF31" s="178"/>
      <c r="EG31" s="178"/>
      <c r="EH31" s="178"/>
      <c r="EI31" s="178"/>
      <c r="EJ31" s="178"/>
      <c r="EK31" s="178"/>
      <c r="EL31" s="178"/>
      <c r="EM31" s="178"/>
      <c r="EN31" s="178"/>
      <c r="EO31" s="178"/>
      <c r="EP31" s="178"/>
      <c r="EQ31" s="178"/>
      <c r="ER31" s="178"/>
      <c r="ES31" s="178"/>
      <c r="ET31" s="178"/>
      <c r="EU31" s="178"/>
      <c r="EV31" s="178"/>
      <c r="EW31" s="178"/>
      <c r="EX31" s="178"/>
      <c r="EY31" s="178"/>
      <c r="EZ31" s="178"/>
      <c r="FA31" s="178"/>
      <c r="FB31" s="178"/>
      <c r="FC31" s="178"/>
      <c r="FD31" s="178"/>
      <c r="FE31" s="178"/>
      <c r="FF31" s="178"/>
      <c r="FG31" s="178"/>
      <c r="FH31" s="178"/>
      <c r="FI31" s="178"/>
      <c r="FJ31" s="178"/>
      <c r="FK31" s="178"/>
      <c r="FL31" s="178"/>
      <c r="FM31" s="178"/>
      <c r="FN31" s="178"/>
      <c r="FO31" s="178"/>
      <c r="FP31" s="178"/>
      <c r="FQ31" s="178"/>
      <c r="FR31" s="178"/>
      <c r="FS31" s="178"/>
      <c r="FT31" s="178"/>
      <c r="FU31" s="178"/>
      <c r="FV31" s="178"/>
      <c r="FW31" s="178"/>
      <c r="FX31" s="178"/>
      <c r="FY31" s="178"/>
      <c r="FZ31" s="178"/>
      <c r="GA31" s="178"/>
      <c r="GB31" s="178"/>
      <c r="GC31" s="178"/>
      <c r="GD31" s="178"/>
      <c r="GE31" s="178"/>
      <c r="GF31" s="178"/>
      <c r="GG31" s="178"/>
      <c r="GH31" s="178"/>
      <c r="GI31" s="178"/>
      <c r="GJ31" s="178"/>
      <c r="GK31" s="178"/>
      <c r="GL31" s="178"/>
      <c r="GM31" s="178"/>
      <c r="GN31" s="178"/>
      <c r="GO31" s="178"/>
      <c r="GP31" s="178"/>
      <c r="GQ31" s="178"/>
      <c r="GR31" s="178"/>
      <c r="GS31" s="178"/>
      <c r="GT31" s="178"/>
      <c r="GU31" s="178"/>
      <c r="GV31" s="178"/>
      <c r="GW31" s="178"/>
      <c r="GX31" s="178"/>
    </row>
    <row r="32" spans="1:206" s="179" customFormat="1" ht="37.5">
      <c r="A32" s="172"/>
      <c r="B32" s="173">
        <v>45537</v>
      </c>
      <c r="C32" s="166" t="s">
        <v>430</v>
      </c>
      <c r="D32" s="175" t="s">
        <v>287</v>
      </c>
      <c r="E32" s="192" t="s">
        <v>431</v>
      </c>
      <c r="F32" s="171"/>
      <c r="G32" s="176">
        <v>14850</v>
      </c>
      <c r="H32" s="169">
        <f t="shared" si="0"/>
        <v>15602408.644000001</v>
      </c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178"/>
      <c r="BD32" s="178"/>
      <c r="BE32" s="178"/>
      <c r="BF32" s="178"/>
      <c r="BG32" s="178"/>
      <c r="BH32" s="178"/>
      <c r="BI32" s="178"/>
      <c r="BJ32" s="178"/>
      <c r="BK32" s="178"/>
      <c r="BL32" s="178"/>
      <c r="BM32" s="178"/>
      <c r="BN32" s="178"/>
      <c r="BO32" s="178"/>
      <c r="BP32" s="178"/>
      <c r="BQ32" s="178"/>
      <c r="BR32" s="178"/>
      <c r="BS32" s="178"/>
      <c r="BT32" s="178"/>
      <c r="BU32" s="178"/>
      <c r="BV32" s="178"/>
      <c r="BW32" s="178"/>
      <c r="BX32" s="178"/>
      <c r="BY32" s="178"/>
      <c r="BZ32" s="178"/>
      <c r="CA32" s="178"/>
      <c r="CB32" s="178"/>
      <c r="CC32" s="178"/>
      <c r="CD32" s="178"/>
      <c r="CE32" s="178"/>
      <c r="CF32" s="178"/>
      <c r="CG32" s="178"/>
      <c r="CH32" s="178"/>
      <c r="CI32" s="178"/>
      <c r="CJ32" s="178"/>
      <c r="CK32" s="178"/>
      <c r="CL32" s="178"/>
      <c r="CM32" s="178"/>
      <c r="CN32" s="178"/>
      <c r="CO32" s="178"/>
      <c r="CP32" s="178"/>
      <c r="CQ32" s="178"/>
      <c r="CR32" s="178"/>
      <c r="CS32" s="178"/>
      <c r="CT32" s="178"/>
      <c r="CU32" s="178"/>
      <c r="CV32" s="178"/>
      <c r="CW32" s="178"/>
      <c r="CX32" s="178"/>
      <c r="CY32" s="178"/>
      <c r="CZ32" s="178"/>
      <c r="DA32" s="178"/>
      <c r="DB32" s="178"/>
      <c r="DC32" s="178"/>
      <c r="DD32" s="178"/>
      <c r="DE32" s="178"/>
      <c r="DF32" s="178"/>
      <c r="DG32" s="178"/>
      <c r="DH32" s="178"/>
      <c r="DI32" s="178"/>
      <c r="DJ32" s="178"/>
      <c r="DK32" s="178"/>
      <c r="DL32" s="178"/>
      <c r="DM32" s="178"/>
      <c r="DN32" s="178"/>
      <c r="DO32" s="178"/>
      <c r="DP32" s="178"/>
      <c r="DQ32" s="178"/>
      <c r="DR32" s="178"/>
      <c r="DS32" s="178"/>
      <c r="DT32" s="178"/>
      <c r="DU32" s="178"/>
      <c r="DV32" s="178"/>
      <c r="DW32" s="178"/>
      <c r="DX32" s="178"/>
      <c r="DY32" s="178"/>
      <c r="DZ32" s="178"/>
      <c r="EA32" s="178"/>
      <c r="EB32" s="178"/>
      <c r="EC32" s="178"/>
      <c r="ED32" s="178"/>
      <c r="EE32" s="178"/>
      <c r="EF32" s="178"/>
      <c r="EG32" s="178"/>
      <c r="EH32" s="178"/>
      <c r="EI32" s="178"/>
      <c r="EJ32" s="178"/>
      <c r="EK32" s="178"/>
      <c r="EL32" s="178"/>
      <c r="EM32" s="178"/>
      <c r="EN32" s="178"/>
      <c r="EO32" s="178"/>
      <c r="EP32" s="178"/>
      <c r="EQ32" s="178"/>
      <c r="ER32" s="178"/>
      <c r="ES32" s="178"/>
      <c r="ET32" s="178"/>
      <c r="EU32" s="178"/>
      <c r="EV32" s="178"/>
      <c r="EW32" s="178"/>
      <c r="EX32" s="178"/>
      <c r="EY32" s="178"/>
      <c r="EZ32" s="178"/>
      <c r="FA32" s="178"/>
      <c r="FB32" s="178"/>
      <c r="FC32" s="178"/>
      <c r="FD32" s="178"/>
      <c r="FE32" s="178"/>
      <c r="FF32" s="178"/>
      <c r="FG32" s="178"/>
      <c r="FH32" s="178"/>
      <c r="FI32" s="178"/>
      <c r="FJ32" s="178"/>
      <c r="FK32" s="178"/>
      <c r="FL32" s="178"/>
      <c r="FM32" s="178"/>
      <c r="FN32" s="178"/>
      <c r="FO32" s="178"/>
      <c r="FP32" s="178"/>
      <c r="FQ32" s="178"/>
      <c r="FR32" s="178"/>
      <c r="FS32" s="178"/>
      <c r="FT32" s="178"/>
      <c r="FU32" s="178"/>
      <c r="FV32" s="178"/>
      <c r="FW32" s="178"/>
      <c r="FX32" s="178"/>
      <c r="FY32" s="178"/>
      <c r="FZ32" s="178"/>
      <c r="GA32" s="178"/>
      <c r="GB32" s="178"/>
      <c r="GC32" s="178"/>
      <c r="GD32" s="178"/>
      <c r="GE32" s="178"/>
      <c r="GF32" s="178"/>
      <c r="GG32" s="178"/>
      <c r="GH32" s="178"/>
      <c r="GI32" s="178"/>
      <c r="GJ32" s="178"/>
      <c r="GK32" s="178"/>
      <c r="GL32" s="178"/>
      <c r="GM32" s="178"/>
      <c r="GN32" s="178"/>
      <c r="GO32" s="178"/>
      <c r="GP32" s="178"/>
      <c r="GQ32" s="178"/>
      <c r="GR32" s="178"/>
      <c r="GS32" s="178"/>
      <c r="GT32" s="178"/>
      <c r="GU32" s="178"/>
      <c r="GV32" s="178"/>
      <c r="GW32" s="178"/>
      <c r="GX32" s="178"/>
    </row>
    <row r="33" spans="1:206" s="179" customFormat="1" ht="37.5">
      <c r="A33" s="172"/>
      <c r="B33" s="173">
        <v>45537</v>
      </c>
      <c r="C33" s="166" t="s">
        <v>432</v>
      </c>
      <c r="D33" s="175" t="s">
        <v>288</v>
      </c>
      <c r="E33" s="187" t="s">
        <v>433</v>
      </c>
      <c r="F33" s="171"/>
      <c r="G33" s="176">
        <v>11000</v>
      </c>
      <c r="H33" s="169">
        <f t="shared" si="0"/>
        <v>15591408.644000001</v>
      </c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178"/>
      <c r="AO33" s="178"/>
      <c r="AP33" s="178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  <c r="BB33" s="178"/>
      <c r="BC33" s="178"/>
      <c r="BD33" s="178"/>
      <c r="BE33" s="178"/>
      <c r="BF33" s="178"/>
      <c r="BG33" s="178"/>
      <c r="BH33" s="178"/>
      <c r="BI33" s="178"/>
      <c r="BJ33" s="178"/>
      <c r="BK33" s="178"/>
      <c r="BL33" s="178"/>
      <c r="BM33" s="178"/>
      <c r="BN33" s="178"/>
      <c r="BO33" s="178"/>
      <c r="BP33" s="178"/>
      <c r="BQ33" s="178"/>
      <c r="BR33" s="178"/>
      <c r="BS33" s="178"/>
      <c r="BT33" s="178"/>
      <c r="BU33" s="178"/>
      <c r="BV33" s="178"/>
      <c r="BW33" s="178"/>
      <c r="BX33" s="178"/>
      <c r="BY33" s="178"/>
      <c r="BZ33" s="178"/>
      <c r="CA33" s="178"/>
      <c r="CB33" s="178"/>
      <c r="CC33" s="178"/>
      <c r="CD33" s="178"/>
      <c r="CE33" s="178"/>
      <c r="CF33" s="178"/>
      <c r="CG33" s="178"/>
      <c r="CH33" s="178"/>
      <c r="CI33" s="178"/>
      <c r="CJ33" s="178"/>
      <c r="CK33" s="178"/>
      <c r="CL33" s="178"/>
      <c r="CM33" s="178"/>
      <c r="CN33" s="178"/>
      <c r="CO33" s="178"/>
      <c r="CP33" s="178"/>
      <c r="CQ33" s="178"/>
      <c r="CR33" s="178"/>
      <c r="CS33" s="178"/>
      <c r="CT33" s="178"/>
      <c r="CU33" s="178"/>
      <c r="CV33" s="178"/>
      <c r="CW33" s="178"/>
      <c r="CX33" s="178"/>
      <c r="CY33" s="178"/>
      <c r="CZ33" s="178"/>
      <c r="DA33" s="178"/>
      <c r="DB33" s="178"/>
      <c r="DC33" s="178"/>
      <c r="DD33" s="178"/>
      <c r="DE33" s="178"/>
      <c r="DF33" s="178"/>
      <c r="DG33" s="178"/>
      <c r="DH33" s="178"/>
      <c r="DI33" s="178"/>
      <c r="DJ33" s="178"/>
      <c r="DK33" s="178"/>
      <c r="DL33" s="178"/>
      <c r="DM33" s="178"/>
      <c r="DN33" s="178"/>
      <c r="DO33" s="178"/>
      <c r="DP33" s="178"/>
      <c r="DQ33" s="178"/>
      <c r="DR33" s="178"/>
      <c r="DS33" s="178"/>
      <c r="DT33" s="178"/>
      <c r="DU33" s="178"/>
      <c r="DV33" s="178"/>
      <c r="DW33" s="178"/>
      <c r="DX33" s="178"/>
      <c r="DY33" s="178"/>
      <c r="DZ33" s="178"/>
      <c r="EA33" s="178"/>
      <c r="EB33" s="178"/>
      <c r="EC33" s="178"/>
      <c r="ED33" s="178"/>
      <c r="EE33" s="178"/>
      <c r="EF33" s="178"/>
      <c r="EG33" s="178"/>
      <c r="EH33" s="178"/>
      <c r="EI33" s="178"/>
      <c r="EJ33" s="178"/>
      <c r="EK33" s="178"/>
      <c r="EL33" s="178"/>
      <c r="EM33" s="178"/>
      <c r="EN33" s="178"/>
      <c r="EO33" s="178"/>
      <c r="EP33" s="178"/>
      <c r="EQ33" s="178"/>
      <c r="ER33" s="178"/>
      <c r="ES33" s="178"/>
      <c r="ET33" s="178"/>
      <c r="EU33" s="178"/>
      <c r="EV33" s="178"/>
      <c r="EW33" s="178"/>
      <c r="EX33" s="178"/>
      <c r="EY33" s="178"/>
      <c r="EZ33" s="178"/>
      <c r="FA33" s="178"/>
      <c r="FB33" s="178"/>
      <c r="FC33" s="178"/>
      <c r="FD33" s="178"/>
      <c r="FE33" s="178"/>
      <c r="FF33" s="178"/>
      <c r="FG33" s="178"/>
      <c r="FH33" s="178"/>
      <c r="FI33" s="178"/>
      <c r="FJ33" s="178"/>
      <c r="FK33" s="178"/>
      <c r="FL33" s="178"/>
      <c r="FM33" s="178"/>
      <c r="FN33" s="178"/>
      <c r="FO33" s="178"/>
      <c r="FP33" s="178"/>
      <c r="FQ33" s="178"/>
      <c r="FR33" s="178"/>
      <c r="FS33" s="178"/>
      <c r="FT33" s="178"/>
      <c r="FU33" s="178"/>
      <c r="FV33" s="178"/>
      <c r="FW33" s="178"/>
      <c r="FX33" s="178"/>
      <c r="FY33" s="178"/>
      <c r="FZ33" s="178"/>
      <c r="GA33" s="178"/>
      <c r="GB33" s="178"/>
      <c r="GC33" s="178"/>
      <c r="GD33" s="178"/>
      <c r="GE33" s="178"/>
      <c r="GF33" s="178"/>
      <c r="GG33" s="178"/>
      <c r="GH33" s="178"/>
      <c r="GI33" s="178"/>
      <c r="GJ33" s="178"/>
      <c r="GK33" s="178"/>
      <c r="GL33" s="178"/>
      <c r="GM33" s="178"/>
      <c r="GN33" s="178"/>
      <c r="GO33" s="178"/>
      <c r="GP33" s="178"/>
      <c r="GQ33" s="178"/>
      <c r="GR33" s="178"/>
      <c r="GS33" s="178"/>
      <c r="GT33" s="178"/>
      <c r="GU33" s="178"/>
      <c r="GV33" s="178"/>
      <c r="GW33" s="178"/>
      <c r="GX33" s="178"/>
    </row>
    <row r="34" spans="1:206" s="179" customFormat="1" ht="37.5">
      <c r="A34" s="172"/>
      <c r="B34" s="173">
        <v>45537</v>
      </c>
      <c r="C34" s="166" t="s">
        <v>434</v>
      </c>
      <c r="D34" s="175" t="s">
        <v>289</v>
      </c>
      <c r="E34" s="175" t="s">
        <v>435</v>
      </c>
      <c r="F34" s="171"/>
      <c r="G34" s="176">
        <v>14305.5</v>
      </c>
      <c r="H34" s="169">
        <f t="shared" si="0"/>
        <v>15577103.144000001</v>
      </c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178"/>
      <c r="BC34" s="178"/>
      <c r="BD34" s="178"/>
      <c r="BE34" s="178"/>
      <c r="BF34" s="178"/>
      <c r="BG34" s="178"/>
      <c r="BH34" s="178"/>
      <c r="BI34" s="178"/>
      <c r="BJ34" s="178"/>
      <c r="BK34" s="178"/>
      <c r="BL34" s="178"/>
      <c r="BM34" s="178"/>
      <c r="BN34" s="178"/>
      <c r="BO34" s="178"/>
      <c r="BP34" s="178"/>
      <c r="BQ34" s="178"/>
      <c r="BR34" s="178"/>
      <c r="BS34" s="178"/>
      <c r="BT34" s="178"/>
      <c r="BU34" s="178"/>
      <c r="BV34" s="178"/>
      <c r="BW34" s="178"/>
      <c r="BX34" s="178"/>
      <c r="BY34" s="178"/>
      <c r="BZ34" s="178"/>
      <c r="CA34" s="178"/>
      <c r="CB34" s="178"/>
      <c r="CC34" s="178"/>
      <c r="CD34" s="178"/>
      <c r="CE34" s="178"/>
      <c r="CF34" s="178"/>
      <c r="CG34" s="178"/>
      <c r="CH34" s="178"/>
      <c r="CI34" s="178"/>
      <c r="CJ34" s="178"/>
      <c r="CK34" s="178"/>
      <c r="CL34" s="178"/>
      <c r="CM34" s="178"/>
      <c r="CN34" s="178"/>
      <c r="CO34" s="178"/>
      <c r="CP34" s="178"/>
      <c r="CQ34" s="178"/>
      <c r="CR34" s="178"/>
      <c r="CS34" s="178"/>
      <c r="CT34" s="178"/>
      <c r="CU34" s="178"/>
      <c r="CV34" s="178"/>
      <c r="CW34" s="178"/>
      <c r="CX34" s="178"/>
      <c r="CY34" s="178"/>
      <c r="CZ34" s="178"/>
      <c r="DA34" s="178"/>
      <c r="DB34" s="178"/>
      <c r="DC34" s="178"/>
      <c r="DD34" s="178"/>
      <c r="DE34" s="178"/>
      <c r="DF34" s="178"/>
      <c r="DG34" s="178"/>
      <c r="DH34" s="178"/>
      <c r="DI34" s="178"/>
      <c r="DJ34" s="178"/>
      <c r="DK34" s="178"/>
      <c r="DL34" s="178"/>
      <c r="DM34" s="178"/>
      <c r="DN34" s="178"/>
      <c r="DO34" s="178"/>
      <c r="DP34" s="178"/>
      <c r="DQ34" s="178"/>
      <c r="DR34" s="178"/>
      <c r="DS34" s="178"/>
      <c r="DT34" s="178"/>
      <c r="DU34" s="178"/>
      <c r="DV34" s="178"/>
      <c r="DW34" s="178"/>
      <c r="DX34" s="178"/>
      <c r="DY34" s="178"/>
      <c r="DZ34" s="178"/>
      <c r="EA34" s="178"/>
      <c r="EB34" s="178"/>
      <c r="EC34" s="178"/>
      <c r="ED34" s="178"/>
      <c r="EE34" s="178"/>
      <c r="EF34" s="178"/>
      <c r="EG34" s="178"/>
      <c r="EH34" s="178"/>
      <c r="EI34" s="178"/>
      <c r="EJ34" s="178"/>
      <c r="EK34" s="178"/>
      <c r="EL34" s="178"/>
      <c r="EM34" s="178"/>
      <c r="EN34" s="178"/>
      <c r="EO34" s="178"/>
      <c r="EP34" s="178"/>
      <c r="EQ34" s="178"/>
      <c r="ER34" s="178"/>
      <c r="ES34" s="178"/>
      <c r="ET34" s="178"/>
      <c r="EU34" s="178"/>
      <c r="EV34" s="178"/>
      <c r="EW34" s="178"/>
      <c r="EX34" s="178"/>
      <c r="EY34" s="178"/>
      <c r="EZ34" s="178"/>
      <c r="FA34" s="178"/>
      <c r="FB34" s="178"/>
      <c r="FC34" s="178"/>
      <c r="FD34" s="178"/>
      <c r="FE34" s="178"/>
      <c r="FF34" s="178"/>
      <c r="FG34" s="178"/>
      <c r="FH34" s="178"/>
      <c r="FI34" s="178"/>
      <c r="FJ34" s="178"/>
      <c r="FK34" s="178"/>
      <c r="FL34" s="178"/>
      <c r="FM34" s="178"/>
      <c r="FN34" s="178"/>
      <c r="FO34" s="178"/>
      <c r="FP34" s="178"/>
      <c r="FQ34" s="178"/>
      <c r="FR34" s="178"/>
      <c r="FS34" s="178"/>
      <c r="FT34" s="178"/>
      <c r="FU34" s="178"/>
      <c r="FV34" s="178"/>
      <c r="FW34" s="178"/>
      <c r="FX34" s="178"/>
      <c r="FY34" s="178"/>
      <c r="FZ34" s="178"/>
      <c r="GA34" s="178"/>
      <c r="GB34" s="178"/>
      <c r="GC34" s="178"/>
      <c r="GD34" s="178"/>
      <c r="GE34" s="178"/>
      <c r="GF34" s="178"/>
      <c r="GG34" s="178"/>
      <c r="GH34" s="178"/>
      <c r="GI34" s="178"/>
      <c r="GJ34" s="178"/>
      <c r="GK34" s="178"/>
      <c r="GL34" s="178"/>
      <c r="GM34" s="178"/>
      <c r="GN34" s="178"/>
      <c r="GO34" s="178"/>
      <c r="GP34" s="178"/>
      <c r="GQ34" s="178"/>
      <c r="GR34" s="178"/>
      <c r="GS34" s="178"/>
      <c r="GT34" s="178"/>
      <c r="GU34" s="178"/>
      <c r="GV34" s="178"/>
      <c r="GW34" s="178"/>
      <c r="GX34" s="178"/>
    </row>
    <row r="35" spans="1:206" s="179" customFormat="1" ht="37.5">
      <c r="A35" s="172"/>
      <c r="B35" s="173">
        <v>45537</v>
      </c>
      <c r="C35" s="174" t="s">
        <v>436</v>
      </c>
      <c r="D35" s="175" t="s">
        <v>290</v>
      </c>
      <c r="E35" s="175" t="s">
        <v>437</v>
      </c>
      <c r="F35" s="171"/>
      <c r="G35" s="176">
        <v>11000.7</v>
      </c>
      <c r="H35" s="169">
        <f t="shared" si="0"/>
        <v>15566102.444000002</v>
      </c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178"/>
      <c r="DX35" s="178"/>
      <c r="DY35" s="178"/>
      <c r="DZ35" s="178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  <c r="EK35" s="178"/>
      <c r="EL35" s="178"/>
      <c r="EM35" s="178"/>
      <c r="EN35" s="178"/>
      <c r="EO35" s="178"/>
      <c r="EP35" s="178"/>
      <c r="EQ35" s="178"/>
      <c r="ER35" s="178"/>
      <c r="ES35" s="178"/>
      <c r="ET35" s="178"/>
      <c r="EU35" s="178"/>
      <c r="EV35" s="178"/>
      <c r="EW35" s="178"/>
      <c r="EX35" s="178"/>
      <c r="EY35" s="178"/>
      <c r="EZ35" s="178"/>
      <c r="FA35" s="178"/>
      <c r="FB35" s="178"/>
      <c r="FC35" s="178"/>
      <c r="FD35" s="178"/>
      <c r="FE35" s="178"/>
      <c r="FF35" s="178"/>
      <c r="FG35" s="178"/>
      <c r="FH35" s="178"/>
      <c r="FI35" s="178"/>
      <c r="FJ35" s="178"/>
      <c r="FK35" s="178"/>
      <c r="FL35" s="178"/>
      <c r="FM35" s="178"/>
      <c r="FN35" s="178"/>
      <c r="FO35" s="178"/>
      <c r="FP35" s="178"/>
      <c r="FQ35" s="178"/>
      <c r="FR35" s="178"/>
      <c r="FS35" s="178"/>
      <c r="FT35" s="178"/>
      <c r="FU35" s="178"/>
      <c r="FV35" s="178"/>
      <c r="FW35" s="178"/>
      <c r="FX35" s="178"/>
      <c r="FY35" s="178"/>
      <c r="FZ35" s="178"/>
      <c r="GA35" s="178"/>
      <c r="GB35" s="178"/>
      <c r="GC35" s="178"/>
      <c r="GD35" s="178"/>
      <c r="GE35" s="178"/>
      <c r="GF35" s="178"/>
      <c r="GG35" s="178"/>
      <c r="GH35" s="178"/>
      <c r="GI35" s="178"/>
      <c r="GJ35" s="178"/>
      <c r="GK35" s="178"/>
      <c r="GL35" s="178"/>
      <c r="GM35" s="178"/>
      <c r="GN35" s="178"/>
      <c r="GO35" s="178"/>
      <c r="GP35" s="178"/>
      <c r="GQ35" s="178"/>
      <c r="GR35" s="178"/>
      <c r="GS35" s="178"/>
      <c r="GT35" s="178"/>
      <c r="GU35" s="178"/>
      <c r="GV35" s="178"/>
      <c r="GW35" s="178"/>
      <c r="GX35" s="178"/>
    </row>
    <row r="36" spans="1:206" s="179" customFormat="1" ht="37.5">
      <c r="A36" s="172"/>
      <c r="B36" s="173">
        <v>45537</v>
      </c>
      <c r="C36" s="174" t="s">
        <v>438</v>
      </c>
      <c r="D36" s="175" t="s">
        <v>291</v>
      </c>
      <c r="E36" s="175" t="s">
        <v>439</v>
      </c>
      <c r="F36" s="171"/>
      <c r="G36" s="176">
        <v>8811</v>
      </c>
      <c r="H36" s="169">
        <f t="shared" si="0"/>
        <v>15557291.444000002</v>
      </c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  <c r="EK36" s="178"/>
      <c r="EL36" s="178"/>
      <c r="EM36" s="178"/>
      <c r="EN36" s="178"/>
      <c r="EO36" s="178"/>
      <c r="EP36" s="178"/>
      <c r="EQ36" s="178"/>
      <c r="ER36" s="178"/>
      <c r="ES36" s="178"/>
      <c r="ET36" s="178"/>
      <c r="EU36" s="178"/>
      <c r="EV36" s="178"/>
      <c r="EW36" s="178"/>
      <c r="EX36" s="178"/>
      <c r="EY36" s="178"/>
      <c r="EZ36" s="178"/>
      <c r="FA36" s="178"/>
      <c r="FB36" s="178"/>
      <c r="FC36" s="178"/>
      <c r="FD36" s="178"/>
      <c r="FE36" s="178"/>
      <c r="FF36" s="178"/>
      <c r="FG36" s="178"/>
      <c r="FH36" s="178"/>
      <c r="FI36" s="178"/>
      <c r="FJ36" s="178"/>
      <c r="FK36" s="178"/>
      <c r="FL36" s="178"/>
      <c r="FM36" s="178"/>
      <c r="FN36" s="178"/>
      <c r="FO36" s="178"/>
      <c r="FP36" s="178"/>
      <c r="FQ36" s="178"/>
      <c r="FR36" s="178"/>
      <c r="FS36" s="178"/>
      <c r="FT36" s="178"/>
      <c r="FU36" s="178"/>
      <c r="FV36" s="178"/>
      <c r="FW36" s="178"/>
      <c r="FX36" s="178"/>
      <c r="FY36" s="178"/>
      <c r="FZ36" s="178"/>
      <c r="GA36" s="178"/>
      <c r="GB36" s="178"/>
      <c r="GC36" s="178"/>
      <c r="GD36" s="178"/>
      <c r="GE36" s="178"/>
      <c r="GF36" s="178"/>
      <c r="GG36" s="178"/>
      <c r="GH36" s="178"/>
      <c r="GI36" s="178"/>
      <c r="GJ36" s="178"/>
      <c r="GK36" s="178"/>
      <c r="GL36" s="178"/>
      <c r="GM36" s="178"/>
      <c r="GN36" s="178"/>
      <c r="GO36" s="178"/>
      <c r="GP36" s="178"/>
      <c r="GQ36" s="178"/>
      <c r="GR36" s="178"/>
      <c r="GS36" s="178"/>
      <c r="GT36" s="178"/>
      <c r="GU36" s="178"/>
      <c r="GV36" s="178"/>
      <c r="GW36" s="178"/>
      <c r="GX36" s="178"/>
    </row>
    <row r="37" spans="1:206" s="156" customFormat="1" ht="93.75">
      <c r="A37" s="164"/>
      <c r="B37" s="173">
        <v>45537</v>
      </c>
      <c r="C37" s="166" t="s">
        <v>440</v>
      </c>
      <c r="D37" s="170" t="s">
        <v>292</v>
      </c>
      <c r="E37" s="175" t="s">
        <v>441</v>
      </c>
      <c r="F37" s="171"/>
      <c r="G37" s="168">
        <v>12000</v>
      </c>
      <c r="H37" s="169">
        <f t="shared" si="0"/>
        <v>15545291.444000002</v>
      </c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  <c r="BN37" s="163"/>
      <c r="BO37" s="163"/>
      <c r="BP37" s="163"/>
      <c r="BQ37" s="163"/>
      <c r="BR37" s="163"/>
      <c r="BS37" s="163"/>
      <c r="BT37" s="163"/>
      <c r="BU37" s="163"/>
      <c r="BV37" s="163"/>
      <c r="BW37" s="163"/>
      <c r="BX37" s="163"/>
      <c r="BY37" s="163"/>
      <c r="BZ37" s="163"/>
      <c r="CA37" s="163"/>
      <c r="CB37" s="163"/>
      <c r="CC37" s="163"/>
      <c r="CD37" s="163"/>
      <c r="CE37" s="163"/>
      <c r="CF37" s="163"/>
      <c r="CG37" s="163"/>
      <c r="CH37" s="163"/>
      <c r="CI37" s="163"/>
      <c r="CJ37" s="163"/>
      <c r="CK37" s="163"/>
      <c r="CL37" s="163"/>
      <c r="CM37" s="163"/>
      <c r="CN37" s="163"/>
      <c r="CO37" s="163"/>
      <c r="CP37" s="163"/>
      <c r="CQ37" s="163"/>
      <c r="CR37" s="163"/>
      <c r="CS37" s="163"/>
      <c r="CT37" s="163"/>
      <c r="CU37" s="163"/>
      <c r="CV37" s="163"/>
      <c r="CW37" s="163"/>
      <c r="CX37" s="163"/>
      <c r="CY37" s="163"/>
      <c r="CZ37" s="163"/>
      <c r="DA37" s="163"/>
      <c r="DB37" s="163"/>
      <c r="DC37" s="163"/>
      <c r="DD37" s="163"/>
      <c r="DE37" s="163"/>
      <c r="DF37" s="163"/>
      <c r="DG37" s="163"/>
      <c r="DH37" s="163"/>
      <c r="DI37" s="163"/>
      <c r="DJ37" s="163"/>
      <c r="DK37" s="163"/>
      <c r="DL37" s="163"/>
      <c r="DM37" s="163"/>
      <c r="DN37" s="163"/>
      <c r="DO37" s="163"/>
      <c r="DP37" s="163"/>
      <c r="DQ37" s="163"/>
      <c r="DR37" s="163"/>
      <c r="DS37" s="163"/>
      <c r="DT37" s="163"/>
      <c r="DU37" s="163"/>
      <c r="DV37" s="163"/>
      <c r="DW37" s="163"/>
      <c r="DX37" s="163"/>
      <c r="DY37" s="163"/>
      <c r="DZ37" s="163"/>
      <c r="EA37" s="163"/>
      <c r="EB37" s="163"/>
      <c r="EC37" s="163"/>
      <c r="ED37" s="163"/>
      <c r="EE37" s="163"/>
      <c r="EF37" s="163"/>
      <c r="EG37" s="163"/>
      <c r="EH37" s="163"/>
      <c r="EI37" s="163"/>
      <c r="EJ37" s="163"/>
      <c r="EK37" s="163"/>
      <c r="EL37" s="163"/>
      <c r="EM37" s="163"/>
      <c r="EN37" s="163"/>
      <c r="EO37" s="163"/>
      <c r="EP37" s="163"/>
      <c r="EQ37" s="163"/>
      <c r="ER37" s="163"/>
      <c r="ES37" s="163"/>
      <c r="ET37" s="163"/>
      <c r="EU37" s="163"/>
      <c r="EV37" s="163"/>
      <c r="EW37" s="163"/>
      <c r="EX37" s="163"/>
      <c r="EY37" s="163"/>
      <c r="EZ37" s="163"/>
      <c r="FA37" s="163"/>
      <c r="FB37" s="163"/>
      <c r="FC37" s="163"/>
      <c r="FD37" s="163"/>
      <c r="FE37" s="163"/>
      <c r="FF37" s="163"/>
      <c r="FG37" s="163"/>
      <c r="FH37" s="163"/>
      <c r="FI37" s="163"/>
      <c r="FJ37" s="163"/>
      <c r="FK37" s="163"/>
      <c r="FL37" s="163"/>
      <c r="FM37" s="163"/>
      <c r="FN37" s="163"/>
      <c r="FO37" s="163"/>
      <c r="FP37" s="163"/>
      <c r="FQ37" s="163"/>
      <c r="FR37" s="163"/>
      <c r="FS37" s="163"/>
      <c r="FT37" s="163"/>
      <c r="FU37" s="163"/>
      <c r="FV37" s="163"/>
      <c r="FW37" s="163"/>
      <c r="FX37" s="163"/>
      <c r="FY37" s="163"/>
      <c r="FZ37" s="163"/>
      <c r="GA37" s="163"/>
      <c r="GB37" s="163"/>
      <c r="GC37" s="163"/>
      <c r="GD37" s="163"/>
      <c r="GE37" s="163"/>
      <c r="GF37" s="163"/>
      <c r="GG37" s="163"/>
      <c r="GH37" s="163"/>
      <c r="GI37" s="163"/>
      <c r="GJ37" s="163"/>
      <c r="GK37" s="163"/>
      <c r="GL37" s="163"/>
      <c r="GM37" s="163"/>
      <c r="GN37" s="163"/>
      <c r="GO37" s="163"/>
      <c r="GP37" s="163"/>
      <c r="GQ37" s="163"/>
      <c r="GR37" s="163"/>
      <c r="GS37" s="163"/>
      <c r="GT37" s="163"/>
      <c r="GU37" s="163"/>
      <c r="GV37" s="163"/>
      <c r="GW37" s="163"/>
      <c r="GX37" s="163"/>
    </row>
    <row r="38" spans="1:206" s="193" customFormat="1" ht="37.5">
      <c r="A38" s="164"/>
      <c r="B38" s="173">
        <v>45537</v>
      </c>
      <c r="C38" s="174" t="s">
        <v>442</v>
      </c>
      <c r="D38" s="175" t="s">
        <v>293</v>
      </c>
      <c r="E38" s="175" t="s">
        <v>443</v>
      </c>
      <c r="F38" s="171"/>
      <c r="G38" s="176">
        <v>6682.5</v>
      </c>
      <c r="H38" s="169">
        <f t="shared" si="0"/>
        <v>15538608.944000002</v>
      </c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152"/>
      <c r="BN38" s="152"/>
      <c r="BO38" s="152"/>
      <c r="BP38" s="152"/>
      <c r="BQ38" s="152"/>
      <c r="BR38" s="152"/>
      <c r="BS38" s="152"/>
      <c r="BT38" s="152"/>
      <c r="BU38" s="152"/>
      <c r="BV38" s="152"/>
      <c r="BW38" s="152"/>
      <c r="BX38" s="152"/>
      <c r="BY38" s="152"/>
      <c r="BZ38" s="152"/>
      <c r="CA38" s="152"/>
      <c r="CB38" s="152"/>
      <c r="CC38" s="152"/>
      <c r="CD38" s="152"/>
      <c r="CE38" s="152"/>
      <c r="CF38" s="152"/>
      <c r="CG38" s="152"/>
      <c r="CH38" s="152"/>
      <c r="CI38" s="152"/>
      <c r="CJ38" s="152"/>
      <c r="CK38" s="152"/>
      <c r="CL38" s="152"/>
      <c r="CM38" s="152"/>
      <c r="CN38" s="152"/>
      <c r="CO38" s="152"/>
      <c r="CP38" s="152"/>
      <c r="CQ38" s="152"/>
      <c r="CR38" s="152"/>
      <c r="CS38" s="152"/>
      <c r="CT38" s="152"/>
      <c r="CU38" s="152"/>
      <c r="CV38" s="152"/>
      <c r="CW38" s="152"/>
      <c r="CX38" s="152"/>
      <c r="CY38" s="152"/>
      <c r="CZ38" s="152"/>
      <c r="DA38" s="152"/>
      <c r="DB38" s="152"/>
      <c r="DC38" s="152"/>
      <c r="DD38" s="152"/>
      <c r="DE38" s="152"/>
      <c r="DF38" s="152"/>
      <c r="DG38" s="152"/>
      <c r="DH38" s="152"/>
      <c r="DI38" s="152"/>
      <c r="DJ38" s="152"/>
      <c r="DK38" s="152"/>
      <c r="DL38" s="152"/>
      <c r="DM38" s="152"/>
      <c r="DN38" s="152"/>
      <c r="DO38" s="152"/>
      <c r="DP38" s="152"/>
      <c r="DQ38" s="152"/>
      <c r="DR38" s="152"/>
      <c r="DS38" s="152"/>
      <c r="DT38" s="152"/>
      <c r="DU38" s="152"/>
      <c r="DV38" s="152"/>
      <c r="DW38" s="152"/>
      <c r="DX38" s="152"/>
      <c r="DY38" s="152"/>
      <c r="DZ38" s="152"/>
      <c r="EA38" s="152"/>
      <c r="EB38" s="152"/>
      <c r="EC38" s="152"/>
      <c r="ED38" s="152"/>
      <c r="EE38" s="152"/>
      <c r="EF38" s="152"/>
      <c r="EG38" s="152"/>
      <c r="EH38" s="152"/>
      <c r="EI38" s="152"/>
      <c r="EJ38" s="152"/>
      <c r="EK38" s="152"/>
      <c r="EL38" s="152"/>
      <c r="EM38" s="152"/>
      <c r="EN38" s="152"/>
      <c r="EO38" s="152"/>
      <c r="EP38" s="152"/>
      <c r="EQ38" s="152"/>
      <c r="ER38" s="152"/>
      <c r="ES38" s="152"/>
      <c r="ET38" s="152"/>
      <c r="EU38" s="152"/>
      <c r="EV38" s="152"/>
      <c r="EW38" s="152"/>
      <c r="EX38" s="152"/>
      <c r="EY38" s="152"/>
      <c r="EZ38" s="152"/>
      <c r="FA38" s="152"/>
      <c r="FB38" s="152"/>
      <c r="FC38" s="152"/>
      <c r="FD38" s="152"/>
      <c r="FE38" s="152"/>
      <c r="FF38" s="152"/>
      <c r="FG38" s="152"/>
      <c r="FH38" s="152"/>
      <c r="FI38" s="152"/>
      <c r="FJ38" s="152"/>
      <c r="FK38" s="152"/>
      <c r="FL38" s="152"/>
      <c r="FM38" s="152"/>
      <c r="FN38" s="152"/>
      <c r="FO38" s="152"/>
      <c r="FP38" s="152"/>
      <c r="FQ38" s="152"/>
      <c r="FR38" s="152"/>
      <c r="FS38" s="152"/>
      <c r="FT38" s="152"/>
      <c r="FU38" s="152"/>
      <c r="FV38" s="152"/>
      <c r="FW38" s="152"/>
      <c r="FX38" s="152"/>
      <c r="FY38" s="152"/>
      <c r="FZ38" s="152"/>
      <c r="GA38" s="152"/>
      <c r="GB38" s="152"/>
      <c r="GC38" s="152"/>
      <c r="GD38" s="152"/>
      <c r="GE38" s="152"/>
      <c r="GF38" s="152"/>
      <c r="GG38" s="152"/>
      <c r="GH38" s="152"/>
      <c r="GI38" s="152"/>
      <c r="GJ38" s="152"/>
      <c r="GK38" s="152"/>
      <c r="GL38" s="152"/>
      <c r="GM38" s="152"/>
      <c r="GN38" s="152"/>
      <c r="GO38" s="152"/>
      <c r="GP38" s="152"/>
      <c r="GQ38" s="152"/>
      <c r="GR38" s="152"/>
      <c r="GS38" s="152"/>
      <c r="GT38" s="152"/>
      <c r="GU38" s="152"/>
      <c r="GV38" s="152"/>
      <c r="GW38" s="152"/>
      <c r="GX38" s="152"/>
    </row>
    <row r="39" spans="1:206" s="179" customFormat="1" ht="37.5">
      <c r="A39" s="172"/>
      <c r="B39" s="173">
        <v>45537</v>
      </c>
      <c r="C39" s="194" t="s">
        <v>444</v>
      </c>
      <c r="D39" s="175" t="s">
        <v>294</v>
      </c>
      <c r="E39" s="175" t="s">
        <v>445</v>
      </c>
      <c r="F39" s="171"/>
      <c r="G39" s="176">
        <v>13000</v>
      </c>
      <c r="H39" s="169">
        <f t="shared" si="0"/>
        <v>15525608.944000002</v>
      </c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8"/>
      <c r="BD39" s="178"/>
      <c r="BE39" s="178"/>
      <c r="BF39" s="178"/>
      <c r="BG39" s="178"/>
      <c r="BH39" s="178"/>
      <c r="BI39" s="178"/>
      <c r="BJ39" s="178"/>
      <c r="BK39" s="178"/>
      <c r="BL39" s="178"/>
      <c r="BM39" s="178"/>
      <c r="BN39" s="178"/>
      <c r="BO39" s="178"/>
      <c r="BP39" s="178"/>
      <c r="BQ39" s="178"/>
      <c r="BR39" s="178"/>
      <c r="BS39" s="178"/>
      <c r="BT39" s="178"/>
      <c r="BU39" s="178"/>
      <c r="BV39" s="178"/>
      <c r="BW39" s="178"/>
      <c r="BX39" s="178"/>
      <c r="BY39" s="178"/>
      <c r="BZ39" s="178"/>
      <c r="CA39" s="178"/>
      <c r="CB39" s="178"/>
      <c r="CC39" s="178"/>
      <c r="CD39" s="178"/>
      <c r="CE39" s="178"/>
      <c r="CF39" s="178"/>
      <c r="CG39" s="178"/>
      <c r="CH39" s="178"/>
      <c r="CI39" s="178"/>
      <c r="CJ39" s="178"/>
      <c r="CK39" s="178"/>
      <c r="CL39" s="178"/>
      <c r="CM39" s="178"/>
      <c r="CN39" s="178"/>
      <c r="CO39" s="178"/>
      <c r="CP39" s="178"/>
      <c r="CQ39" s="178"/>
      <c r="CR39" s="178"/>
      <c r="CS39" s="178"/>
      <c r="CT39" s="178"/>
      <c r="CU39" s="178"/>
      <c r="CV39" s="178"/>
      <c r="CW39" s="178"/>
      <c r="CX39" s="178"/>
      <c r="CY39" s="178"/>
      <c r="CZ39" s="178"/>
      <c r="DA39" s="178"/>
      <c r="DB39" s="178"/>
      <c r="DC39" s="178"/>
      <c r="DD39" s="178"/>
      <c r="DE39" s="178"/>
      <c r="DF39" s="178"/>
      <c r="DG39" s="178"/>
      <c r="DH39" s="178"/>
      <c r="DI39" s="178"/>
      <c r="DJ39" s="178"/>
      <c r="DK39" s="178"/>
      <c r="DL39" s="178"/>
      <c r="DM39" s="178"/>
      <c r="DN39" s="178"/>
      <c r="DO39" s="178"/>
      <c r="DP39" s="178"/>
      <c r="DQ39" s="178"/>
      <c r="DR39" s="178"/>
      <c r="DS39" s="178"/>
      <c r="DT39" s="178"/>
      <c r="DU39" s="178"/>
      <c r="DV39" s="178"/>
      <c r="DW39" s="178"/>
      <c r="DX39" s="178"/>
      <c r="DY39" s="178"/>
      <c r="DZ39" s="178"/>
      <c r="EA39" s="178"/>
      <c r="EB39" s="178"/>
      <c r="EC39" s="178"/>
      <c r="ED39" s="178"/>
      <c r="EE39" s="178"/>
      <c r="EF39" s="178"/>
      <c r="EG39" s="178"/>
      <c r="EH39" s="178"/>
      <c r="EI39" s="178"/>
      <c r="EJ39" s="178"/>
      <c r="EK39" s="178"/>
      <c r="EL39" s="178"/>
      <c r="EM39" s="178"/>
      <c r="EN39" s="178"/>
      <c r="EO39" s="178"/>
      <c r="EP39" s="178"/>
      <c r="EQ39" s="178"/>
      <c r="ER39" s="178"/>
      <c r="ES39" s="178"/>
      <c r="ET39" s="178"/>
      <c r="EU39" s="178"/>
      <c r="EV39" s="178"/>
      <c r="EW39" s="178"/>
      <c r="EX39" s="178"/>
      <c r="EY39" s="178"/>
      <c r="EZ39" s="178"/>
      <c r="FA39" s="178"/>
      <c r="FB39" s="178"/>
      <c r="FC39" s="178"/>
      <c r="FD39" s="178"/>
      <c r="FE39" s="178"/>
      <c r="FF39" s="178"/>
      <c r="FG39" s="178"/>
      <c r="FH39" s="178"/>
      <c r="FI39" s="178"/>
      <c r="FJ39" s="178"/>
      <c r="FK39" s="178"/>
      <c r="FL39" s="178"/>
      <c r="FM39" s="178"/>
      <c r="FN39" s="178"/>
      <c r="FO39" s="178"/>
      <c r="FP39" s="178"/>
      <c r="FQ39" s="178"/>
      <c r="FR39" s="178"/>
      <c r="FS39" s="178"/>
      <c r="FT39" s="178"/>
      <c r="FU39" s="178"/>
      <c r="FV39" s="178"/>
      <c r="FW39" s="178"/>
      <c r="FX39" s="178"/>
      <c r="FY39" s="178"/>
      <c r="FZ39" s="178"/>
      <c r="GA39" s="178"/>
      <c r="GB39" s="178"/>
      <c r="GC39" s="178"/>
      <c r="GD39" s="178"/>
      <c r="GE39" s="178"/>
      <c r="GF39" s="178"/>
      <c r="GG39" s="178"/>
      <c r="GH39" s="178"/>
      <c r="GI39" s="178"/>
      <c r="GJ39" s="178"/>
      <c r="GK39" s="178"/>
      <c r="GL39" s="178"/>
      <c r="GM39" s="178"/>
      <c r="GN39" s="178"/>
      <c r="GO39" s="178"/>
      <c r="GP39" s="178"/>
      <c r="GQ39" s="178"/>
      <c r="GR39" s="178"/>
      <c r="GS39" s="178"/>
      <c r="GT39" s="178"/>
      <c r="GU39" s="178"/>
      <c r="GV39" s="178"/>
      <c r="GW39" s="178"/>
      <c r="GX39" s="178"/>
    </row>
    <row r="40" spans="1:206" s="179" customFormat="1" ht="37.5">
      <c r="A40" s="172"/>
      <c r="B40" s="173">
        <v>45537</v>
      </c>
      <c r="C40" s="174" t="s">
        <v>446</v>
      </c>
      <c r="D40" s="175" t="s">
        <v>295</v>
      </c>
      <c r="E40" s="175" t="s">
        <v>447</v>
      </c>
      <c r="F40" s="171"/>
      <c r="G40" s="176">
        <v>14850</v>
      </c>
      <c r="H40" s="169">
        <f t="shared" si="0"/>
        <v>15510758.944000002</v>
      </c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8"/>
      <c r="BD40" s="178"/>
      <c r="BE40" s="178"/>
      <c r="BF40" s="178"/>
      <c r="BG40" s="178"/>
      <c r="BH40" s="178"/>
      <c r="BI40" s="178"/>
      <c r="BJ40" s="178"/>
      <c r="BK40" s="178"/>
      <c r="BL40" s="178"/>
      <c r="BM40" s="178"/>
      <c r="BN40" s="178"/>
      <c r="BO40" s="178"/>
      <c r="BP40" s="178"/>
      <c r="BQ40" s="178"/>
      <c r="BR40" s="178"/>
      <c r="BS40" s="178"/>
      <c r="BT40" s="178"/>
      <c r="BU40" s="178"/>
      <c r="BV40" s="178"/>
      <c r="BW40" s="178"/>
      <c r="BX40" s="178"/>
      <c r="BY40" s="178"/>
      <c r="BZ40" s="178"/>
      <c r="CA40" s="178"/>
      <c r="CB40" s="178"/>
      <c r="CC40" s="178"/>
      <c r="CD40" s="178"/>
      <c r="CE40" s="178"/>
      <c r="CF40" s="178"/>
      <c r="CG40" s="178"/>
      <c r="CH40" s="178"/>
      <c r="CI40" s="178"/>
      <c r="CJ40" s="178"/>
      <c r="CK40" s="178"/>
      <c r="CL40" s="178"/>
      <c r="CM40" s="178"/>
      <c r="CN40" s="178"/>
      <c r="CO40" s="178"/>
      <c r="CP40" s="178"/>
      <c r="CQ40" s="178"/>
      <c r="CR40" s="178"/>
      <c r="CS40" s="178"/>
      <c r="CT40" s="178"/>
      <c r="CU40" s="178"/>
      <c r="CV40" s="178"/>
      <c r="CW40" s="178"/>
      <c r="CX40" s="178"/>
      <c r="CY40" s="178"/>
      <c r="CZ40" s="178"/>
      <c r="DA40" s="178"/>
      <c r="DB40" s="178"/>
      <c r="DC40" s="178"/>
      <c r="DD40" s="178"/>
      <c r="DE40" s="178"/>
      <c r="DF40" s="178"/>
      <c r="DG40" s="178"/>
      <c r="DH40" s="178"/>
      <c r="DI40" s="178"/>
      <c r="DJ40" s="178"/>
      <c r="DK40" s="178"/>
      <c r="DL40" s="178"/>
      <c r="DM40" s="178"/>
      <c r="DN40" s="178"/>
      <c r="DO40" s="178"/>
      <c r="DP40" s="178"/>
      <c r="DQ40" s="178"/>
      <c r="DR40" s="178"/>
      <c r="DS40" s="178"/>
      <c r="DT40" s="178"/>
      <c r="DU40" s="178"/>
      <c r="DV40" s="178"/>
      <c r="DW40" s="178"/>
      <c r="DX40" s="178"/>
      <c r="DY40" s="178"/>
      <c r="DZ40" s="178"/>
      <c r="EA40" s="178"/>
      <c r="EB40" s="178"/>
      <c r="EC40" s="178"/>
      <c r="ED40" s="178"/>
      <c r="EE40" s="178"/>
      <c r="EF40" s="178"/>
      <c r="EG40" s="178"/>
      <c r="EH40" s="178"/>
      <c r="EI40" s="178"/>
      <c r="EJ40" s="178"/>
      <c r="EK40" s="178"/>
      <c r="EL40" s="178"/>
      <c r="EM40" s="178"/>
      <c r="EN40" s="178"/>
      <c r="EO40" s="178"/>
      <c r="EP40" s="178"/>
      <c r="EQ40" s="178"/>
      <c r="ER40" s="178"/>
      <c r="ES40" s="178"/>
      <c r="ET40" s="178"/>
      <c r="EU40" s="178"/>
      <c r="EV40" s="178"/>
      <c r="EW40" s="178"/>
      <c r="EX40" s="178"/>
      <c r="EY40" s="178"/>
      <c r="EZ40" s="178"/>
      <c r="FA40" s="178"/>
      <c r="FB40" s="178"/>
      <c r="FC40" s="178"/>
      <c r="FD40" s="178"/>
      <c r="FE40" s="178"/>
      <c r="FF40" s="178"/>
      <c r="FG40" s="178"/>
      <c r="FH40" s="178"/>
      <c r="FI40" s="178"/>
      <c r="FJ40" s="178"/>
      <c r="FK40" s="178"/>
      <c r="FL40" s="178"/>
      <c r="FM40" s="178"/>
      <c r="FN40" s="178"/>
      <c r="FO40" s="178"/>
      <c r="FP40" s="178"/>
      <c r="FQ40" s="178"/>
      <c r="FR40" s="178"/>
      <c r="FS40" s="178"/>
      <c r="FT40" s="178"/>
      <c r="FU40" s="178"/>
      <c r="FV40" s="178"/>
      <c r="FW40" s="178"/>
      <c r="FX40" s="178"/>
      <c r="FY40" s="178"/>
      <c r="FZ40" s="178"/>
      <c r="GA40" s="178"/>
      <c r="GB40" s="178"/>
      <c r="GC40" s="178"/>
      <c r="GD40" s="178"/>
      <c r="GE40" s="178"/>
      <c r="GF40" s="178"/>
      <c r="GG40" s="178"/>
      <c r="GH40" s="178"/>
      <c r="GI40" s="178"/>
      <c r="GJ40" s="178"/>
      <c r="GK40" s="178"/>
      <c r="GL40" s="178"/>
      <c r="GM40" s="178"/>
      <c r="GN40" s="178"/>
      <c r="GO40" s="178"/>
      <c r="GP40" s="178"/>
      <c r="GQ40" s="178"/>
      <c r="GR40" s="178"/>
      <c r="GS40" s="178"/>
      <c r="GT40" s="178"/>
      <c r="GU40" s="178"/>
      <c r="GV40" s="178"/>
      <c r="GW40" s="178"/>
      <c r="GX40" s="178"/>
    </row>
    <row r="41" spans="1:206" s="179" customFormat="1" ht="37.5">
      <c r="A41" s="172"/>
      <c r="B41" s="173">
        <v>45537</v>
      </c>
      <c r="C41" s="166" t="s">
        <v>448</v>
      </c>
      <c r="D41" s="175" t="s">
        <v>296</v>
      </c>
      <c r="E41" s="175" t="s">
        <v>449</v>
      </c>
      <c r="F41" s="171"/>
      <c r="G41" s="176">
        <v>88569.13</v>
      </c>
      <c r="H41" s="169">
        <f t="shared" si="0"/>
        <v>15422189.814000001</v>
      </c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8"/>
      <c r="BD41" s="178"/>
      <c r="BE41" s="178"/>
      <c r="BF41" s="178"/>
      <c r="BG41" s="178"/>
      <c r="BH41" s="178"/>
      <c r="BI41" s="178"/>
      <c r="BJ41" s="178"/>
      <c r="BK41" s="178"/>
      <c r="BL41" s="178"/>
      <c r="BM41" s="178"/>
      <c r="BN41" s="178"/>
      <c r="BO41" s="178"/>
      <c r="BP41" s="178"/>
      <c r="BQ41" s="178"/>
      <c r="BR41" s="178"/>
      <c r="BS41" s="178"/>
      <c r="BT41" s="178"/>
      <c r="BU41" s="178"/>
      <c r="BV41" s="178"/>
      <c r="BW41" s="178"/>
      <c r="BX41" s="178"/>
      <c r="BY41" s="178"/>
      <c r="BZ41" s="178"/>
      <c r="CA41" s="178"/>
      <c r="CB41" s="178"/>
      <c r="CC41" s="178"/>
      <c r="CD41" s="178"/>
      <c r="CE41" s="178"/>
      <c r="CF41" s="178"/>
      <c r="CG41" s="178"/>
      <c r="CH41" s="178"/>
      <c r="CI41" s="178"/>
      <c r="CJ41" s="178"/>
      <c r="CK41" s="178"/>
      <c r="CL41" s="178"/>
      <c r="CM41" s="178"/>
      <c r="CN41" s="178"/>
      <c r="CO41" s="178"/>
      <c r="CP41" s="178"/>
      <c r="CQ41" s="178"/>
      <c r="CR41" s="178"/>
      <c r="CS41" s="178"/>
      <c r="CT41" s="178"/>
      <c r="CU41" s="178"/>
      <c r="CV41" s="178"/>
      <c r="CW41" s="178"/>
      <c r="CX41" s="178"/>
      <c r="CY41" s="178"/>
      <c r="CZ41" s="178"/>
      <c r="DA41" s="178"/>
      <c r="DB41" s="178"/>
      <c r="DC41" s="178"/>
      <c r="DD41" s="178"/>
      <c r="DE41" s="178"/>
      <c r="DF41" s="178"/>
      <c r="DG41" s="178"/>
      <c r="DH41" s="178"/>
      <c r="DI41" s="178"/>
      <c r="DJ41" s="178"/>
      <c r="DK41" s="178"/>
      <c r="DL41" s="178"/>
      <c r="DM41" s="178"/>
      <c r="DN41" s="178"/>
      <c r="DO41" s="178"/>
      <c r="DP41" s="178"/>
      <c r="DQ41" s="178"/>
      <c r="DR41" s="178"/>
      <c r="DS41" s="178"/>
      <c r="DT41" s="178"/>
      <c r="DU41" s="178"/>
      <c r="DV41" s="178"/>
      <c r="DW41" s="178"/>
      <c r="DX41" s="178"/>
      <c r="DY41" s="178"/>
      <c r="DZ41" s="178"/>
      <c r="EA41" s="178"/>
      <c r="EB41" s="178"/>
      <c r="EC41" s="178"/>
      <c r="ED41" s="178"/>
      <c r="EE41" s="178"/>
      <c r="EF41" s="178"/>
      <c r="EG41" s="178"/>
      <c r="EH41" s="178"/>
      <c r="EI41" s="178"/>
      <c r="EJ41" s="178"/>
      <c r="EK41" s="178"/>
      <c r="EL41" s="178"/>
      <c r="EM41" s="178"/>
      <c r="EN41" s="178"/>
      <c r="EO41" s="178"/>
      <c r="EP41" s="178"/>
      <c r="EQ41" s="178"/>
      <c r="ER41" s="178"/>
      <c r="ES41" s="178"/>
      <c r="ET41" s="178"/>
      <c r="EU41" s="178"/>
      <c r="EV41" s="178"/>
      <c r="EW41" s="178"/>
      <c r="EX41" s="178"/>
      <c r="EY41" s="178"/>
      <c r="EZ41" s="178"/>
      <c r="FA41" s="178"/>
      <c r="FB41" s="178"/>
      <c r="FC41" s="178"/>
      <c r="FD41" s="178"/>
      <c r="FE41" s="178"/>
      <c r="FF41" s="178"/>
      <c r="FG41" s="178"/>
      <c r="FH41" s="178"/>
      <c r="FI41" s="178"/>
      <c r="FJ41" s="178"/>
      <c r="FK41" s="178"/>
      <c r="FL41" s="178"/>
      <c r="FM41" s="178"/>
      <c r="FN41" s="178"/>
      <c r="FO41" s="178"/>
      <c r="FP41" s="178"/>
      <c r="FQ41" s="178"/>
      <c r="FR41" s="178"/>
      <c r="FS41" s="178"/>
      <c r="FT41" s="178"/>
      <c r="FU41" s="178"/>
      <c r="FV41" s="178"/>
      <c r="FW41" s="178"/>
      <c r="FX41" s="178"/>
      <c r="FY41" s="178"/>
      <c r="FZ41" s="178"/>
      <c r="GA41" s="178"/>
      <c r="GB41" s="178"/>
      <c r="GC41" s="178"/>
      <c r="GD41" s="178"/>
      <c r="GE41" s="178"/>
      <c r="GF41" s="178"/>
      <c r="GG41" s="178"/>
      <c r="GH41" s="178"/>
      <c r="GI41" s="178"/>
      <c r="GJ41" s="178"/>
      <c r="GK41" s="178"/>
      <c r="GL41" s="178"/>
      <c r="GM41" s="178"/>
      <c r="GN41" s="178"/>
      <c r="GO41" s="178"/>
      <c r="GP41" s="178"/>
      <c r="GQ41" s="178"/>
      <c r="GR41" s="178"/>
      <c r="GS41" s="178"/>
      <c r="GT41" s="178"/>
      <c r="GU41" s="178"/>
      <c r="GV41" s="178"/>
      <c r="GW41" s="178"/>
      <c r="GX41" s="178"/>
    </row>
    <row r="42" spans="1:206" s="179" customFormat="1" ht="37.5">
      <c r="A42" s="172"/>
      <c r="B42" s="173">
        <v>45537</v>
      </c>
      <c r="C42" s="166" t="s">
        <v>450</v>
      </c>
      <c r="D42" s="175" t="s">
        <v>297</v>
      </c>
      <c r="E42" s="187" t="s">
        <v>451</v>
      </c>
      <c r="F42" s="171"/>
      <c r="G42" s="176">
        <v>10989</v>
      </c>
      <c r="H42" s="169">
        <f t="shared" si="0"/>
        <v>15411200.814000001</v>
      </c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8"/>
      <c r="BD42" s="178"/>
      <c r="BE42" s="178"/>
      <c r="BF42" s="178"/>
      <c r="BG42" s="178"/>
      <c r="BH42" s="178"/>
      <c r="BI42" s="178"/>
      <c r="BJ42" s="178"/>
      <c r="BK42" s="178"/>
      <c r="BL42" s="178"/>
      <c r="BM42" s="178"/>
      <c r="BN42" s="178"/>
      <c r="BO42" s="178"/>
      <c r="BP42" s="178"/>
      <c r="BQ42" s="178"/>
      <c r="BR42" s="178"/>
      <c r="BS42" s="178"/>
      <c r="BT42" s="178"/>
      <c r="BU42" s="178"/>
      <c r="BV42" s="178"/>
      <c r="BW42" s="178"/>
      <c r="BX42" s="178"/>
      <c r="BY42" s="178"/>
      <c r="BZ42" s="178"/>
      <c r="CA42" s="178"/>
      <c r="CB42" s="178"/>
      <c r="CC42" s="178"/>
      <c r="CD42" s="178"/>
      <c r="CE42" s="178"/>
      <c r="CF42" s="178"/>
      <c r="CG42" s="178"/>
      <c r="CH42" s="178"/>
      <c r="CI42" s="178"/>
      <c r="CJ42" s="178"/>
      <c r="CK42" s="178"/>
      <c r="CL42" s="178"/>
      <c r="CM42" s="178"/>
      <c r="CN42" s="178"/>
      <c r="CO42" s="178"/>
      <c r="CP42" s="178"/>
      <c r="CQ42" s="178"/>
      <c r="CR42" s="178"/>
      <c r="CS42" s="178"/>
      <c r="CT42" s="178"/>
      <c r="CU42" s="178"/>
      <c r="CV42" s="178"/>
      <c r="CW42" s="178"/>
      <c r="CX42" s="178"/>
      <c r="CY42" s="178"/>
      <c r="CZ42" s="178"/>
      <c r="DA42" s="178"/>
      <c r="DB42" s="178"/>
      <c r="DC42" s="178"/>
      <c r="DD42" s="178"/>
      <c r="DE42" s="178"/>
      <c r="DF42" s="178"/>
      <c r="DG42" s="178"/>
      <c r="DH42" s="178"/>
      <c r="DI42" s="178"/>
      <c r="DJ42" s="178"/>
      <c r="DK42" s="178"/>
      <c r="DL42" s="178"/>
      <c r="DM42" s="178"/>
      <c r="DN42" s="178"/>
      <c r="DO42" s="178"/>
      <c r="DP42" s="178"/>
      <c r="DQ42" s="178"/>
      <c r="DR42" s="178"/>
      <c r="DS42" s="178"/>
      <c r="DT42" s="178"/>
      <c r="DU42" s="178"/>
      <c r="DV42" s="178"/>
      <c r="DW42" s="178"/>
      <c r="DX42" s="178"/>
      <c r="DY42" s="178"/>
      <c r="DZ42" s="178"/>
      <c r="EA42" s="178"/>
      <c r="EB42" s="178"/>
      <c r="EC42" s="178"/>
      <c r="ED42" s="178"/>
      <c r="EE42" s="178"/>
      <c r="EF42" s="178"/>
      <c r="EG42" s="178"/>
      <c r="EH42" s="178"/>
      <c r="EI42" s="178"/>
      <c r="EJ42" s="178"/>
      <c r="EK42" s="178"/>
      <c r="EL42" s="178"/>
      <c r="EM42" s="178"/>
      <c r="EN42" s="178"/>
      <c r="EO42" s="178"/>
      <c r="EP42" s="178"/>
      <c r="EQ42" s="178"/>
      <c r="ER42" s="178"/>
      <c r="ES42" s="178"/>
      <c r="ET42" s="178"/>
      <c r="EU42" s="178"/>
      <c r="EV42" s="178"/>
      <c r="EW42" s="178"/>
      <c r="EX42" s="178"/>
      <c r="EY42" s="178"/>
      <c r="EZ42" s="178"/>
      <c r="FA42" s="178"/>
      <c r="FB42" s="178"/>
      <c r="FC42" s="178"/>
      <c r="FD42" s="178"/>
      <c r="FE42" s="178"/>
      <c r="FF42" s="178"/>
      <c r="FG42" s="178"/>
      <c r="FH42" s="178"/>
      <c r="FI42" s="178"/>
      <c r="FJ42" s="178"/>
      <c r="FK42" s="178"/>
      <c r="FL42" s="178"/>
      <c r="FM42" s="178"/>
      <c r="FN42" s="178"/>
      <c r="FO42" s="178"/>
      <c r="FP42" s="178"/>
      <c r="FQ42" s="178"/>
      <c r="FR42" s="178"/>
      <c r="FS42" s="178"/>
      <c r="FT42" s="178"/>
      <c r="FU42" s="178"/>
      <c r="FV42" s="178"/>
      <c r="FW42" s="178"/>
      <c r="FX42" s="178"/>
      <c r="FY42" s="178"/>
      <c r="FZ42" s="178"/>
      <c r="GA42" s="178"/>
      <c r="GB42" s="178"/>
      <c r="GC42" s="178"/>
      <c r="GD42" s="178"/>
      <c r="GE42" s="178"/>
      <c r="GF42" s="178"/>
      <c r="GG42" s="178"/>
      <c r="GH42" s="178"/>
      <c r="GI42" s="178"/>
      <c r="GJ42" s="178"/>
      <c r="GK42" s="178"/>
      <c r="GL42" s="178"/>
      <c r="GM42" s="178"/>
      <c r="GN42" s="178"/>
      <c r="GO42" s="178"/>
      <c r="GP42" s="178"/>
      <c r="GQ42" s="178"/>
      <c r="GR42" s="178"/>
      <c r="GS42" s="178"/>
      <c r="GT42" s="178"/>
      <c r="GU42" s="178"/>
      <c r="GV42" s="178"/>
      <c r="GW42" s="178"/>
      <c r="GX42" s="178"/>
    </row>
    <row r="43" spans="1:206" s="179" customFormat="1" ht="37.5">
      <c r="A43" s="172"/>
      <c r="B43" s="173">
        <v>45537</v>
      </c>
      <c r="C43" s="166" t="s">
        <v>452</v>
      </c>
      <c r="D43" s="175" t="s">
        <v>298</v>
      </c>
      <c r="E43" s="187" t="s">
        <v>453</v>
      </c>
      <c r="F43" s="171"/>
      <c r="G43" s="176">
        <v>12100.968000000001</v>
      </c>
      <c r="H43" s="169">
        <f t="shared" si="0"/>
        <v>15399099.846000001</v>
      </c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8"/>
      <c r="BD43" s="178"/>
      <c r="BE43" s="178"/>
      <c r="BF43" s="178"/>
      <c r="BG43" s="178"/>
      <c r="BH43" s="178"/>
      <c r="BI43" s="178"/>
      <c r="BJ43" s="178"/>
      <c r="BK43" s="178"/>
      <c r="BL43" s="178"/>
      <c r="BM43" s="178"/>
      <c r="BN43" s="178"/>
      <c r="BO43" s="178"/>
      <c r="BP43" s="178"/>
      <c r="BQ43" s="178"/>
      <c r="BR43" s="178"/>
      <c r="BS43" s="178"/>
      <c r="BT43" s="178"/>
      <c r="BU43" s="178"/>
      <c r="BV43" s="178"/>
      <c r="BW43" s="178"/>
      <c r="BX43" s="178"/>
      <c r="BY43" s="178"/>
      <c r="BZ43" s="178"/>
      <c r="CA43" s="178"/>
      <c r="CB43" s="178"/>
      <c r="CC43" s="178"/>
      <c r="CD43" s="178"/>
      <c r="CE43" s="178"/>
      <c r="CF43" s="178"/>
      <c r="CG43" s="178"/>
      <c r="CH43" s="178"/>
      <c r="CI43" s="178"/>
      <c r="CJ43" s="178"/>
      <c r="CK43" s="178"/>
      <c r="CL43" s="178"/>
      <c r="CM43" s="178"/>
      <c r="CN43" s="178"/>
      <c r="CO43" s="178"/>
      <c r="CP43" s="178"/>
      <c r="CQ43" s="178"/>
      <c r="CR43" s="178"/>
      <c r="CS43" s="178"/>
      <c r="CT43" s="178"/>
      <c r="CU43" s="178"/>
      <c r="CV43" s="178"/>
      <c r="CW43" s="178"/>
      <c r="CX43" s="178"/>
      <c r="CY43" s="178"/>
      <c r="CZ43" s="178"/>
      <c r="DA43" s="178"/>
      <c r="DB43" s="178"/>
      <c r="DC43" s="178"/>
      <c r="DD43" s="178"/>
      <c r="DE43" s="178"/>
      <c r="DF43" s="178"/>
      <c r="DG43" s="178"/>
      <c r="DH43" s="178"/>
      <c r="DI43" s="178"/>
      <c r="DJ43" s="178"/>
      <c r="DK43" s="178"/>
      <c r="DL43" s="178"/>
      <c r="DM43" s="178"/>
      <c r="DN43" s="178"/>
      <c r="DO43" s="178"/>
      <c r="DP43" s="178"/>
      <c r="DQ43" s="178"/>
      <c r="DR43" s="178"/>
      <c r="DS43" s="178"/>
      <c r="DT43" s="178"/>
      <c r="DU43" s="178"/>
      <c r="DV43" s="178"/>
      <c r="DW43" s="178"/>
      <c r="DX43" s="178"/>
      <c r="DY43" s="178"/>
      <c r="DZ43" s="178"/>
      <c r="EA43" s="178"/>
      <c r="EB43" s="178"/>
      <c r="EC43" s="178"/>
      <c r="ED43" s="178"/>
      <c r="EE43" s="178"/>
      <c r="EF43" s="178"/>
      <c r="EG43" s="178"/>
      <c r="EH43" s="178"/>
      <c r="EI43" s="178"/>
      <c r="EJ43" s="178"/>
      <c r="EK43" s="178"/>
      <c r="EL43" s="178"/>
      <c r="EM43" s="178"/>
      <c r="EN43" s="178"/>
      <c r="EO43" s="178"/>
      <c r="EP43" s="178"/>
      <c r="EQ43" s="178"/>
      <c r="ER43" s="178"/>
      <c r="ES43" s="178"/>
      <c r="ET43" s="178"/>
      <c r="EU43" s="178"/>
      <c r="EV43" s="178"/>
      <c r="EW43" s="178"/>
      <c r="EX43" s="178"/>
      <c r="EY43" s="178"/>
      <c r="EZ43" s="178"/>
      <c r="FA43" s="178"/>
      <c r="FB43" s="178"/>
      <c r="FC43" s="178"/>
      <c r="FD43" s="178"/>
      <c r="FE43" s="178"/>
      <c r="FF43" s="178"/>
      <c r="FG43" s="178"/>
      <c r="FH43" s="178"/>
      <c r="FI43" s="178"/>
      <c r="FJ43" s="178"/>
      <c r="FK43" s="178"/>
      <c r="FL43" s="178"/>
      <c r="FM43" s="178"/>
      <c r="FN43" s="178"/>
      <c r="FO43" s="178"/>
      <c r="FP43" s="178"/>
      <c r="FQ43" s="178"/>
      <c r="FR43" s="178"/>
      <c r="FS43" s="178"/>
      <c r="FT43" s="178"/>
      <c r="FU43" s="178"/>
      <c r="FV43" s="178"/>
      <c r="FW43" s="178"/>
      <c r="FX43" s="178"/>
      <c r="FY43" s="178"/>
      <c r="FZ43" s="178"/>
      <c r="GA43" s="178"/>
      <c r="GB43" s="178"/>
      <c r="GC43" s="178"/>
      <c r="GD43" s="178"/>
      <c r="GE43" s="178"/>
      <c r="GF43" s="178"/>
      <c r="GG43" s="178"/>
      <c r="GH43" s="178"/>
      <c r="GI43" s="178"/>
      <c r="GJ43" s="178"/>
      <c r="GK43" s="178"/>
      <c r="GL43" s="178"/>
      <c r="GM43" s="178"/>
      <c r="GN43" s="178"/>
      <c r="GO43" s="178"/>
      <c r="GP43" s="178"/>
      <c r="GQ43" s="178"/>
      <c r="GR43" s="178"/>
      <c r="GS43" s="178"/>
      <c r="GT43" s="178"/>
      <c r="GU43" s="178"/>
      <c r="GV43" s="178"/>
      <c r="GW43" s="178"/>
      <c r="GX43" s="178"/>
    </row>
    <row r="44" spans="1:206" s="179" customFormat="1" ht="37.5">
      <c r="A44" s="172"/>
      <c r="B44" s="173">
        <v>45537</v>
      </c>
      <c r="C44" s="166" t="s">
        <v>454</v>
      </c>
      <c r="D44" s="175" t="s">
        <v>299</v>
      </c>
      <c r="E44" s="187" t="s">
        <v>455</v>
      </c>
      <c r="F44" s="171"/>
      <c r="G44" s="176">
        <v>14850</v>
      </c>
      <c r="H44" s="169">
        <f t="shared" si="0"/>
        <v>15384249.846000001</v>
      </c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178"/>
      <c r="BB44" s="178"/>
      <c r="BC44" s="178"/>
      <c r="BD44" s="178"/>
      <c r="BE44" s="178"/>
      <c r="BF44" s="178"/>
      <c r="BG44" s="178"/>
      <c r="BH44" s="178"/>
      <c r="BI44" s="178"/>
      <c r="BJ44" s="178"/>
      <c r="BK44" s="178"/>
      <c r="BL44" s="178"/>
      <c r="BM44" s="178"/>
      <c r="BN44" s="178"/>
      <c r="BO44" s="178"/>
      <c r="BP44" s="178"/>
      <c r="BQ44" s="178"/>
      <c r="BR44" s="178"/>
      <c r="BS44" s="178"/>
      <c r="BT44" s="178"/>
      <c r="BU44" s="178"/>
      <c r="BV44" s="178"/>
      <c r="BW44" s="178"/>
      <c r="BX44" s="178"/>
      <c r="BY44" s="178"/>
      <c r="BZ44" s="178"/>
      <c r="CA44" s="178"/>
      <c r="CB44" s="178"/>
      <c r="CC44" s="178"/>
      <c r="CD44" s="178"/>
      <c r="CE44" s="178"/>
      <c r="CF44" s="178"/>
      <c r="CG44" s="178"/>
      <c r="CH44" s="178"/>
      <c r="CI44" s="178"/>
      <c r="CJ44" s="178"/>
      <c r="CK44" s="178"/>
      <c r="CL44" s="178"/>
      <c r="CM44" s="178"/>
      <c r="CN44" s="178"/>
      <c r="CO44" s="178"/>
      <c r="CP44" s="178"/>
      <c r="CQ44" s="178"/>
      <c r="CR44" s="178"/>
      <c r="CS44" s="178"/>
      <c r="CT44" s="178"/>
      <c r="CU44" s="178"/>
      <c r="CV44" s="178"/>
      <c r="CW44" s="178"/>
      <c r="CX44" s="178"/>
      <c r="CY44" s="178"/>
      <c r="CZ44" s="178"/>
      <c r="DA44" s="178"/>
      <c r="DB44" s="178"/>
      <c r="DC44" s="178"/>
      <c r="DD44" s="178"/>
      <c r="DE44" s="178"/>
      <c r="DF44" s="178"/>
      <c r="DG44" s="178"/>
      <c r="DH44" s="178"/>
      <c r="DI44" s="178"/>
      <c r="DJ44" s="178"/>
      <c r="DK44" s="178"/>
      <c r="DL44" s="178"/>
      <c r="DM44" s="178"/>
      <c r="DN44" s="178"/>
      <c r="DO44" s="178"/>
      <c r="DP44" s="178"/>
      <c r="DQ44" s="178"/>
      <c r="DR44" s="178"/>
      <c r="DS44" s="178"/>
      <c r="DT44" s="178"/>
      <c r="DU44" s="178"/>
      <c r="DV44" s="178"/>
      <c r="DW44" s="178"/>
      <c r="DX44" s="178"/>
      <c r="DY44" s="178"/>
      <c r="DZ44" s="178"/>
      <c r="EA44" s="178"/>
      <c r="EB44" s="178"/>
      <c r="EC44" s="178"/>
      <c r="ED44" s="178"/>
      <c r="EE44" s="178"/>
      <c r="EF44" s="178"/>
      <c r="EG44" s="178"/>
      <c r="EH44" s="178"/>
      <c r="EI44" s="178"/>
      <c r="EJ44" s="178"/>
      <c r="EK44" s="178"/>
      <c r="EL44" s="178"/>
      <c r="EM44" s="178"/>
      <c r="EN44" s="178"/>
      <c r="EO44" s="178"/>
      <c r="EP44" s="178"/>
      <c r="EQ44" s="178"/>
      <c r="ER44" s="178"/>
      <c r="ES44" s="178"/>
      <c r="ET44" s="178"/>
      <c r="EU44" s="178"/>
      <c r="EV44" s="178"/>
      <c r="EW44" s="178"/>
      <c r="EX44" s="178"/>
      <c r="EY44" s="178"/>
      <c r="EZ44" s="178"/>
      <c r="FA44" s="178"/>
      <c r="FB44" s="178"/>
      <c r="FC44" s="178"/>
      <c r="FD44" s="178"/>
      <c r="FE44" s="178"/>
      <c r="FF44" s="178"/>
      <c r="FG44" s="178"/>
      <c r="FH44" s="178"/>
      <c r="FI44" s="178"/>
      <c r="FJ44" s="178"/>
      <c r="FK44" s="178"/>
      <c r="FL44" s="178"/>
      <c r="FM44" s="178"/>
      <c r="FN44" s="178"/>
      <c r="FO44" s="178"/>
      <c r="FP44" s="178"/>
      <c r="FQ44" s="178"/>
      <c r="FR44" s="178"/>
      <c r="FS44" s="178"/>
      <c r="FT44" s="178"/>
      <c r="FU44" s="178"/>
      <c r="FV44" s="178"/>
      <c r="FW44" s="178"/>
      <c r="FX44" s="178"/>
      <c r="FY44" s="178"/>
      <c r="FZ44" s="178"/>
      <c r="GA44" s="178"/>
      <c r="GB44" s="178"/>
      <c r="GC44" s="178"/>
      <c r="GD44" s="178"/>
      <c r="GE44" s="178"/>
      <c r="GF44" s="178"/>
      <c r="GG44" s="178"/>
      <c r="GH44" s="178"/>
      <c r="GI44" s="178"/>
      <c r="GJ44" s="178"/>
      <c r="GK44" s="178"/>
      <c r="GL44" s="178"/>
      <c r="GM44" s="178"/>
      <c r="GN44" s="178"/>
      <c r="GO44" s="178"/>
      <c r="GP44" s="178"/>
      <c r="GQ44" s="178"/>
      <c r="GR44" s="178"/>
      <c r="GS44" s="178"/>
      <c r="GT44" s="178"/>
      <c r="GU44" s="178"/>
      <c r="GV44" s="178"/>
      <c r="GW44" s="178"/>
      <c r="GX44" s="178"/>
    </row>
    <row r="45" spans="1:206" s="179" customFormat="1" ht="37.5">
      <c r="A45" s="172"/>
      <c r="B45" s="173">
        <v>45537</v>
      </c>
      <c r="C45" s="166" t="s">
        <v>456</v>
      </c>
      <c r="D45" s="175" t="s">
        <v>457</v>
      </c>
      <c r="E45" s="187" t="s">
        <v>458</v>
      </c>
      <c r="F45" s="171"/>
      <c r="G45" s="176">
        <v>19166.400000000001</v>
      </c>
      <c r="H45" s="169">
        <f t="shared" si="0"/>
        <v>15365083.446</v>
      </c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8"/>
      <c r="AT45" s="178"/>
      <c r="AU45" s="178"/>
      <c r="AV45" s="178"/>
      <c r="AW45" s="178"/>
      <c r="AX45" s="178"/>
      <c r="AY45" s="178"/>
      <c r="AZ45" s="178"/>
      <c r="BA45" s="178"/>
      <c r="BB45" s="178"/>
      <c r="BC45" s="178"/>
      <c r="BD45" s="178"/>
      <c r="BE45" s="178"/>
      <c r="BF45" s="178"/>
      <c r="BG45" s="178"/>
      <c r="BH45" s="178"/>
      <c r="BI45" s="178"/>
      <c r="BJ45" s="178"/>
      <c r="BK45" s="178"/>
      <c r="BL45" s="178"/>
      <c r="BM45" s="178"/>
      <c r="BN45" s="178"/>
      <c r="BO45" s="178"/>
      <c r="BP45" s="178"/>
      <c r="BQ45" s="178"/>
      <c r="BR45" s="178"/>
      <c r="BS45" s="178"/>
      <c r="BT45" s="178"/>
      <c r="BU45" s="178"/>
      <c r="BV45" s="178"/>
      <c r="BW45" s="178"/>
      <c r="BX45" s="178"/>
      <c r="BY45" s="178"/>
      <c r="BZ45" s="178"/>
      <c r="CA45" s="178"/>
      <c r="CB45" s="178"/>
      <c r="CC45" s="178"/>
      <c r="CD45" s="178"/>
      <c r="CE45" s="178"/>
      <c r="CF45" s="178"/>
      <c r="CG45" s="178"/>
      <c r="CH45" s="178"/>
      <c r="CI45" s="178"/>
      <c r="CJ45" s="178"/>
      <c r="CK45" s="178"/>
      <c r="CL45" s="178"/>
      <c r="CM45" s="178"/>
      <c r="CN45" s="178"/>
      <c r="CO45" s="178"/>
      <c r="CP45" s="178"/>
      <c r="CQ45" s="178"/>
      <c r="CR45" s="178"/>
      <c r="CS45" s="178"/>
      <c r="CT45" s="178"/>
      <c r="CU45" s="178"/>
      <c r="CV45" s="178"/>
      <c r="CW45" s="178"/>
      <c r="CX45" s="178"/>
      <c r="CY45" s="178"/>
      <c r="CZ45" s="178"/>
      <c r="DA45" s="178"/>
      <c r="DB45" s="178"/>
      <c r="DC45" s="178"/>
      <c r="DD45" s="178"/>
      <c r="DE45" s="178"/>
      <c r="DF45" s="178"/>
      <c r="DG45" s="178"/>
      <c r="DH45" s="178"/>
      <c r="DI45" s="178"/>
      <c r="DJ45" s="178"/>
      <c r="DK45" s="178"/>
      <c r="DL45" s="178"/>
      <c r="DM45" s="178"/>
      <c r="DN45" s="178"/>
      <c r="DO45" s="178"/>
      <c r="DP45" s="178"/>
      <c r="DQ45" s="178"/>
      <c r="DR45" s="178"/>
      <c r="DS45" s="178"/>
      <c r="DT45" s="178"/>
      <c r="DU45" s="178"/>
      <c r="DV45" s="178"/>
      <c r="DW45" s="178"/>
      <c r="DX45" s="178"/>
      <c r="DY45" s="178"/>
      <c r="DZ45" s="178"/>
      <c r="EA45" s="178"/>
      <c r="EB45" s="178"/>
      <c r="EC45" s="178"/>
      <c r="ED45" s="178"/>
      <c r="EE45" s="178"/>
      <c r="EF45" s="178"/>
      <c r="EG45" s="178"/>
      <c r="EH45" s="178"/>
      <c r="EI45" s="178"/>
      <c r="EJ45" s="178"/>
      <c r="EK45" s="178"/>
      <c r="EL45" s="178"/>
      <c r="EM45" s="178"/>
      <c r="EN45" s="178"/>
      <c r="EO45" s="178"/>
      <c r="EP45" s="178"/>
      <c r="EQ45" s="178"/>
      <c r="ER45" s="178"/>
      <c r="ES45" s="178"/>
      <c r="ET45" s="178"/>
      <c r="EU45" s="178"/>
      <c r="EV45" s="178"/>
      <c r="EW45" s="178"/>
      <c r="EX45" s="178"/>
      <c r="EY45" s="178"/>
      <c r="EZ45" s="178"/>
      <c r="FA45" s="178"/>
      <c r="FB45" s="178"/>
      <c r="FC45" s="178"/>
      <c r="FD45" s="178"/>
      <c r="FE45" s="178"/>
      <c r="FF45" s="178"/>
      <c r="FG45" s="178"/>
      <c r="FH45" s="178"/>
      <c r="FI45" s="178"/>
      <c r="FJ45" s="178"/>
      <c r="FK45" s="178"/>
      <c r="FL45" s="178"/>
      <c r="FM45" s="178"/>
      <c r="FN45" s="178"/>
      <c r="FO45" s="178"/>
      <c r="FP45" s="178"/>
      <c r="FQ45" s="178"/>
      <c r="FR45" s="178"/>
      <c r="FS45" s="178"/>
      <c r="FT45" s="178"/>
      <c r="FU45" s="178"/>
      <c r="FV45" s="178"/>
      <c r="FW45" s="178"/>
      <c r="FX45" s="178"/>
      <c r="FY45" s="178"/>
      <c r="FZ45" s="178"/>
      <c r="GA45" s="178"/>
      <c r="GB45" s="178"/>
      <c r="GC45" s="178"/>
      <c r="GD45" s="178"/>
      <c r="GE45" s="178"/>
      <c r="GF45" s="178"/>
      <c r="GG45" s="178"/>
      <c r="GH45" s="178"/>
      <c r="GI45" s="178"/>
      <c r="GJ45" s="178"/>
      <c r="GK45" s="178"/>
      <c r="GL45" s="178"/>
      <c r="GM45" s="178"/>
      <c r="GN45" s="178"/>
      <c r="GO45" s="178"/>
      <c r="GP45" s="178"/>
      <c r="GQ45" s="178"/>
      <c r="GR45" s="178"/>
      <c r="GS45" s="178"/>
      <c r="GT45" s="178"/>
      <c r="GU45" s="178"/>
      <c r="GV45" s="178"/>
      <c r="GW45" s="178"/>
      <c r="GX45" s="178"/>
    </row>
    <row r="46" spans="1:206" s="179" customFormat="1" ht="37.5">
      <c r="A46" s="172"/>
      <c r="B46" s="173">
        <v>45537</v>
      </c>
      <c r="C46" s="166" t="s">
        <v>459</v>
      </c>
      <c r="D46" s="175" t="s">
        <v>300</v>
      </c>
      <c r="E46" s="187" t="s">
        <v>460</v>
      </c>
      <c r="F46" s="171"/>
      <c r="G46" s="176">
        <v>14850</v>
      </c>
      <c r="H46" s="169">
        <f t="shared" si="0"/>
        <v>15350233.446</v>
      </c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8"/>
      <c r="BC46" s="178"/>
      <c r="BD46" s="178"/>
      <c r="BE46" s="178"/>
      <c r="BF46" s="178"/>
      <c r="BG46" s="178"/>
      <c r="BH46" s="178"/>
      <c r="BI46" s="178"/>
      <c r="BJ46" s="178"/>
      <c r="BK46" s="178"/>
      <c r="BL46" s="178"/>
      <c r="BM46" s="178"/>
      <c r="BN46" s="178"/>
      <c r="BO46" s="178"/>
      <c r="BP46" s="178"/>
      <c r="BQ46" s="178"/>
      <c r="BR46" s="178"/>
      <c r="BS46" s="178"/>
      <c r="BT46" s="178"/>
      <c r="BU46" s="178"/>
      <c r="BV46" s="178"/>
      <c r="BW46" s="178"/>
      <c r="BX46" s="178"/>
      <c r="BY46" s="178"/>
      <c r="BZ46" s="178"/>
      <c r="CA46" s="178"/>
      <c r="CB46" s="178"/>
      <c r="CC46" s="178"/>
      <c r="CD46" s="178"/>
      <c r="CE46" s="178"/>
      <c r="CF46" s="178"/>
      <c r="CG46" s="178"/>
      <c r="CH46" s="178"/>
      <c r="CI46" s="178"/>
      <c r="CJ46" s="178"/>
      <c r="CK46" s="178"/>
      <c r="CL46" s="178"/>
      <c r="CM46" s="178"/>
      <c r="CN46" s="178"/>
      <c r="CO46" s="178"/>
      <c r="CP46" s="178"/>
      <c r="CQ46" s="178"/>
      <c r="CR46" s="178"/>
      <c r="CS46" s="178"/>
      <c r="CT46" s="178"/>
      <c r="CU46" s="178"/>
      <c r="CV46" s="178"/>
      <c r="CW46" s="178"/>
      <c r="CX46" s="178"/>
      <c r="CY46" s="178"/>
      <c r="CZ46" s="178"/>
      <c r="DA46" s="178"/>
      <c r="DB46" s="178"/>
      <c r="DC46" s="178"/>
      <c r="DD46" s="178"/>
      <c r="DE46" s="178"/>
      <c r="DF46" s="178"/>
      <c r="DG46" s="178"/>
      <c r="DH46" s="178"/>
      <c r="DI46" s="178"/>
      <c r="DJ46" s="178"/>
      <c r="DK46" s="178"/>
      <c r="DL46" s="178"/>
      <c r="DM46" s="178"/>
      <c r="DN46" s="178"/>
      <c r="DO46" s="178"/>
      <c r="DP46" s="178"/>
      <c r="DQ46" s="178"/>
      <c r="DR46" s="178"/>
      <c r="DS46" s="178"/>
      <c r="DT46" s="178"/>
      <c r="DU46" s="178"/>
      <c r="DV46" s="178"/>
      <c r="DW46" s="178"/>
      <c r="DX46" s="178"/>
      <c r="DY46" s="178"/>
      <c r="DZ46" s="178"/>
      <c r="EA46" s="178"/>
      <c r="EB46" s="178"/>
      <c r="EC46" s="178"/>
      <c r="ED46" s="178"/>
      <c r="EE46" s="178"/>
      <c r="EF46" s="178"/>
      <c r="EG46" s="178"/>
      <c r="EH46" s="178"/>
      <c r="EI46" s="178"/>
      <c r="EJ46" s="178"/>
      <c r="EK46" s="178"/>
      <c r="EL46" s="178"/>
      <c r="EM46" s="178"/>
      <c r="EN46" s="178"/>
      <c r="EO46" s="178"/>
      <c r="EP46" s="178"/>
      <c r="EQ46" s="178"/>
      <c r="ER46" s="178"/>
      <c r="ES46" s="178"/>
      <c r="ET46" s="178"/>
      <c r="EU46" s="178"/>
      <c r="EV46" s="178"/>
      <c r="EW46" s="178"/>
      <c r="EX46" s="178"/>
      <c r="EY46" s="178"/>
      <c r="EZ46" s="178"/>
      <c r="FA46" s="178"/>
      <c r="FB46" s="178"/>
      <c r="FC46" s="178"/>
      <c r="FD46" s="178"/>
      <c r="FE46" s="178"/>
      <c r="FF46" s="178"/>
      <c r="FG46" s="178"/>
      <c r="FH46" s="178"/>
      <c r="FI46" s="178"/>
      <c r="FJ46" s="178"/>
      <c r="FK46" s="178"/>
      <c r="FL46" s="178"/>
      <c r="FM46" s="178"/>
      <c r="FN46" s="178"/>
      <c r="FO46" s="178"/>
      <c r="FP46" s="178"/>
      <c r="FQ46" s="178"/>
      <c r="FR46" s="178"/>
      <c r="FS46" s="178"/>
      <c r="FT46" s="178"/>
      <c r="FU46" s="178"/>
      <c r="FV46" s="178"/>
      <c r="FW46" s="178"/>
      <c r="FX46" s="178"/>
      <c r="FY46" s="178"/>
      <c r="FZ46" s="178"/>
      <c r="GA46" s="178"/>
      <c r="GB46" s="178"/>
      <c r="GC46" s="178"/>
      <c r="GD46" s="178"/>
      <c r="GE46" s="178"/>
      <c r="GF46" s="178"/>
      <c r="GG46" s="178"/>
      <c r="GH46" s="178"/>
      <c r="GI46" s="178"/>
      <c r="GJ46" s="178"/>
      <c r="GK46" s="178"/>
      <c r="GL46" s="178"/>
      <c r="GM46" s="178"/>
      <c r="GN46" s="178"/>
      <c r="GO46" s="178"/>
      <c r="GP46" s="178"/>
      <c r="GQ46" s="178"/>
      <c r="GR46" s="178"/>
      <c r="GS46" s="178"/>
      <c r="GT46" s="178"/>
      <c r="GU46" s="178"/>
      <c r="GV46" s="178"/>
      <c r="GW46" s="178"/>
      <c r="GX46" s="178"/>
    </row>
    <row r="47" spans="1:206" s="179" customFormat="1" ht="37.5">
      <c r="A47" s="172"/>
      <c r="B47" s="173">
        <v>45537</v>
      </c>
      <c r="C47" s="166" t="s">
        <v>461</v>
      </c>
      <c r="D47" s="175" t="s">
        <v>301</v>
      </c>
      <c r="E47" s="175" t="s">
        <v>462</v>
      </c>
      <c r="F47" s="171"/>
      <c r="G47" s="176">
        <v>9583.2000000000007</v>
      </c>
      <c r="H47" s="169">
        <f t="shared" si="0"/>
        <v>15340650.246000001</v>
      </c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78"/>
      <c r="AT47" s="178"/>
      <c r="AU47" s="178"/>
      <c r="AV47" s="178"/>
      <c r="AW47" s="178"/>
      <c r="AX47" s="178"/>
      <c r="AY47" s="178"/>
      <c r="AZ47" s="178"/>
      <c r="BA47" s="178"/>
      <c r="BB47" s="178"/>
      <c r="BC47" s="178"/>
      <c r="BD47" s="178"/>
      <c r="BE47" s="178"/>
      <c r="BF47" s="178"/>
      <c r="BG47" s="178"/>
      <c r="BH47" s="178"/>
      <c r="BI47" s="178"/>
      <c r="BJ47" s="178"/>
      <c r="BK47" s="178"/>
      <c r="BL47" s="178"/>
      <c r="BM47" s="178"/>
      <c r="BN47" s="178"/>
      <c r="BO47" s="178"/>
      <c r="BP47" s="178"/>
      <c r="BQ47" s="178"/>
      <c r="BR47" s="178"/>
      <c r="BS47" s="178"/>
      <c r="BT47" s="178"/>
      <c r="BU47" s="178"/>
      <c r="BV47" s="178"/>
      <c r="BW47" s="178"/>
      <c r="BX47" s="178"/>
      <c r="BY47" s="178"/>
      <c r="BZ47" s="178"/>
      <c r="CA47" s="178"/>
      <c r="CB47" s="178"/>
      <c r="CC47" s="178"/>
      <c r="CD47" s="178"/>
      <c r="CE47" s="178"/>
      <c r="CF47" s="178"/>
      <c r="CG47" s="178"/>
      <c r="CH47" s="178"/>
      <c r="CI47" s="178"/>
      <c r="CJ47" s="178"/>
      <c r="CK47" s="178"/>
      <c r="CL47" s="178"/>
      <c r="CM47" s="178"/>
      <c r="CN47" s="178"/>
      <c r="CO47" s="178"/>
      <c r="CP47" s="178"/>
      <c r="CQ47" s="178"/>
      <c r="CR47" s="178"/>
      <c r="CS47" s="178"/>
      <c r="CT47" s="178"/>
      <c r="CU47" s="178"/>
      <c r="CV47" s="178"/>
      <c r="CW47" s="178"/>
      <c r="CX47" s="178"/>
      <c r="CY47" s="178"/>
      <c r="CZ47" s="178"/>
      <c r="DA47" s="178"/>
      <c r="DB47" s="178"/>
      <c r="DC47" s="178"/>
      <c r="DD47" s="178"/>
      <c r="DE47" s="178"/>
      <c r="DF47" s="178"/>
      <c r="DG47" s="178"/>
      <c r="DH47" s="178"/>
      <c r="DI47" s="178"/>
      <c r="DJ47" s="178"/>
      <c r="DK47" s="178"/>
      <c r="DL47" s="178"/>
      <c r="DM47" s="178"/>
      <c r="DN47" s="178"/>
      <c r="DO47" s="178"/>
      <c r="DP47" s="178"/>
      <c r="DQ47" s="178"/>
      <c r="DR47" s="178"/>
      <c r="DS47" s="178"/>
      <c r="DT47" s="178"/>
      <c r="DU47" s="178"/>
      <c r="DV47" s="178"/>
      <c r="DW47" s="178"/>
      <c r="DX47" s="178"/>
      <c r="DY47" s="178"/>
      <c r="DZ47" s="178"/>
      <c r="EA47" s="178"/>
      <c r="EB47" s="178"/>
      <c r="EC47" s="178"/>
      <c r="ED47" s="178"/>
      <c r="EE47" s="178"/>
      <c r="EF47" s="178"/>
      <c r="EG47" s="178"/>
      <c r="EH47" s="178"/>
      <c r="EI47" s="178"/>
      <c r="EJ47" s="178"/>
      <c r="EK47" s="178"/>
      <c r="EL47" s="178"/>
      <c r="EM47" s="178"/>
      <c r="EN47" s="178"/>
      <c r="EO47" s="178"/>
      <c r="EP47" s="178"/>
      <c r="EQ47" s="178"/>
      <c r="ER47" s="178"/>
      <c r="ES47" s="178"/>
      <c r="ET47" s="178"/>
      <c r="EU47" s="178"/>
      <c r="EV47" s="178"/>
      <c r="EW47" s="178"/>
      <c r="EX47" s="178"/>
      <c r="EY47" s="178"/>
      <c r="EZ47" s="178"/>
      <c r="FA47" s="178"/>
      <c r="FB47" s="178"/>
      <c r="FC47" s="178"/>
      <c r="FD47" s="178"/>
      <c r="FE47" s="178"/>
      <c r="FF47" s="178"/>
      <c r="FG47" s="178"/>
      <c r="FH47" s="178"/>
      <c r="FI47" s="178"/>
      <c r="FJ47" s="178"/>
      <c r="FK47" s="178"/>
      <c r="FL47" s="178"/>
      <c r="FM47" s="178"/>
      <c r="FN47" s="178"/>
      <c r="FO47" s="178"/>
      <c r="FP47" s="178"/>
      <c r="FQ47" s="178"/>
      <c r="FR47" s="178"/>
      <c r="FS47" s="178"/>
      <c r="FT47" s="178"/>
      <c r="FU47" s="178"/>
      <c r="FV47" s="178"/>
      <c r="FW47" s="178"/>
      <c r="FX47" s="178"/>
      <c r="FY47" s="178"/>
      <c r="FZ47" s="178"/>
      <c r="GA47" s="178"/>
      <c r="GB47" s="178"/>
      <c r="GC47" s="178"/>
      <c r="GD47" s="178"/>
      <c r="GE47" s="178"/>
      <c r="GF47" s="178"/>
      <c r="GG47" s="178"/>
      <c r="GH47" s="178"/>
      <c r="GI47" s="178"/>
      <c r="GJ47" s="178"/>
      <c r="GK47" s="178"/>
      <c r="GL47" s="178"/>
      <c r="GM47" s="178"/>
      <c r="GN47" s="178"/>
      <c r="GO47" s="178"/>
      <c r="GP47" s="178"/>
      <c r="GQ47" s="178"/>
      <c r="GR47" s="178"/>
      <c r="GS47" s="178"/>
      <c r="GT47" s="178"/>
      <c r="GU47" s="178"/>
      <c r="GV47" s="178"/>
      <c r="GW47" s="178"/>
      <c r="GX47" s="178"/>
    </row>
    <row r="48" spans="1:206" s="193" customFormat="1" ht="37.5">
      <c r="A48" s="164"/>
      <c r="B48" s="173">
        <v>45537</v>
      </c>
      <c r="C48" s="166" t="s">
        <v>463</v>
      </c>
      <c r="D48" s="175" t="s">
        <v>302</v>
      </c>
      <c r="E48" s="175" t="s">
        <v>464</v>
      </c>
      <c r="F48" s="171"/>
      <c r="G48" s="195">
        <v>5742</v>
      </c>
      <c r="H48" s="169">
        <f t="shared" si="0"/>
        <v>15334908.246000001</v>
      </c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2"/>
      <c r="BN48" s="152"/>
      <c r="BO48" s="152"/>
      <c r="BP48" s="152"/>
      <c r="BQ48" s="152"/>
      <c r="BR48" s="152"/>
      <c r="BS48" s="152"/>
      <c r="BT48" s="152"/>
      <c r="BU48" s="152"/>
      <c r="BV48" s="152"/>
      <c r="BW48" s="152"/>
      <c r="BX48" s="152"/>
      <c r="BY48" s="152"/>
      <c r="BZ48" s="152"/>
      <c r="CA48" s="152"/>
      <c r="CB48" s="152"/>
      <c r="CC48" s="152"/>
      <c r="CD48" s="152"/>
      <c r="CE48" s="152"/>
      <c r="CF48" s="152"/>
      <c r="CG48" s="152"/>
      <c r="CH48" s="152"/>
      <c r="CI48" s="152"/>
      <c r="CJ48" s="152"/>
      <c r="CK48" s="152"/>
      <c r="CL48" s="152"/>
      <c r="CM48" s="152"/>
      <c r="CN48" s="152"/>
      <c r="CO48" s="152"/>
      <c r="CP48" s="152"/>
      <c r="CQ48" s="152"/>
      <c r="CR48" s="152"/>
      <c r="CS48" s="152"/>
      <c r="CT48" s="152"/>
      <c r="CU48" s="152"/>
      <c r="CV48" s="152"/>
      <c r="CW48" s="152"/>
      <c r="CX48" s="152"/>
      <c r="CY48" s="152"/>
      <c r="CZ48" s="152"/>
      <c r="DA48" s="152"/>
      <c r="DB48" s="152"/>
      <c r="DC48" s="152"/>
      <c r="DD48" s="152"/>
      <c r="DE48" s="152"/>
      <c r="DF48" s="152"/>
      <c r="DG48" s="152"/>
      <c r="DH48" s="152"/>
      <c r="DI48" s="152"/>
      <c r="DJ48" s="152"/>
      <c r="DK48" s="152"/>
      <c r="DL48" s="152"/>
      <c r="DM48" s="152"/>
      <c r="DN48" s="152"/>
      <c r="DO48" s="152"/>
      <c r="DP48" s="152"/>
      <c r="DQ48" s="152"/>
      <c r="DR48" s="152"/>
      <c r="DS48" s="152"/>
      <c r="DT48" s="152"/>
      <c r="DU48" s="152"/>
      <c r="DV48" s="152"/>
      <c r="DW48" s="152"/>
      <c r="DX48" s="152"/>
      <c r="DY48" s="152"/>
      <c r="DZ48" s="152"/>
      <c r="EA48" s="152"/>
      <c r="EB48" s="152"/>
      <c r="EC48" s="152"/>
      <c r="ED48" s="152"/>
      <c r="EE48" s="152"/>
      <c r="EF48" s="152"/>
      <c r="EG48" s="152"/>
      <c r="EH48" s="152"/>
      <c r="EI48" s="152"/>
      <c r="EJ48" s="152"/>
      <c r="EK48" s="152"/>
      <c r="EL48" s="152"/>
      <c r="EM48" s="152"/>
      <c r="EN48" s="152"/>
      <c r="EO48" s="152"/>
      <c r="EP48" s="152"/>
      <c r="EQ48" s="152"/>
      <c r="ER48" s="152"/>
      <c r="ES48" s="152"/>
      <c r="ET48" s="152"/>
      <c r="EU48" s="152"/>
      <c r="EV48" s="152"/>
      <c r="EW48" s="152"/>
      <c r="EX48" s="152"/>
      <c r="EY48" s="152"/>
      <c r="EZ48" s="152"/>
      <c r="FA48" s="152"/>
      <c r="FB48" s="152"/>
      <c r="FC48" s="152"/>
      <c r="FD48" s="152"/>
      <c r="FE48" s="152"/>
      <c r="FF48" s="152"/>
      <c r="FG48" s="152"/>
      <c r="FH48" s="152"/>
      <c r="FI48" s="152"/>
      <c r="FJ48" s="152"/>
      <c r="FK48" s="152"/>
      <c r="FL48" s="152"/>
      <c r="FM48" s="152"/>
      <c r="FN48" s="152"/>
      <c r="FO48" s="152"/>
      <c r="FP48" s="152"/>
      <c r="FQ48" s="152"/>
      <c r="FR48" s="152"/>
      <c r="FS48" s="152"/>
      <c r="FT48" s="152"/>
      <c r="FU48" s="152"/>
      <c r="FV48" s="152"/>
      <c r="FW48" s="152"/>
      <c r="FX48" s="152"/>
      <c r="FY48" s="152"/>
      <c r="FZ48" s="152"/>
      <c r="GA48" s="152"/>
      <c r="GB48" s="152"/>
      <c r="GC48" s="152"/>
      <c r="GD48" s="152"/>
      <c r="GE48" s="152"/>
      <c r="GF48" s="152"/>
      <c r="GG48" s="152"/>
      <c r="GH48" s="152"/>
      <c r="GI48" s="152"/>
      <c r="GJ48" s="152"/>
      <c r="GK48" s="152"/>
      <c r="GL48" s="152"/>
      <c r="GM48" s="152"/>
      <c r="GN48" s="152"/>
      <c r="GO48" s="152"/>
      <c r="GP48" s="152"/>
      <c r="GQ48" s="152"/>
      <c r="GR48" s="152"/>
      <c r="GS48" s="152"/>
      <c r="GT48" s="152"/>
      <c r="GU48" s="152"/>
      <c r="GV48" s="152"/>
      <c r="GW48" s="152"/>
      <c r="GX48" s="152"/>
    </row>
    <row r="49" spans="1:206" s="193" customFormat="1" ht="37.5">
      <c r="A49" s="164"/>
      <c r="B49" s="173">
        <v>45537</v>
      </c>
      <c r="C49" s="166" t="s">
        <v>465</v>
      </c>
      <c r="D49" s="175" t="s">
        <v>303</v>
      </c>
      <c r="E49" s="175" t="s">
        <v>466</v>
      </c>
      <c r="F49" s="171"/>
      <c r="G49" s="176">
        <v>21235.5</v>
      </c>
      <c r="H49" s="169">
        <f t="shared" si="0"/>
        <v>15313672.746000001</v>
      </c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52"/>
      <c r="BN49" s="152"/>
      <c r="BO49" s="152"/>
      <c r="BP49" s="152"/>
      <c r="BQ49" s="152"/>
      <c r="BR49" s="152"/>
      <c r="BS49" s="152"/>
      <c r="BT49" s="152"/>
      <c r="BU49" s="152"/>
      <c r="BV49" s="152"/>
      <c r="BW49" s="152"/>
      <c r="BX49" s="152"/>
      <c r="BY49" s="152"/>
      <c r="BZ49" s="152"/>
      <c r="CA49" s="152"/>
      <c r="CB49" s="152"/>
      <c r="CC49" s="152"/>
      <c r="CD49" s="152"/>
      <c r="CE49" s="152"/>
      <c r="CF49" s="152"/>
      <c r="CG49" s="152"/>
      <c r="CH49" s="152"/>
      <c r="CI49" s="152"/>
      <c r="CJ49" s="152"/>
      <c r="CK49" s="152"/>
      <c r="CL49" s="152"/>
      <c r="CM49" s="152"/>
      <c r="CN49" s="152"/>
      <c r="CO49" s="152"/>
      <c r="CP49" s="152"/>
      <c r="CQ49" s="152"/>
      <c r="CR49" s="152"/>
      <c r="CS49" s="152"/>
      <c r="CT49" s="152"/>
      <c r="CU49" s="152"/>
      <c r="CV49" s="152"/>
      <c r="CW49" s="152"/>
      <c r="CX49" s="152"/>
      <c r="CY49" s="152"/>
      <c r="CZ49" s="152"/>
      <c r="DA49" s="152"/>
      <c r="DB49" s="152"/>
      <c r="DC49" s="152"/>
      <c r="DD49" s="152"/>
      <c r="DE49" s="152"/>
      <c r="DF49" s="152"/>
      <c r="DG49" s="152"/>
      <c r="DH49" s="152"/>
      <c r="DI49" s="152"/>
      <c r="DJ49" s="152"/>
      <c r="DK49" s="152"/>
      <c r="DL49" s="152"/>
      <c r="DM49" s="152"/>
      <c r="DN49" s="152"/>
      <c r="DO49" s="152"/>
      <c r="DP49" s="152"/>
      <c r="DQ49" s="152"/>
      <c r="DR49" s="152"/>
      <c r="DS49" s="152"/>
      <c r="DT49" s="152"/>
      <c r="DU49" s="152"/>
      <c r="DV49" s="152"/>
      <c r="DW49" s="152"/>
      <c r="DX49" s="152"/>
      <c r="DY49" s="152"/>
      <c r="DZ49" s="152"/>
      <c r="EA49" s="152"/>
      <c r="EB49" s="152"/>
      <c r="EC49" s="152"/>
      <c r="ED49" s="152"/>
      <c r="EE49" s="152"/>
      <c r="EF49" s="152"/>
      <c r="EG49" s="152"/>
      <c r="EH49" s="152"/>
      <c r="EI49" s="152"/>
      <c r="EJ49" s="152"/>
      <c r="EK49" s="152"/>
      <c r="EL49" s="152"/>
      <c r="EM49" s="152"/>
      <c r="EN49" s="152"/>
      <c r="EO49" s="152"/>
      <c r="EP49" s="152"/>
      <c r="EQ49" s="152"/>
      <c r="ER49" s="152"/>
      <c r="ES49" s="152"/>
      <c r="ET49" s="152"/>
      <c r="EU49" s="152"/>
      <c r="EV49" s="152"/>
      <c r="EW49" s="152"/>
      <c r="EX49" s="152"/>
      <c r="EY49" s="152"/>
      <c r="EZ49" s="152"/>
      <c r="FA49" s="152"/>
      <c r="FB49" s="152"/>
      <c r="FC49" s="152"/>
      <c r="FD49" s="152"/>
      <c r="FE49" s="152"/>
      <c r="FF49" s="152"/>
      <c r="FG49" s="152"/>
      <c r="FH49" s="152"/>
      <c r="FI49" s="152"/>
      <c r="FJ49" s="152"/>
      <c r="FK49" s="152"/>
      <c r="FL49" s="152"/>
      <c r="FM49" s="152"/>
      <c r="FN49" s="152"/>
      <c r="FO49" s="152"/>
      <c r="FP49" s="152"/>
      <c r="FQ49" s="152"/>
      <c r="FR49" s="152"/>
      <c r="FS49" s="152"/>
      <c r="FT49" s="152"/>
      <c r="FU49" s="152"/>
      <c r="FV49" s="152"/>
      <c r="FW49" s="152"/>
      <c r="FX49" s="152"/>
      <c r="FY49" s="152"/>
      <c r="FZ49" s="152"/>
      <c r="GA49" s="152"/>
      <c r="GB49" s="152"/>
      <c r="GC49" s="152"/>
      <c r="GD49" s="152"/>
      <c r="GE49" s="152"/>
      <c r="GF49" s="152"/>
      <c r="GG49" s="152"/>
      <c r="GH49" s="152"/>
      <c r="GI49" s="152"/>
      <c r="GJ49" s="152"/>
      <c r="GK49" s="152"/>
      <c r="GL49" s="152"/>
      <c r="GM49" s="152"/>
      <c r="GN49" s="152"/>
      <c r="GO49" s="152"/>
      <c r="GP49" s="152"/>
      <c r="GQ49" s="152"/>
      <c r="GR49" s="152"/>
      <c r="GS49" s="152"/>
      <c r="GT49" s="152"/>
      <c r="GU49" s="152"/>
      <c r="GV49" s="152"/>
      <c r="GW49" s="152"/>
      <c r="GX49" s="152"/>
    </row>
    <row r="50" spans="1:206" s="179" customFormat="1" ht="37.5">
      <c r="A50" s="172"/>
      <c r="B50" s="173">
        <v>45537</v>
      </c>
      <c r="C50" s="166" t="s">
        <v>467</v>
      </c>
      <c r="D50" s="175" t="s">
        <v>304</v>
      </c>
      <c r="E50" s="175" t="s">
        <v>468</v>
      </c>
      <c r="F50" s="171"/>
      <c r="G50" s="176">
        <v>9583.2000000000007</v>
      </c>
      <c r="H50" s="169">
        <f t="shared" si="0"/>
        <v>15304089.546000002</v>
      </c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8"/>
      <c r="BQ50" s="178"/>
      <c r="BR50" s="178"/>
      <c r="BS50" s="178"/>
      <c r="BT50" s="178"/>
      <c r="BU50" s="178"/>
      <c r="BV50" s="178"/>
      <c r="BW50" s="178"/>
      <c r="BX50" s="178"/>
      <c r="BY50" s="178"/>
      <c r="BZ50" s="178"/>
      <c r="CA50" s="178"/>
      <c r="CB50" s="178"/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8"/>
      <c r="CR50" s="178"/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8"/>
      <c r="DH50" s="178"/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8"/>
      <c r="DX50" s="178"/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8"/>
      <c r="EN50" s="178"/>
      <c r="EO50" s="178"/>
      <c r="EP50" s="178"/>
      <c r="EQ50" s="178"/>
      <c r="ER50" s="178"/>
      <c r="ES50" s="178"/>
      <c r="ET50" s="178"/>
      <c r="EU50" s="178"/>
      <c r="EV50" s="178"/>
      <c r="EW50" s="178"/>
      <c r="EX50" s="178"/>
      <c r="EY50" s="178"/>
      <c r="EZ50" s="178"/>
      <c r="FA50" s="178"/>
      <c r="FB50" s="178"/>
      <c r="FC50" s="178"/>
      <c r="FD50" s="178"/>
      <c r="FE50" s="178"/>
      <c r="FF50" s="178"/>
      <c r="FG50" s="178"/>
      <c r="FH50" s="178"/>
      <c r="FI50" s="178"/>
      <c r="FJ50" s="178"/>
      <c r="FK50" s="178"/>
      <c r="FL50" s="178"/>
      <c r="FM50" s="178"/>
      <c r="FN50" s="178"/>
      <c r="FO50" s="178"/>
      <c r="FP50" s="178"/>
      <c r="FQ50" s="178"/>
      <c r="FR50" s="178"/>
      <c r="FS50" s="178"/>
      <c r="FT50" s="178"/>
      <c r="FU50" s="178"/>
      <c r="FV50" s="178"/>
      <c r="FW50" s="178"/>
      <c r="FX50" s="178"/>
      <c r="FY50" s="178"/>
      <c r="FZ50" s="178"/>
      <c r="GA50" s="178"/>
      <c r="GB50" s="178"/>
      <c r="GC50" s="178"/>
      <c r="GD50" s="178"/>
      <c r="GE50" s="178"/>
      <c r="GF50" s="178"/>
      <c r="GG50" s="178"/>
      <c r="GH50" s="178"/>
      <c r="GI50" s="178"/>
      <c r="GJ50" s="178"/>
      <c r="GK50" s="178"/>
      <c r="GL50" s="178"/>
      <c r="GM50" s="178"/>
      <c r="GN50" s="178"/>
      <c r="GO50" s="178"/>
      <c r="GP50" s="178"/>
      <c r="GQ50" s="178"/>
      <c r="GR50" s="178"/>
      <c r="GS50" s="178"/>
      <c r="GT50" s="178"/>
      <c r="GU50" s="178"/>
      <c r="GV50" s="178"/>
      <c r="GW50" s="178"/>
      <c r="GX50" s="178"/>
    </row>
    <row r="51" spans="1:206" s="179" customFormat="1" ht="37.5">
      <c r="A51" s="172"/>
      <c r="B51" s="173">
        <v>45537</v>
      </c>
      <c r="C51" s="166" t="s">
        <v>469</v>
      </c>
      <c r="D51" s="175" t="s">
        <v>305</v>
      </c>
      <c r="E51" s="175" t="s">
        <v>470</v>
      </c>
      <c r="F51" s="171"/>
      <c r="G51" s="195">
        <v>12573</v>
      </c>
      <c r="H51" s="169">
        <f t="shared" si="0"/>
        <v>15291516.546000002</v>
      </c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78"/>
      <c r="BF51" s="178"/>
      <c r="BG51" s="178"/>
      <c r="BH51" s="178"/>
      <c r="BI51" s="178"/>
      <c r="BJ51" s="178"/>
      <c r="BK51" s="178"/>
      <c r="BL51" s="178"/>
      <c r="BM51" s="178"/>
      <c r="BN51" s="178"/>
      <c r="BO51" s="178"/>
      <c r="BP51" s="178"/>
      <c r="BQ51" s="178"/>
      <c r="BR51" s="178"/>
      <c r="BS51" s="178"/>
      <c r="BT51" s="178"/>
      <c r="BU51" s="178"/>
      <c r="BV51" s="178"/>
      <c r="BW51" s="178"/>
      <c r="BX51" s="178"/>
      <c r="BY51" s="178"/>
      <c r="BZ51" s="178"/>
      <c r="CA51" s="178"/>
      <c r="CB51" s="178"/>
      <c r="CC51" s="178"/>
      <c r="CD51" s="178"/>
      <c r="CE51" s="178"/>
      <c r="CF51" s="178"/>
      <c r="CG51" s="178"/>
      <c r="CH51" s="178"/>
      <c r="CI51" s="178"/>
      <c r="CJ51" s="178"/>
      <c r="CK51" s="178"/>
      <c r="CL51" s="178"/>
      <c r="CM51" s="178"/>
      <c r="CN51" s="178"/>
      <c r="CO51" s="178"/>
      <c r="CP51" s="178"/>
      <c r="CQ51" s="178"/>
      <c r="CR51" s="178"/>
      <c r="CS51" s="178"/>
      <c r="CT51" s="178"/>
      <c r="CU51" s="178"/>
      <c r="CV51" s="178"/>
      <c r="CW51" s="178"/>
      <c r="CX51" s="178"/>
      <c r="CY51" s="178"/>
      <c r="CZ51" s="178"/>
      <c r="DA51" s="178"/>
      <c r="DB51" s="178"/>
      <c r="DC51" s="178"/>
      <c r="DD51" s="178"/>
      <c r="DE51" s="178"/>
      <c r="DF51" s="178"/>
      <c r="DG51" s="178"/>
      <c r="DH51" s="178"/>
      <c r="DI51" s="178"/>
      <c r="DJ51" s="178"/>
      <c r="DK51" s="178"/>
      <c r="DL51" s="178"/>
      <c r="DM51" s="178"/>
      <c r="DN51" s="178"/>
      <c r="DO51" s="178"/>
      <c r="DP51" s="178"/>
      <c r="DQ51" s="178"/>
      <c r="DR51" s="178"/>
      <c r="DS51" s="178"/>
      <c r="DT51" s="178"/>
      <c r="DU51" s="178"/>
      <c r="DV51" s="178"/>
      <c r="DW51" s="178"/>
      <c r="DX51" s="178"/>
      <c r="DY51" s="178"/>
      <c r="DZ51" s="178"/>
      <c r="EA51" s="178"/>
      <c r="EB51" s="178"/>
      <c r="EC51" s="178"/>
      <c r="ED51" s="178"/>
      <c r="EE51" s="178"/>
      <c r="EF51" s="178"/>
      <c r="EG51" s="178"/>
      <c r="EH51" s="178"/>
      <c r="EI51" s="178"/>
      <c r="EJ51" s="178"/>
      <c r="EK51" s="178"/>
      <c r="EL51" s="178"/>
      <c r="EM51" s="178"/>
      <c r="EN51" s="178"/>
      <c r="EO51" s="178"/>
      <c r="EP51" s="178"/>
      <c r="EQ51" s="178"/>
      <c r="ER51" s="178"/>
      <c r="ES51" s="178"/>
      <c r="ET51" s="178"/>
      <c r="EU51" s="178"/>
      <c r="EV51" s="178"/>
      <c r="EW51" s="178"/>
      <c r="EX51" s="178"/>
      <c r="EY51" s="178"/>
      <c r="EZ51" s="178"/>
      <c r="FA51" s="178"/>
      <c r="FB51" s="178"/>
      <c r="FC51" s="178"/>
      <c r="FD51" s="178"/>
      <c r="FE51" s="178"/>
      <c r="FF51" s="178"/>
      <c r="FG51" s="178"/>
      <c r="FH51" s="178"/>
      <c r="FI51" s="178"/>
      <c r="FJ51" s="178"/>
      <c r="FK51" s="178"/>
      <c r="FL51" s="178"/>
      <c r="FM51" s="178"/>
      <c r="FN51" s="178"/>
      <c r="FO51" s="178"/>
      <c r="FP51" s="178"/>
      <c r="FQ51" s="178"/>
      <c r="FR51" s="178"/>
      <c r="FS51" s="178"/>
      <c r="FT51" s="178"/>
      <c r="FU51" s="178"/>
      <c r="FV51" s="178"/>
      <c r="FW51" s="178"/>
      <c r="FX51" s="178"/>
      <c r="FY51" s="178"/>
      <c r="FZ51" s="178"/>
      <c r="GA51" s="178"/>
      <c r="GB51" s="178"/>
      <c r="GC51" s="178"/>
      <c r="GD51" s="178"/>
      <c r="GE51" s="178"/>
      <c r="GF51" s="178"/>
      <c r="GG51" s="178"/>
      <c r="GH51" s="178"/>
      <c r="GI51" s="178"/>
      <c r="GJ51" s="178"/>
      <c r="GK51" s="178"/>
      <c r="GL51" s="178"/>
      <c r="GM51" s="178"/>
      <c r="GN51" s="178"/>
      <c r="GO51" s="178"/>
      <c r="GP51" s="178"/>
      <c r="GQ51" s="178"/>
      <c r="GR51" s="178"/>
      <c r="GS51" s="178"/>
      <c r="GT51" s="178"/>
      <c r="GU51" s="178"/>
      <c r="GV51" s="178"/>
      <c r="GW51" s="178"/>
      <c r="GX51" s="178"/>
    </row>
    <row r="52" spans="1:206" s="179" customFormat="1" ht="37.5">
      <c r="A52" s="172"/>
      <c r="B52" s="173">
        <v>45537</v>
      </c>
      <c r="C52" s="166" t="s">
        <v>471</v>
      </c>
      <c r="D52" s="175" t="s">
        <v>306</v>
      </c>
      <c r="E52" s="175" t="s">
        <v>472</v>
      </c>
      <c r="F52" s="171"/>
      <c r="G52" s="195">
        <v>10890</v>
      </c>
      <c r="H52" s="169">
        <f t="shared" si="0"/>
        <v>15280626.546000002</v>
      </c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78"/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8"/>
      <c r="BQ52" s="178"/>
      <c r="BR52" s="178"/>
      <c r="BS52" s="178"/>
      <c r="BT52" s="178"/>
      <c r="BU52" s="178"/>
      <c r="BV52" s="178"/>
      <c r="BW52" s="178"/>
      <c r="BX52" s="178"/>
      <c r="BY52" s="178"/>
      <c r="BZ52" s="178"/>
      <c r="CA52" s="178"/>
      <c r="CB52" s="178"/>
      <c r="CC52" s="178"/>
      <c r="CD52" s="178"/>
      <c r="CE52" s="178"/>
      <c r="CF52" s="178"/>
      <c r="CG52" s="178"/>
      <c r="CH52" s="178"/>
      <c r="CI52" s="178"/>
      <c r="CJ52" s="178"/>
      <c r="CK52" s="178"/>
      <c r="CL52" s="178"/>
      <c r="CM52" s="178"/>
      <c r="CN52" s="178"/>
      <c r="CO52" s="178"/>
      <c r="CP52" s="178"/>
      <c r="CQ52" s="178"/>
      <c r="CR52" s="178"/>
      <c r="CS52" s="178"/>
      <c r="CT52" s="178"/>
      <c r="CU52" s="178"/>
      <c r="CV52" s="178"/>
      <c r="CW52" s="178"/>
      <c r="CX52" s="178"/>
      <c r="CY52" s="178"/>
      <c r="CZ52" s="178"/>
      <c r="DA52" s="178"/>
      <c r="DB52" s="178"/>
      <c r="DC52" s="178"/>
      <c r="DD52" s="178"/>
      <c r="DE52" s="178"/>
      <c r="DF52" s="178"/>
      <c r="DG52" s="178"/>
      <c r="DH52" s="178"/>
      <c r="DI52" s="178"/>
      <c r="DJ52" s="178"/>
      <c r="DK52" s="178"/>
      <c r="DL52" s="178"/>
      <c r="DM52" s="178"/>
      <c r="DN52" s="178"/>
      <c r="DO52" s="178"/>
      <c r="DP52" s="178"/>
      <c r="DQ52" s="178"/>
      <c r="DR52" s="178"/>
      <c r="DS52" s="178"/>
      <c r="DT52" s="178"/>
      <c r="DU52" s="178"/>
      <c r="DV52" s="178"/>
      <c r="DW52" s="178"/>
      <c r="DX52" s="178"/>
      <c r="DY52" s="178"/>
      <c r="DZ52" s="178"/>
      <c r="EA52" s="178"/>
      <c r="EB52" s="178"/>
      <c r="EC52" s="178"/>
      <c r="ED52" s="178"/>
      <c r="EE52" s="178"/>
      <c r="EF52" s="178"/>
      <c r="EG52" s="178"/>
      <c r="EH52" s="178"/>
      <c r="EI52" s="178"/>
      <c r="EJ52" s="178"/>
      <c r="EK52" s="178"/>
      <c r="EL52" s="178"/>
      <c r="EM52" s="178"/>
      <c r="EN52" s="178"/>
      <c r="EO52" s="178"/>
      <c r="EP52" s="178"/>
      <c r="EQ52" s="178"/>
      <c r="ER52" s="178"/>
      <c r="ES52" s="178"/>
      <c r="ET52" s="178"/>
      <c r="EU52" s="178"/>
      <c r="EV52" s="178"/>
      <c r="EW52" s="178"/>
      <c r="EX52" s="178"/>
      <c r="EY52" s="178"/>
      <c r="EZ52" s="178"/>
      <c r="FA52" s="178"/>
      <c r="FB52" s="178"/>
      <c r="FC52" s="178"/>
      <c r="FD52" s="178"/>
      <c r="FE52" s="178"/>
      <c r="FF52" s="178"/>
      <c r="FG52" s="178"/>
      <c r="FH52" s="178"/>
      <c r="FI52" s="178"/>
      <c r="FJ52" s="178"/>
      <c r="FK52" s="178"/>
      <c r="FL52" s="178"/>
      <c r="FM52" s="178"/>
      <c r="FN52" s="178"/>
      <c r="FO52" s="178"/>
      <c r="FP52" s="178"/>
      <c r="FQ52" s="178"/>
      <c r="FR52" s="178"/>
      <c r="FS52" s="178"/>
      <c r="FT52" s="178"/>
      <c r="FU52" s="178"/>
      <c r="FV52" s="178"/>
      <c r="FW52" s="178"/>
      <c r="FX52" s="178"/>
      <c r="FY52" s="178"/>
      <c r="FZ52" s="178"/>
      <c r="GA52" s="178"/>
      <c r="GB52" s="178"/>
      <c r="GC52" s="178"/>
      <c r="GD52" s="178"/>
      <c r="GE52" s="178"/>
      <c r="GF52" s="178"/>
      <c r="GG52" s="178"/>
      <c r="GH52" s="178"/>
      <c r="GI52" s="178"/>
      <c r="GJ52" s="178"/>
      <c r="GK52" s="178"/>
      <c r="GL52" s="178"/>
      <c r="GM52" s="178"/>
      <c r="GN52" s="178"/>
      <c r="GO52" s="178"/>
      <c r="GP52" s="178"/>
      <c r="GQ52" s="178"/>
      <c r="GR52" s="178"/>
      <c r="GS52" s="178"/>
      <c r="GT52" s="178"/>
      <c r="GU52" s="178"/>
      <c r="GV52" s="178"/>
      <c r="GW52" s="178"/>
      <c r="GX52" s="178"/>
    </row>
    <row r="53" spans="1:206" s="179" customFormat="1" ht="37.5">
      <c r="A53" s="172"/>
      <c r="B53" s="173">
        <v>45537</v>
      </c>
      <c r="C53" s="166" t="s">
        <v>473</v>
      </c>
      <c r="D53" s="175" t="s">
        <v>307</v>
      </c>
      <c r="E53" s="187" t="s">
        <v>474</v>
      </c>
      <c r="F53" s="171"/>
      <c r="G53" s="195">
        <v>15681.6</v>
      </c>
      <c r="H53" s="169">
        <f t="shared" si="0"/>
        <v>15264944.946000002</v>
      </c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  <c r="BD53" s="178"/>
      <c r="BE53" s="178"/>
      <c r="BF53" s="178"/>
      <c r="BG53" s="178"/>
      <c r="BH53" s="178"/>
      <c r="BI53" s="178"/>
      <c r="BJ53" s="178"/>
      <c r="BK53" s="178"/>
      <c r="BL53" s="178"/>
      <c r="BM53" s="178"/>
      <c r="BN53" s="178"/>
      <c r="BO53" s="178"/>
      <c r="BP53" s="178"/>
      <c r="BQ53" s="178"/>
      <c r="BR53" s="178"/>
      <c r="BS53" s="178"/>
      <c r="BT53" s="178"/>
      <c r="BU53" s="178"/>
      <c r="BV53" s="178"/>
      <c r="BW53" s="178"/>
      <c r="BX53" s="178"/>
      <c r="BY53" s="178"/>
      <c r="BZ53" s="178"/>
      <c r="CA53" s="178"/>
      <c r="CB53" s="178"/>
      <c r="CC53" s="178"/>
      <c r="CD53" s="178"/>
      <c r="CE53" s="178"/>
      <c r="CF53" s="178"/>
      <c r="CG53" s="178"/>
      <c r="CH53" s="178"/>
      <c r="CI53" s="178"/>
      <c r="CJ53" s="178"/>
      <c r="CK53" s="178"/>
      <c r="CL53" s="178"/>
      <c r="CM53" s="178"/>
      <c r="CN53" s="178"/>
      <c r="CO53" s="178"/>
      <c r="CP53" s="178"/>
      <c r="CQ53" s="178"/>
      <c r="CR53" s="178"/>
      <c r="CS53" s="178"/>
      <c r="CT53" s="178"/>
      <c r="CU53" s="178"/>
      <c r="CV53" s="178"/>
      <c r="CW53" s="178"/>
      <c r="CX53" s="178"/>
      <c r="CY53" s="178"/>
      <c r="CZ53" s="178"/>
      <c r="DA53" s="178"/>
      <c r="DB53" s="178"/>
      <c r="DC53" s="178"/>
      <c r="DD53" s="178"/>
      <c r="DE53" s="178"/>
      <c r="DF53" s="178"/>
      <c r="DG53" s="178"/>
      <c r="DH53" s="178"/>
      <c r="DI53" s="178"/>
      <c r="DJ53" s="178"/>
      <c r="DK53" s="178"/>
      <c r="DL53" s="178"/>
      <c r="DM53" s="178"/>
      <c r="DN53" s="178"/>
      <c r="DO53" s="178"/>
      <c r="DP53" s="178"/>
      <c r="DQ53" s="178"/>
      <c r="DR53" s="178"/>
      <c r="DS53" s="178"/>
      <c r="DT53" s="178"/>
      <c r="DU53" s="178"/>
      <c r="DV53" s="178"/>
      <c r="DW53" s="178"/>
      <c r="DX53" s="178"/>
      <c r="DY53" s="178"/>
      <c r="DZ53" s="178"/>
      <c r="EA53" s="178"/>
      <c r="EB53" s="178"/>
      <c r="EC53" s="178"/>
      <c r="ED53" s="178"/>
      <c r="EE53" s="178"/>
      <c r="EF53" s="178"/>
      <c r="EG53" s="178"/>
      <c r="EH53" s="178"/>
      <c r="EI53" s="178"/>
      <c r="EJ53" s="178"/>
      <c r="EK53" s="178"/>
      <c r="EL53" s="178"/>
      <c r="EM53" s="178"/>
      <c r="EN53" s="178"/>
      <c r="EO53" s="178"/>
      <c r="EP53" s="178"/>
      <c r="EQ53" s="178"/>
      <c r="ER53" s="178"/>
      <c r="ES53" s="178"/>
      <c r="ET53" s="178"/>
      <c r="EU53" s="178"/>
      <c r="EV53" s="178"/>
      <c r="EW53" s="178"/>
      <c r="EX53" s="178"/>
      <c r="EY53" s="178"/>
      <c r="EZ53" s="178"/>
      <c r="FA53" s="178"/>
      <c r="FB53" s="178"/>
      <c r="FC53" s="178"/>
      <c r="FD53" s="178"/>
      <c r="FE53" s="178"/>
      <c r="FF53" s="178"/>
      <c r="FG53" s="178"/>
      <c r="FH53" s="178"/>
      <c r="FI53" s="178"/>
      <c r="FJ53" s="178"/>
      <c r="FK53" s="178"/>
      <c r="FL53" s="178"/>
      <c r="FM53" s="178"/>
      <c r="FN53" s="178"/>
      <c r="FO53" s="178"/>
      <c r="FP53" s="178"/>
      <c r="FQ53" s="178"/>
      <c r="FR53" s="178"/>
      <c r="FS53" s="178"/>
      <c r="FT53" s="178"/>
      <c r="FU53" s="178"/>
      <c r="FV53" s="178"/>
      <c r="FW53" s="178"/>
      <c r="FX53" s="178"/>
      <c r="FY53" s="178"/>
      <c r="FZ53" s="178"/>
      <c r="GA53" s="178"/>
      <c r="GB53" s="178"/>
      <c r="GC53" s="178"/>
      <c r="GD53" s="178"/>
      <c r="GE53" s="178"/>
      <c r="GF53" s="178"/>
      <c r="GG53" s="178"/>
      <c r="GH53" s="178"/>
      <c r="GI53" s="178"/>
      <c r="GJ53" s="178"/>
      <c r="GK53" s="178"/>
      <c r="GL53" s="178"/>
      <c r="GM53" s="178"/>
      <c r="GN53" s="178"/>
      <c r="GO53" s="178"/>
      <c r="GP53" s="178"/>
      <c r="GQ53" s="178"/>
      <c r="GR53" s="178"/>
      <c r="GS53" s="178"/>
      <c r="GT53" s="178"/>
      <c r="GU53" s="178"/>
      <c r="GV53" s="178"/>
      <c r="GW53" s="178"/>
      <c r="GX53" s="178"/>
    </row>
    <row r="54" spans="1:206" s="193" customFormat="1" ht="37.5">
      <c r="A54" s="164"/>
      <c r="B54" s="173">
        <v>45537</v>
      </c>
      <c r="C54" s="166" t="s">
        <v>475</v>
      </c>
      <c r="D54" s="175" t="s">
        <v>308</v>
      </c>
      <c r="E54" s="175" t="s">
        <v>476</v>
      </c>
      <c r="F54" s="171"/>
      <c r="G54" s="176">
        <v>16000</v>
      </c>
      <c r="H54" s="169">
        <f t="shared" si="0"/>
        <v>15248944.946000002</v>
      </c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  <c r="BI54" s="152"/>
      <c r="BJ54" s="152"/>
      <c r="BK54" s="152"/>
      <c r="BL54" s="152"/>
      <c r="BM54" s="152"/>
      <c r="BN54" s="152"/>
      <c r="BO54" s="152"/>
      <c r="BP54" s="152"/>
      <c r="BQ54" s="152"/>
      <c r="BR54" s="152"/>
      <c r="BS54" s="152"/>
      <c r="BT54" s="152"/>
      <c r="BU54" s="152"/>
      <c r="BV54" s="152"/>
      <c r="BW54" s="152"/>
      <c r="BX54" s="152"/>
      <c r="BY54" s="152"/>
      <c r="BZ54" s="152"/>
      <c r="CA54" s="152"/>
      <c r="CB54" s="152"/>
      <c r="CC54" s="152"/>
      <c r="CD54" s="152"/>
      <c r="CE54" s="152"/>
      <c r="CF54" s="152"/>
      <c r="CG54" s="152"/>
      <c r="CH54" s="152"/>
      <c r="CI54" s="152"/>
      <c r="CJ54" s="152"/>
      <c r="CK54" s="152"/>
      <c r="CL54" s="152"/>
      <c r="CM54" s="152"/>
      <c r="CN54" s="152"/>
      <c r="CO54" s="152"/>
      <c r="CP54" s="152"/>
      <c r="CQ54" s="152"/>
      <c r="CR54" s="152"/>
      <c r="CS54" s="152"/>
      <c r="CT54" s="152"/>
      <c r="CU54" s="152"/>
      <c r="CV54" s="152"/>
      <c r="CW54" s="152"/>
      <c r="CX54" s="152"/>
      <c r="CY54" s="152"/>
      <c r="CZ54" s="152"/>
      <c r="DA54" s="152"/>
      <c r="DB54" s="152"/>
      <c r="DC54" s="152"/>
      <c r="DD54" s="152"/>
      <c r="DE54" s="152"/>
      <c r="DF54" s="152"/>
      <c r="DG54" s="152"/>
      <c r="DH54" s="152"/>
      <c r="DI54" s="152"/>
      <c r="DJ54" s="152"/>
      <c r="DK54" s="152"/>
      <c r="DL54" s="152"/>
      <c r="DM54" s="152"/>
      <c r="DN54" s="152"/>
      <c r="DO54" s="152"/>
      <c r="DP54" s="152"/>
      <c r="DQ54" s="152"/>
      <c r="DR54" s="152"/>
      <c r="DS54" s="152"/>
      <c r="DT54" s="152"/>
      <c r="DU54" s="152"/>
      <c r="DV54" s="152"/>
      <c r="DW54" s="152"/>
      <c r="DX54" s="152"/>
      <c r="DY54" s="152"/>
      <c r="DZ54" s="152"/>
      <c r="EA54" s="152"/>
      <c r="EB54" s="152"/>
      <c r="EC54" s="152"/>
      <c r="ED54" s="152"/>
      <c r="EE54" s="152"/>
      <c r="EF54" s="152"/>
      <c r="EG54" s="152"/>
      <c r="EH54" s="152"/>
      <c r="EI54" s="152"/>
      <c r="EJ54" s="152"/>
      <c r="EK54" s="152"/>
      <c r="EL54" s="152"/>
      <c r="EM54" s="152"/>
      <c r="EN54" s="152"/>
      <c r="EO54" s="152"/>
      <c r="EP54" s="152"/>
      <c r="EQ54" s="152"/>
      <c r="ER54" s="152"/>
      <c r="ES54" s="152"/>
      <c r="ET54" s="152"/>
      <c r="EU54" s="152"/>
      <c r="EV54" s="152"/>
      <c r="EW54" s="152"/>
      <c r="EX54" s="152"/>
      <c r="EY54" s="152"/>
      <c r="EZ54" s="152"/>
      <c r="FA54" s="152"/>
      <c r="FB54" s="152"/>
      <c r="FC54" s="152"/>
      <c r="FD54" s="152"/>
      <c r="FE54" s="152"/>
      <c r="FF54" s="152"/>
      <c r="FG54" s="152"/>
      <c r="FH54" s="152"/>
      <c r="FI54" s="152"/>
      <c r="FJ54" s="152"/>
      <c r="FK54" s="152"/>
      <c r="FL54" s="152"/>
      <c r="FM54" s="152"/>
      <c r="FN54" s="152"/>
      <c r="FO54" s="152"/>
      <c r="FP54" s="152"/>
      <c r="FQ54" s="152"/>
      <c r="FR54" s="152"/>
      <c r="FS54" s="152"/>
      <c r="FT54" s="152"/>
      <c r="FU54" s="152"/>
      <c r="FV54" s="152"/>
      <c r="FW54" s="152"/>
      <c r="FX54" s="152"/>
      <c r="FY54" s="152"/>
      <c r="FZ54" s="152"/>
      <c r="GA54" s="152"/>
      <c r="GB54" s="152"/>
      <c r="GC54" s="152"/>
      <c r="GD54" s="152"/>
      <c r="GE54" s="152"/>
      <c r="GF54" s="152"/>
      <c r="GG54" s="152"/>
      <c r="GH54" s="152"/>
      <c r="GI54" s="152"/>
      <c r="GJ54" s="152"/>
      <c r="GK54" s="152"/>
      <c r="GL54" s="152"/>
      <c r="GM54" s="152"/>
      <c r="GN54" s="152"/>
      <c r="GO54" s="152"/>
      <c r="GP54" s="152"/>
      <c r="GQ54" s="152"/>
      <c r="GR54" s="152"/>
      <c r="GS54" s="152"/>
      <c r="GT54" s="152"/>
      <c r="GU54" s="152"/>
      <c r="GV54" s="152"/>
      <c r="GW54" s="152"/>
      <c r="GX54" s="152"/>
    </row>
    <row r="55" spans="1:206" s="179" customFormat="1" ht="37.5">
      <c r="A55" s="172"/>
      <c r="B55" s="173">
        <v>45537</v>
      </c>
      <c r="C55" s="166" t="s">
        <v>477</v>
      </c>
      <c r="D55" s="175" t="s">
        <v>309</v>
      </c>
      <c r="E55" s="175" t="s">
        <v>478</v>
      </c>
      <c r="F55" s="171"/>
      <c r="G55" s="176">
        <v>9500</v>
      </c>
      <c r="H55" s="169">
        <f t="shared" si="0"/>
        <v>15239444.946000002</v>
      </c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8"/>
      <c r="AQ55" s="178"/>
      <c r="AR55" s="178"/>
      <c r="AS55" s="178"/>
      <c r="AT55" s="178"/>
      <c r="AU55" s="178"/>
      <c r="AV55" s="178"/>
      <c r="AW55" s="178"/>
      <c r="AX55" s="178"/>
      <c r="AY55" s="178"/>
      <c r="AZ55" s="178"/>
      <c r="BA55" s="178"/>
      <c r="BB55" s="178"/>
      <c r="BC55" s="178"/>
      <c r="BD55" s="178"/>
      <c r="BE55" s="178"/>
      <c r="BF55" s="178"/>
      <c r="BG55" s="178"/>
      <c r="BH55" s="178"/>
      <c r="BI55" s="178"/>
      <c r="BJ55" s="178"/>
      <c r="BK55" s="178"/>
      <c r="BL55" s="178"/>
      <c r="BM55" s="178"/>
      <c r="BN55" s="178"/>
      <c r="BO55" s="178"/>
      <c r="BP55" s="178"/>
      <c r="BQ55" s="178"/>
      <c r="BR55" s="178"/>
      <c r="BS55" s="178"/>
      <c r="BT55" s="178"/>
      <c r="BU55" s="178"/>
      <c r="BV55" s="178"/>
      <c r="BW55" s="178"/>
      <c r="BX55" s="178"/>
      <c r="BY55" s="178"/>
      <c r="BZ55" s="178"/>
      <c r="CA55" s="178"/>
      <c r="CB55" s="178"/>
      <c r="CC55" s="178"/>
      <c r="CD55" s="178"/>
      <c r="CE55" s="178"/>
      <c r="CF55" s="178"/>
      <c r="CG55" s="178"/>
      <c r="CH55" s="178"/>
      <c r="CI55" s="178"/>
      <c r="CJ55" s="178"/>
      <c r="CK55" s="178"/>
      <c r="CL55" s="178"/>
      <c r="CM55" s="178"/>
      <c r="CN55" s="178"/>
      <c r="CO55" s="178"/>
      <c r="CP55" s="178"/>
      <c r="CQ55" s="178"/>
      <c r="CR55" s="178"/>
      <c r="CS55" s="178"/>
      <c r="CT55" s="178"/>
      <c r="CU55" s="178"/>
      <c r="CV55" s="178"/>
      <c r="CW55" s="178"/>
      <c r="CX55" s="178"/>
      <c r="CY55" s="178"/>
      <c r="CZ55" s="178"/>
      <c r="DA55" s="178"/>
      <c r="DB55" s="178"/>
      <c r="DC55" s="178"/>
      <c r="DD55" s="178"/>
      <c r="DE55" s="178"/>
      <c r="DF55" s="178"/>
      <c r="DG55" s="178"/>
      <c r="DH55" s="178"/>
      <c r="DI55" s="178"/>
      <c r="DJ55" s="178"/>
      <c r="DK55" s="178"/>
      <c r="DL55" s="178"/>
      <c r="DM55" s="178"/>
      <c r="DN55" s="178"/>
      <c r="DO55" s="178"/>
      <c r="DP55" s="178"/>
      <c r="DQ55" s="178"/>
      <c r="DR55" s="178"/>
      <c r="DS55" s="178"/>
      <c r="DT55" s="178"/>
      <c r="DU55" s="178"/>
      <c r="DV55" s="178"/>
      <c r="DW55" s="178"/>
      <c r="DX55" s="178"/>
      <c r="DY55" s="178"/>
      <c r="DZ55" s="178"/>
      <c r="EA55" s="178"/>
      <c r="EB55" s="178"/>
      <c r="EC55" s="178"/>
      <c r="ED55" s="178"/>
      <c r="EE55" s="178"/>
      <c r="EF55" s="178"/>
      <c r="EG55" s="178"/>
      <c r="EH55" s="178"/>
      <c r="EI55" s="178"/>
      <c r="EJ55" s="178"/>
      <c r="EK55" s="178"/>
      <c r="EL55" s="178"/>
      <c r="EM55" s="178"/>
      <c r="EN55" s="178"/>
      <c r="EO55" s="178"/>
      <c r="EP55" s="178"/>
      <c r="EQ55" s="178"/>
      <c r="ER55" s="178"/>
      <c r="ES55" s="178"/>
      <c r="ET55" s="178"/>
      <c r="EU55" s="178"/>
      <c r="EV55" s="178"/>
      <c r="EW55" s="178"/>
      <c r="EX55" s="178"/>
      <c r="EY55" s="178"/>
      <c r="EZ55" s="178"/>
      <c r="FA55" s="178"/>
      <c r="FB55" s="178"/>
      <c r="FC55" s="178"/>
      <c r="FD55" s="178"/>
      <c r="FE55" s="178"/>
      <c r="FF55" s="178"/>
      <c r="FG55" s="178"/>
      <c r="FH55" s="178"/>
      <c r="FI55" s="178"/>
      <c r="FJ55" s="178"/>
      <c r="FK55" s="178"/>
      <c r="FL55" s="178"/>
      <c r="FM55" s="178"/>
      <c r="FN55" s="178"/>
      <c r="FO55" s="178"/>
      <c r="FP55" s="178"/>
      <c r="FQ55" s="178"/>
      <c r="FR55" s="178"/>
      <c r="FS55" s="178"/>
      <c r="FT55" s="178"/>
      <c r="FU55" s="178"/>
      <c r="FV55" s="178"/>
      <c r="FW55" s="178"/>
      <c r="FX55" s="178"/>
      <c r="FY55" s="178"/>
      <c r="FZ55" s="178"/>
      <c r="GA55" s="178"/>
      <c r="GB55" s="178"/>
      <c r="GC55" s="178"/>
      <c r="GD55" s="178"/>
      <c r="GE55" s="178"/>
      <c r="GF55" s="178"/>
      <c r="GG55" s="178"/>
      <c r="GH55" s="178"/>
      <c r="GI55" s="178"/>
      <c r="GJ55" s="178"/>
      <c r="GK55" s="178"/>
      <c r="GL55" s="178"/>
      <c r="GM55" s="178"/>
      <c r="GN55" s="178"/>
      <c r="GO55" s="178"/>
      <c r="GP55" s="178"/>
      <c r="GQ55" s="178"/>
      <c r="GR55" s="178"/>
      <c r="GS55" s="178"/>
      <c r="GT55" s="178"/>
      <c r="GU55" s="178"/>
      <c r="GV55" s="178"/>
      <c r="GW55" s="178"/>
      <c r="GX55" s="178"/>
    </row>
    <row r="56" spans="1:206" s="179" customFormat="1" ht="37.5">
      <c r="A56" s="172"/>
      <c r="B56" s="173">
        <v>45537</v>
      </c>
      <c r="C56" s="166" t="s">
        <v>479</v>
      </c>
      <c r="D56" s="175" t="s">
        <v>310</v>
      </c>
      <c r="E56" s="187" t="s">
        <v>480</v>
      </c>
      <c r="F56" s="171"/>
      <c r="G56" s="176">
        <v>15750</v>
      </c>
      <c r="H56" s="169">
        <f t="shared" si="0"/>
        <v>15223694.946000002</v>
      </c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178"/>
      <c r="AT56" s="178"/>
      <c r="AU56" s="178"/>
      <c r="AV56" s="178"/>
      <c r="AW56" s="178"/>
      <c r="AX56" s="178"/>
      <c r="AY56" s="178"/>
      <c r="AZ56" s="178"/>
      <c r="BA56" s="178"/>
      <c r="BB56" s="178"/>
      <c r="BC56" s="178"/>
      <c r="BD56" s="178"/>
      <c r="BE56" s="178"/>
      <c r="BF56" s="178"/>
      <c r="BG56" s="178"/>
      <c r="BH56" s="178"/>
      <c r="BI56" s="178"/>
      <c r="BJ56" s="178"/>
      <c r="BK56" s="178"/>
      <c r="BL56" s="178"/>
      <c r="BM56" s="178"/>
      <c r="BN56" s="178"/>
      <c r="BO56" s="178"/>
      <c r="BP56" s="178"/>
      <c r="BQ56" s="178"/>
      <c r="BR56" s="178"/>
      <c r="BS56" s="178"/>
      <c r="BT56" s="178"/>
      <c r="BU56" s="178"/>
      <c r="BV56" s="178"/>
      <c r="BW56" s="178"/>
      <c r="BX56" s="178"/>
      <c r="BY56" s="178"/>
      <c r="BZ56" s="178"/>
      <c r="CA56" s="178"/>
      <c r="CB56" s="178"/>
      <c r="CC56" s="178"/>
      <c r="CD56" s="178"/>
      <c r="CE56" s="178"/>
      <c r="CF56" s="178"/>
      <c r="CG56" s="178"/>
      <c r="CH56" s="178"/>
      <c r="CI56" s="178"/>
      <c r="CJ56" s="178"/>
      <c r="CK56" s="178"/>
      <c r="CL56" s="178"/>
      <c r="CM56" s="178"/>
      <c r="CN56" s="178"/>
      <c r="CO56" s="178"/>
      <c r="CP56" s="178"/>
      <c r="CQ56" s="178"/>
      <c r="CR56" s="178"/>
      <c r="CS56" s="178"/>
      <c r="CT56" s="178"/>
      <c r="CU56" s="178"/>
      <c r="CV56" s="178"/>
      <c r="CW56" s="178"/>
      <c r="CX56" s="178"/>
      <c r="CY56" s="178"/>
      <c r="CZ56" s="178"/>
      <c r="DA56" s="178"/>
      <c r="DB56" s="178"/>
      <c r="DC56" s="178"/>
      <c r="DD56" s="178"/>
      <c r="DE56" s="178"/>
      <c r="DF56" s="178"/>
      <c r="DG56" s="178"/>
      <c r="DH56" s="178"/>
      <c r="DI56" s="178"/>
      <c r="DJ56" s="178"/>
      <c r="DK56" s="178"/>
      <c r="DL56" s="178"/>
      <c r="DM56" s="178"/>
      <c r="DN56" s="178"/>
      <c r="DO56" s="178"/>
      <c r="DP56" s="178"/>
      <c r="DQ56" s="178"/>
      <c r="DR56" s="178"/>
      <c r="DS56" s="178"/>
      <c r="DT56" s="178"/>
      <c r="DU56" s="178"/>
      <c r="DV56" s="178"/>
      <c r="DW56" s="178"/>
      <c r="DX56" s="178"/>
      <c r="DY56" s="178"/>
      <c r="DZ56" s="178"/>
      <c r="EA56" s="178"/>
      <c r="EB56" s="178"/>
      <c r="EC56" s="178"/>
      <c r="ED56" s="178"/>
      <c r="EE56" s="178"/>
      <c r="EF56" s="178"/>
      <c r="EG56" s="178"/>
      <c r="EH56" s="178"/>
      <c r="EI56" s="178"/>
      <c r="EJ56" s="178"/>
      <c r="EK56" s="178"/>
      <c r="EL56" s="178"/>
      <c r="EM56" s="178"/>
      <c r="EN56" s="178"/>
      <c r="EO56" s="178"/>
      <c r="EP56" s="178"/>
      <c r="EQ56" s="178"/>
      <c r="ER56" s="178"/>
      <c r="ES56" s="178"/>
      <c r="ET56" s="178"/>
      <c r="EU56" s="178"/>
      <c r="EV56" s="178"/>
      <c r="EW56" s="178"/>
      <c r="EX56" s="178"/>
      <c r="EY56" s="178"/>
      <c r="EZ56" s="178"/>
      <c r="FA56" s="178"/>
      <c r="FB56" s="178"/>
      <c r="FC56" s="178"/>
      <c r="FD56" s="178"/>
      <c r="FE56" s="178"/>
      <c r="FF56" s="178"/>
      <c r="FG56" s="178"/>
      <c r="FH56" s="178"/>
      <c r="FI56" s="178"/>
      <c r="FJ56" s="178"/>
      <c r="FK56" s="178"/>
      <c r="FL56" s="178"/>
      <c r="FM56" s="178"/>
      <c r="FN56" s="178"/>
      <c r="FO56" s="178"/>
      <c r="FP56" s="178"/>
      <c r="FQ56" s="178"/>
      <c r="FR56" s="178"/>
      <c r="FS56" s="178"/>
      <c r="FT56" s="178"/>
      <c r="FU56" s="178"/>
      <c r="FV56" s="178"/>
      <c r="FW56" s="178"/>
      <c r="FX56" s="178"/>
      <c r="FY56" s="178"/>
      <c r="FZ56" s="178"/>
      <c r="GA56" s="178"/>
      <c r="GB56" s="178"/>
      <c r="GC56" s="178"/>
      <c r="GD56" s="178"/>
      <c r="GE56" s="178"/>
      <c r="GF56" s="178"/>
      <c r="GG56" s="178"/>
      <c r="GH56" s="178"/>
      <c r="GI56" s="178"/>
      <c r="GJ56" s="178"/>
      <c r="GK56" s="178"/>
      <c r="GL56" s="178"/>
      <c r="GM56" s="178"/>
      <c r="GN56" s="178"/>
      <c r="GO56" s="178"/>
      <c r="GP56" s="178"/>
      <c r="GQ56" s="178"/>
      <c r="GR56" s="178"/>
      <c r="GS56" s="178"/>
      <c r="GT56" s="178"/>
      <c r="GU56" s="178"/>
      <c r="GV56" s="178"/>
      <c r="GW56" s="178"/>
      <c r="GX56" s="178"/>
    </row>
    <row r="57" spans="1:206" s="179" customFormat="1" ht="37.5">
      <c r="A57" s="172"/>
      <c r="B57" s="173">
        <v>45537</v>
      </c>
      <c r="C57" s="166" t="s">
        <v>481</v>
      </c>
      <c r="D57" s="175" t="s">
        <v>316</v>
      </c>
      <c r="E57" s="187" t="s">
        <v>482</v>
      </c>
      <c r="F57" s="171"/>
      <c r="G57" s="196">
        <v>15400.09</v>
      </c>
      <c r="H57" s="169">
        <f t="shared" si="0"/>
        <v>15208294.856000002</v>
      </c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178"/>
      <c r="AT57" s="178"/>
      <c r="AU57" s="178"/>
      <c r="AV57" s="178"/>
      <c r="AW57" s="178"/>
      <c r="AX57" s="178"/>
      <c r="AY57" s="178"/>
      <c r="AZ57" s="178"/>
      <c r="BA57" s="178"/>
      <c r="BB57" s="178"/>
      <c r="BC57" s="178"/>
      <c r="BD57" s="178"/>
      <c r="BE57" s="178"/>
      <c r="BF57" s="178"/>
      <c r="BG57" s="178"/>
      <c r="BH57" s="178"/>
      <c r="BI57" s="178"/>
      <c r="BJ57" s="178"/>
      <c r="BK57" s="178"/>
      <c r="BL57" s="178"/>
      <c r="BM57" s="178"/>
      <c r="BN57" s="178"/>
      <c r="BO57" s="178"/>
      <c r="BP57" s="178"/>
      <c r="BQ57" s="178"/>
      <c r="BR57" s="178"/>
      <c r="BS57" s="178"/>
      <c r="BT57" s="178"/>
      <c r="BU57" s="178"/>
      <c r="BV57" s="178"/>
      <c r="BW57" s="178"/>
      <c r="BX57" s="178"/>
      <c r="BY57" s="178"/>
      <c r="BZ57" s="178"/>
      <c r="CA57" s="178"/>
      <c r="CB57" s="178"/>
      <c r="CC57" s="178"/>
      <c r="CD57" s="178"/>
      <c r="CE57" s="178"/>
      <c r="CF57" s="178"/>
      <c r="CG57" s="178"/>
      <c r="CH57" s="178"/>
      <c r="CI57" s="178"/>
      <c r="CJ57" s="178"/>
      <c r="CK57" s="178"/>
      <c r="CL57" s="178"/>
      <c r="CM57" s="178"/>
      <c r="CN57" s="178"/>
      <c r="CO57" s="178"/>
      <c r="CP57" s="178"/>
      <c r="CQ57" s="178"/>
      <c r="CR57" s="178"/>
      <c r="CS57" s="178"/>
      <c r="CT57" s="178"/>
      <c r="CU57" s="178"/>
      <c r="CV57" s="178"/>
      <c r="CW57" s="178"/>
      <c r="CX57" s="178"/>
      <c r="CY57" s="178"/>
      <c r="CZ57" s="178"/>
      <c r="DA57" s="178"/>
      <c r="DB57" s="178"/>
      <c r="DC57" s="178"/>
      <c r="DD57" s="178"/>
      <c r="DE57" s="178"/>
      <c r="DF57" s="178"/>
      <c r="DG57" s="178"/>
      <c r="DH57" s="178"/>
      <c r="DI57" s="178"/>
      <c r="DJ57" s="178"/>
      <c r="DK57" s="178"/>
      <c r="DL57" s="178"/>
      <c r="DM57" s="178"/>
      <c r="DN57" s="178"/>
      <c r="DO57" s="178"/>
      <c r="DP57" s="178"/>
      <c r="DQ57" s="178"/>
      <c r="DR57" s="178"/>
      <c r="DS57" s="178"/>
      <c r="DT57" s="178"/>
      <c r="DU57" s="178"/>
      <c r="DV57" s="178"/>
      <c r="DW57" s="178"/>
      <c r="DX57" s="178"/>
      <c r="DY57" s="178"/>
      <c r="DZ57" s="178"/>
      <c r="EA57" s="178"/>
      <c r="EB57" s="178"/>
      <c r="EC57" s="178"/>
      <c r="ED57" s="178"/>
      <c r="EE57" s="178"/>
      <c r="EF57" s="178"/>
      <c r="EG57" s="178"/>
      <c r="EH57" s="178"/>
      <c r="EI57" s="178"/>
      <c r="EJ57" s="178"/>
      <c r="EK57" s="178"/>
      <c r="EL57" s="178"/>
      <c r="EM57" s="178"/>
      <c r="EN57" s="178"/>
      <c r="EO57" s="178"/>
      <c r="EP57" s="178"/>
      <c r="EQ57" s="178"/>
      <c r="ER57" s="178"/>
      <c r="ES57" s="178"/>
      <c r="ET57" s="178"/>
      <c r="EU57" s="178"/>
      <c r="EV57" s="178"/>
      <c r="EW57" s="178"/>
      <c r="EX57" s="178"/>
      <c r="EY57" s="178"/>
      <c r="EZ57" s="178"/>
      <c r="FA57" s="178"/>
      <c r="FB57" s="178"/>
      <c r="FC57" s="178"/>
      <c r="FD57" s="178"/>
      <c r="FE57" s="178"/>
      <c r="FF57" s="178"/>
      <c r="FG57" s="178"/>
      <c r="FH57" s="178"/>
      <c r="FI57" s="178"/>
      <c r="FJ57" s="178"/>
      <c r="FK57" s="178"/>
      <c r="FL57" s="178"/>
      <c r="FM57" s="178"/>
      <c r="FN57" s="178"/>
      <c r="FO57" s="178"/>
      <c r="FP57" s="178"/>
      <c r="FQ57" s="178"/>
      <c r="FR57" s="178"/>
      <c r="FS57" s="178"/>
      <c r="FT57" s="178"/>
      <c r="FU57" s="178"/>
      <c r="FV57" s="178"/>
      <c r="FW57" s="178"/>
      <c r="FX57" s="178"/>
      <c r="FY57" s="178"/>
      <c r="FZ57" s="178"/>
      <c r="GA57" s="178"/>
      <c r="GB57" s="178"/>
      <c r="GC57" s="178"/>
      <c r="GD57" s="178"/>
      <c r="GE57" s="178"/>
      <c r="GF57" s="178"/>
      <c r="GG57" s="178"/>
      <c r="GH57" s="178"/>
      <c r="GI57" s="178"/>
      <c r="GJ57" s="178"/>
      <c r="GK57" s="178"/>
      <c r="GL57" s="178"/>
      <c r="GM57" s="178"/>
      <c r="GN57" s="178"/>
      <c r="GO57" s="178"/>
      <c r="GP57" s="178"/>
      <c r="GQ57" s="178"/>
      <c r="GR57" s="178"/>
      <c r="GS57" s="178"/>
      <c r="GT57" s="178"/>
      <c r="GU57" s="178"/>
      <c r="GV57" s="178"/>
      <c r="GW57" s="178"/>
      <c r="GX57" s="178"/>
    </row>
    <row r="58" spans="1:206" s="156" customFormat="1" ht="37.5">
      <c r="A58" s="164"/>
      <c r="B58" s="173">
        <v>45537</v>
      </c>
      <c r="C58" s="166" t="s">
        <v>483</v>
      </c>
      <c r="D58" s="175" t="s">
        <v>311</v>
      </c>
      <c r="E58" s="186" t="s">
        <v>484</v>
      </c>
      <c r="F58" s="167"/>
      <c r="G58" s="176">
        <v>9000</v>
      </c>
      <c r="H58" s="169">
        <f t="shared" si="0"/>
        <v>15199294.856000002</v>
      </c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3"/>
      <c r="CX58" s="163"/>
      <c r="CY58" s="163"/>
      <c r="CZ58" s="163"/>
      <c r="DA58" s="163"/>
      <c r="DB58" s="163"/>
      <c r="DC58" s="163"/>
      <c r="DD58" s="163"/>
      <c r="DE58" s="163"/>
      <c r="DF58" s="163"/>
      <c r="DG58" s="163"/>
      <c r="DH58" s="163"/>
      <c r="DI58" s="163"/>
      <c r="DJ58" s="163"/>
      <c r="DK58" s="163"/>
      <c r="DL58" s="163"/>
      <c r="DM58" s="163"/>
      <c r="DN58" s="163"/>
      <c r="DO58" s="163"/>
      <c r="DP58" s="163"/>
      <c r="DQ58" s="163"/>
      <c r="DR58" s="163"/>
      <c r="DS58" s="163"/>
      <c r="DT58" s="163"/>
      <c r="DU58" s="163"/>
      <c r="DV58" s="163"/>
      <c r="DW58" s="163"/>
      <c r="DX58" s="163"/>
      <c r="DY58" s="163"/>
      <c r="DZ58" s="163"/>
      <c r="EA58" s="163"/>
      <c r="EB58" s="163"/>
      <c r="EC58" s="163"/>
      <c r="ED58" s="163"/>
      <c r="EE58" s="163"/>
      <c r="EF58" s="163"/>
      <c r="EG58" s="163"/>
      <c r="EH58" s="163"/>
      <c r="EI58" s="163"/>
      <c r="EJ58" s="163"/>
      <c r="EK58" s="163"/>
      <c r="EL58" s="163"/>
      <c r="EM58" s="163"/>
      <c r="EN58" s="163"/>
      <c r="EO58" s="163"/>
      <c r="EP58" s="163"/>
      <c r="EQ58" s="163"/>
      <c r="ER58" s="163"/>
      <c r="ES58" s="163"/>
      <c r="ET58" s="163"/>
      <c r="EU58" s="163"/>
      <c r="EV58" s="163"/>
      <c r="EW58" s="163"/>
      <c r="EX58" s="163"/>
      <c r="EY58" s="163"/>
      <c r="EZ58" s="163"/>
      <c r="FA58" s="163"/>
      <c r="FB58" s="163"/>
      <c r="FC58" s="163"/>
      <c r="FD58" s="163"/>
      <c r="FE58" s="163"/>
      <c r="FF58" s="163"/>
      <c r="FG58" s="163"/>
      <c r="FH58" s="163"/>
      <c r="FI58" s="163"/>
      <c r="FJ58" s="163"/>
      <c r="FK58" s="163"/>
      <c r="FL58" s="163"/>
      <c r="FM58" s="163"/>
      <c r="FN58" s="163"/>
      <c r="FO58" s="163"/>
      <c r="FP58" s="163"/>
      <c r="FQ58" s="163"/>
      <c r="FR58" s="163"/>
      <c r="FS58" s="163"/>
      <c r="FT58" s="163"/>
      <c r="FU58" s="163"/>
      <c r="FV58" s="163"/>
      <c r="FW58" s="163"/>
      <c r="FX58" s="163"/>
      <c r="FY58" s="163"/>
      <c r="FZ58" s="163"/>
      <c r="GA58" s="163"/>
      <c r="GB58" s="163"/>
      <c r="GC58" s="163"/>
      <c r="GD58" s="163"/>
      <c r="GE58" s="163"/>
      <c r="GF58" s="163"/>
      <c r="GG58" s="163"/>
      <c r="GH58" s="163"/>
      <c r="GI58" s="163"/>
      <c r="GJ58" s="163"/>
      <c r="GK58" s="163"/>
      <c r="GL58" s="163"/>
      <c r="GM58" s="163"/>
      <c r="GN58" s="163"/>
      <c r="GO58" s="163"/>
      <c r="GP58" s="163"/>
      <c r="GQ58" s="163"/>
      <c r="GR58" s="163"/>
      <c r="GS58" s="163"/>
      <c r="GT58" s="163"/>
      <c r="GU58" s="163"/>
      <c r="GV58" s="163"/>
      <c r="GW58" s="163"/>
      <c r="GX58" s="163"/>
    </row>
    <row r="59" spans="1:206" s="179" customFormat="1" ht="37.5">
      <c r="A59" s="172"/>
      <c r="B59" s="173">
        <v>45537</v>
      </c>
      <c r="C59" s="166" t="s">
        <v>485</v>
      </c>
      <c r="D59" s="175" t="s">
        <v>312</v>
      </c>
      <c r="E59" s="175" t="s">
        <v>486</v>
      </c>
      <c r="F59" s="171"/>
      <c r="G59" s="176">
        <v>8100</v>
      </c>
      <c r="H59" s="169">
        <f t="shared" si="0"/>
        <v>15191194.856000002</v>
      </c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K59" s="178"/>
      <c r="AL59" s="178"/>
      <c r="AM59" s="178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  <c r="BD59" s="178"/>
      <c r="BE59" s="178"/>
      <c r="BF59" s="178"/>
      <c r="BG59" s="178"/>
      <c r="BH59" s="178"/>
      <c r="BI59" s="178"/>
      <c r="BJ59" s="178"/>
      <c r="BK59" s="178"/>
      <c r="BL59" s="178"/>
      <c r="BM59" s="178"/>
      <c r="BN59" s="178"/>
      <c r="BO59" s="178"/>
      <c r="BP59" s="178"/>
      <c r="BQ59" s="178"/>
      <c r="BR59" s="178"/>
      <c r="BS59" s="178"/>
      <c r="BT59" s="178"/>
      <c r="BU59" s="178"/>
      <c r="BV59" s="178"/>
      <c r="BW59" s="178"/>
      <c r="BX59" s="178"/>
      <c r="BY59" s="178"/>
      <c r="BZ59" s="178"/>
      <c r="CA59" s="178"/>
      <c r="CB59" s="178"/>
      <c r="CC59" s="178"/>
      <c r="CD59" s="178"/>
      <c r="CE59" s="178"/>
      <c r="CF59" s="178"/>
      <c r="CG59" s="178"/>
      <c r="CH59" s="178"/>
      <c r="CI59" s="178"/>
      <c r="CJ59" s="178"/>
      <c r="CK59" s="178"/>
      <c r="CL59" s="178"/>
      <c r="CM59" s="178"/>
      <c r="CN59" s="178"/>
      <c r="CO59" s="178"/>
      <c r="CP59" s="178"/>
      <c r="CQ59" s="178"/>
      <c r="CR59" s="178"/>
      <c r="CS59" s="178"/>
      <c r="CT59" s="178"/>
      <c r="CU59" s="178"/>
      <c r="CV59" s="178"/>
      <c r="CW59" s="178"/>
      <c r="CX59" s="178"/>
      <c r="CY59" s="178"/>
      <c r="CZ59" s="178"/>
      <c r="DA59" s="178"/>
      <c r="DB59" s="178"/>
      <c r="DC59" s="178"/>
      <c r="DD59" s="178"/>
      <c r="DE59" s="178"/>
      <c r="DF59" s="178"/>
      <c r="DG59" s="178"/>
      <c r="DH59" s="178"/>
      <c r="DI59" s="178"/>
      <c r="DJ59" s="178"/>
      <c r="DK59" s="178"/>
      <c r="DL59" s="178"/>
      <c r="DM59" s="178"/>
      <c r="DN59" s="178"/>
      <c r="DO59" s="178"/>
      <c r="DP59" s="178"/>
      <c r="DQ59" s="178"/>
      <c r="DR59" s="178"/>
      <c r="DS59" s="178"/>
      <c r="DT59" s="178"/>
      <c r="DU59" s="178"/>
      <c r="DV59" s="178"/>
      <c r="DW59" s="178"/>
      <c r="DX59" s="178"/>
      <c r="DY59" s="178"/>
      <c r="DZ59" s="178"/>
      <c r="EA59" s="178"/>
      <c r="EB59" s="178"/>
      <c r="EC59" s="178"/>
      <c r="ED59" s="178"/>
      <c r="EE59" s="178"/>
      <c r="EF59" s="178"/>
      <c r="EG59" s="178"/>
      <c r="EH59" s="178"/>
      <c r="EI59" s="178"/>
      <c r="EJ59" s="178"/>
      <c r="EK59" s="178"/>
      <c r="EL59" s="178"/>
      <c r="EM59" s="178"/>
      <c r="EN59" s="178"/>
      <c r="EO59" s="178"/>
      <c r="EP59" s="178"/>
      <c r="EQ59" s="178"/>
      <c r="ER59" s="178"/>
      <c r="ES59" s="178"/>
      <c r="ET59" s="178"/>
      <c r="EU59" s="178"/>
      <c r="EV59" s="178"/>
      <c r="EW59" s="178"/>
      <c r="EX59" s="178"/>
      <c r="EY59" s="178"/>
      <c r="EZ59" s="178"/>
      <c r="FA59" s="178"/>
      <c r="FB59" s="178"/>
      <c r="FC59" s="178"/>
      <c r="FD59" s="178"/>
      <c r="FE59" s="178"/>
      <c r="FF59" s="178"/>
      <c r="FG59" s="178"/>
      <c r="FH59" s="178"/>
      <c r="FI59" s="178"/>
      <c r="FJ59" s="178"/>
      <c r="FK59" s="178"/>
      <c r="FL59" s="178"/>
      <c r="FM59" s="178"/>
      <c r="FN59" s="178"/>
      <c r="FO59" s="178"/>
      <c r="FP59" s="178"/>
      <c r="FQ59" s="178"/>
      <c r="FR59" s="178"/>
      <c r="FS59" s="178"/>
      <c r="FT59" s="178"/>
      <c r="FU59" s="178"/>
      <c r="FV59" s="178"/>
      <c r="FW59" s="178"/>
      <c r="FX59" s="178"/>
      <c r="FY59" s="178"/>
      <c r="FZ59" s="178"/>
      <c r="GA59" s="178"/>
      <c r="GB59" s="178"/>
      <c r="GC59" s="178"/>
      <c r="GD59" s="178"/>
      <c r="GE59" s="178"/>
      <c r="GF59" s="178"/>
      <c r="GG59" s="178"/>
      <c r="GH59" s="178"/>
      <c r="GI59" s="178"/>
      <c r="GJ59" s="178"/>
      <c r="GK59" s="178"/>
      <c r="GL59" s="178"/>
      <c r="GM59" s="178"/>
      <c r="GN59" s="178"/>
      <c r="GO59" s="178"/>
      <c r="GP59" s="178"/>
      <c r="GQ59" s="178"/>
      <c r="GR59" s="178"/>
      <c r="GS59" s="178"/>
      <c r="GT59" s="178"/>
      <c r="GU59" s="178"/>
      <c r="GV59" s="178"/>
      <c r="GW59" s="178"/>
      <c r="GX59" s="178"/>
    </row>
    <row r="60" spans="1:206" s="179" customFormat="1" ht="37.5">
      <c r="A60" s="172"/>
      <c r="B60" s="173">
        <v>45537</v>
      </c>
      <c r="C60" s="166" t="s">
        <v>487</v>
      </c>
      <c r="D60" s="175" t="s">
        <v>313</v>
      </c>
      <c r="E60" s="175" t="s">
        <v>488</v>
      </c>
      <c r="F60" s="171"/>
      <c r="G60" s="176">
        <v>10000</v>
      </c>
      <c r="H60" s="169">
        <f t="shared" si="0"/>
        <v>15181194.856000002</v>
      </c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178"/>
      <c r="AT60" s="178"/>
      <c r="AU60" s="178"/>
      <c r="AV60" s="178"/>
      <c r="AW60" s="178"/>
      <c r="AX60" s="178"/>
      <c r="AY60" s="178"/>
      <c r="AZ60" s="178"/>
      <c r="BA60" s="178"/>
      <c r="BB60" s="178"/>
      <c r="BC60" s="178"/>
      <c r="BD60" s="178"/>
      <c r="BE60" s="178"/>
      <c r="BF60" s="178"/>
      <c r="BG60" s="178"/>
      <c r="BH60" s="178"/>
      <c r="BI60" s="178"/>
      <c r="BJ60" s="178"/>
      <c r="BK60" s="178"/>
      <c r="BL60" s="178"/>
      <c r="BM60" s="178"/>
      <c r="BN60" s="178"/>
      <c r="BO60" s="178"/>
      <c r="BP60" s="178"/>
      <c r="BQ60" s="178"/>
      <c r="BR60" s="178"/>
      <c r="BS60" s="178"/>
      <c r="BT60" s="178"/>
      <c r="BU60" s="178"/>
      <c r="BV60" s="178"/>
      <c r="BW60" s="178"/>
      <c r="BX60" s="178"/>
      <c r="BY60" s="178"/>
      <c r="BZ60" s="178"/>
      <c r="CA60" s="178"/>
      <c r="CB60" s="178"/>
      <c r="CC60" s="178"/>
      <c r="CD60" s="178"/>
      <c r="CE60" s="178"/>
      <c r="CF60" s="178"/>
      <c r="CG60" s="178"/>
      <c r="CH60" s="178"/>
      <c r="CI60" s="178"/>
      <c r="CJ60" s="178"/>
      <c r="CK60" s="178"/>
      <c r="CL60" s="178"/>
      <c r="CM60" s="178"/>
      <c r="CN60" s="178"/>
      <c r="CO60" s="178"/>
      <c r="CP60" s="178"/>
      <c r="CQ60" s="178"/>
      <c r="CR60" s="178"/>
      <c r="CS60" s="178"/>
      <c r="CT60" s="178"/>
      <c r="CU60" s="178"/>
      <c r="CV60" s="178"/>
      <c r="CW60" s="178"/>
      <c r="CX60" s="178"/>
      <c r="CY60" s="178"/>
      <c r="CZ60" s="178"/>
      <c r="DA60" s="178"/>
      <c r="DB60" s="178"/>
      <c r="DC60" s="178"/>
      <c r="DD60" s="178"/>
      <c r="DE60" s="178"/>
      <c r="DF60" s="178"/>
      <c r="DG60" s="178"/>
      <c r="DH60" s="178"/>
      <c r="DI60" s="178"/>
      <c r="DJ60" s="178"/>
      <c r="DK60" s="178"/>
      <c r="DL60" s="178"/>
      <c r="DM60" s="178"/>
      <c r="DN60" s="178"/>
      <c r="DO60" s="178"/>
      <c r="DP60" s="178"/>
      <c r="DQ60" s="178"/>
      <c r="DR60" s="178"/>
      <c r="DS60" s="178"/>
      <c r="DT60" s="178"/>
      <c r="DU60" s="178"/>
      <c r="DV60" s="178"/>
      <c r="DW60" s="178"/>
      <c r="DX60" s="178"/>
      <c r="DY60" s="178"/>
      <c r="DZ60" s="178"/>
      <c r="EA60" s="178"/>
      <c r="EB60" s="178"/>
      <c r="EC60" s="178"/>
      <c r="ED60" s="178"/>
      <c r="EE60" s="178"/>
      <c r="EF60" s="178"/>
      <c r="EG60" s="178"/>
      <c r="EH60" s="178"/>
      <c r="EI60" s="178"/>
      <c r="EJ60" s="178"/>
      <c r="EK60" s="178"/>
      <c r="EL60" s="178"/>
      <c r="EM60" s="178"/>
      <c r="EN60" s="178"/>
      <c r="EO60" s="178"/>
      <c r="EP60" s="178"/>
      <c r="EQ60" s="178"/>
      <c r="ER60" s="178"/>
      <c r="ES60" s="178"/>
      <c r="ET60" s="178"/>
      <c r="EU60" s="178"/>
      <c r="EV60" s="178"/>
      <c r="EW60" s="178"/>
      <c r="EX60" s="178"/>
      <c r="EY60" s="178"/>
      <c r="EZ60" s="178"/>
      <c r="FA60" s="178"/>
      <c r="FB60" s="178"/>
      <c r="FC60" s="178"/>
      <c r="FD60" s="178"/>
      <c r="FE60" s="178"/>
      <c r="FF60" s="178"/>
      <c r="FG60" s="178"/>
      <c r="FH60" s="178"/>
      <c r="FI60" s="178"/>
      <c r="FJ60" s="178"/>
      <c r="FK60" s="178"/>
      <c r="FL60" s="178"/>
      <c r="FM60" s="178"/>
      <c r="FN60" s="178"/>
      <c r="FO60" s="178"/>
      <c r="FP60" s="178"/>
      <c r="FQ60" s="178"/>
      <c r="FR60" s="178"/>
      <c r="FS60" s="178"/>
      <c r="FT60" s="178"/>
      <c r="FU60" s="178"/>
      <c r="FV60" s="178"/>
      <c r="FW60" s="178"/>
      <c r="FX60" s="178"/>
      <c r="FY60" s="178"/>
      <c r="FZ60" s="178"/>
      <c r="GA60" s="178"/>
      <c r="GB60" s="178"/>
      <c r="GC60" s="178"/>
      <c r="GD60" s="178"/>
      <c r="GE60" s="178"/>
      <c r="GF60" s="178"/>
      <c r="GG60" s="178"/>
      <c r="GH60" s="178"/>
      <c r="GI60" s="178"/>
      <c r="GJ60" s="178"/>
      <c r="GK60" s="178"/>
      <c r="GL60" s="178"/>
      <c r="GM60" s="178"/>
      <c r="GN60" s="178"/>
      <c r="GO60" s="178"/>
      <c r="GP60" s="178"/>
      <c r="GQ60" s="178"/>
      <c r="GR60" s="178"/>
      <c r="GS60" s="178"/>
      <c r="GT60" s="178"/>
      <c r="GU60" s="178"/>
      <c r="GV60" s="178"/>
      <c r="GW60" s="178"/>
      <c r="GX60" s="178"/>
    </row>
    <row r="61" spans="1:206" s="179" customFormat="1" ht="37.5">
      <c r="A61" s="172"/>
      <c r="B61" s="173">
        <v>45537</v>
      </c>
      <c r="C61" s="166" t="s">
        <v>489</v>
      </c>
      <c r="D61" s="175" t="s">
        <v>314</v>
      </c>
      <c r="E61" s="175" t="s">
        <v>490</v>
      </c>
      <c r="F61" s="171"/>
      <c r="G61" s="176">
        <v>17000</v>
      </c>
      <c r="H61" s="169">
        <f t="shared" si="0"/>
        <v>15164194.856000002</v>
      </c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178"/>
      <c r="AT61" s="178"/>
      <c r="AU61" s="178"/>
      <c r="AV61" s="178"/>
      <c r="AW61" s="178"/>
      <c r="AX61" s="178"/>
      <c r="AY61" s="178"/>
      <c r="AZ61" s="178"/>
      <c r="BA61" s="178"/>
      <c r="BB61" s="178"/>
      <c r="BC61" s="178"/>
      <c r="BD61" s="178"/>
      <c r="BE61" s="178"/>
      <c r="BF61" s="178"/>
      <c r="BG61" s="178"/>
      <c r="BH61" s="178"/>
      <c r="BI61" s="178"/>
      <c r="BJ61" s="178"/>
      <c r="BK61" s="178"/>
      <c r="BL61" s="178"/>
      <c r="BM61" s="178"/>
      <c r="BN61" s="178"/>
      <c r="BO61" s="178"/>
      <c r="BP61" s="178"/>
      <c r="BQ61" s="178"/>
      <c r="BR61" s="178"/>
      <c r="BS61" s="178"/>
      <c r="BT61" s="178"/>
      <c r="BU61" s="178"/>
      <c r="BV61" s="178"/>
      <c r="BW61" s="178"/>
      <c r="BX61" s="178"/>
      <c r="BY61" s="178"/>
      <c r="BZ61" s="178"/>
      <c r="CA61" s="178"/>
      <c r="CB61" s="178"/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8"/>
      <c r="CR61" s="178"/>
      <c r="CS61" s="178"/>
      <c r="CT61" s="178"/>
      <c r="CU61" s="178"/>
      <c r="CV61" s="178"/>
      <c r="CW61" s="178"/>
      <c r="CX61" s="178"/>
      <c r="CY61" s="178"/>
      <c r="CZ61" s="178"/>
      <c r="DA61" s="178"/>
      <c r="DB61" s="178"/>
      <c r="DC61" s="178"/>
      <c r="DD61" s="178"/>
      <c r="DE61" s="178"/>
      <c r="DF61" s="178"/>
      <c r="DG61" s="178"/>
      <c r="DH61" s="178"/>
      <c r="DI61" s="178"/>
      <c r="DJ61" s="178"/>
      <c r="DK61" s="178"/>
      <c r="DL61" s="178"/>
      <c r="DM61" s="178"/>
      <c r="DN61" s="178"/>
      <c r="DO61" s="178"/>
      <c r="DP61" s="178"/>
      <c r="DQ61" s="178"/>
      <c r="DR61" s="178"/>
      <c r="DS61" s="178"/>
      <c r="DT61" s="178"/>
      <c r="DU61" s="178"/>
      <c r="DV61" s="178"/>
      <c r="DW61" s="178"/>
      <c r="DX61" s="178"/>
      <c r="DY61" s="178"/>
      <c r="DZ61" s="178"/>
      <c r="EA61" s="178"/>
      <c r="EB61" s="178"/>
      <c r="EC61" s="178"/>
      <c r="ED61" s="178"/>
      <c r="EE61" s="178"/>
      <c r="EF61" s="178"/>
      <c r="EG61" s="178"/>
      <c r="EH61" s="178"/>
      <c r="EI61" s="178"/>
      <c r="EJ61" s="178"/>
      <c r="EK61" s="178"/>
      <c r="EL61" s="178"/>
      <c r="EM61" s="178"/>
      <c r="EN61" s="178"/>
      <c r="EO61" s="178"/>
      <c r="EP61" s="178"/>
      <c r="EQ61" s="178"/>
      <c r="ER61" s="178"/>
      <c r="ES61" s="178"/>
      <c r="ET61" s="178"/>
      <c r="EU61" s="178"/>
      <c r="EV61" s="178"/>
      <c r="EW61" s="178"/>
      <c r="EX61" s="178"/>
      <c r="EY61" s="178"/>
      <c r="EZ61" s="178"/>
      <c r="FA61" s="178"/>
      <c r="FB61" s="178"/>
      <c r="FC61" s="178"/>
      <c r="FD61" s="178"/>
      <c r="FE61" s="178"/>
      <c r="FF61" s="178"/>
      <c r="FG61" s="178"/>
      <c r="FH61" s="178"/>
      <c r="FI61" s="178"/>
      <c r="FJ61" s="178"/>
      <c r="FK61" s="178"/>
      <c r="FL61" s="178"/>
      <c r="FM61" s="178"/>
      <c r="FN61" s="178"/>
      <c r="FO61" s="178"/>
      <c r="FP61" s="178"/>
      <c r="FQ61" s="178"/>
      <c r="FR61" s="178"/>
      <c r="FS61" s="178"/>
      <c r="FT61" s="178"/>
      <c r="FU61" s="178"/>
      <c r="FV61" s="178"/>
      <c r="FW61" s="178"/>
      <c r="FX61" s="178"/>
      <c r="FY61" s="178"/>
      <c r="FZ61" s="178"/>
      <c r="GA61" s="178"/>
      <c r="GB61" s="178"/>
      <c r="GC61" s="178"/>
      <c r="GD61" s="178"/>
      <c r="GE61" s="178"/>
      <c r="GF61" s="178"/>
      <c r="GG61" s="178"/>
      <c r="GH61" s="178"/>
      <c r="GI61" s="178"/>
      <c r="GJ61" s="178"/>
      <c r="GK61" s="178"/>
      <c r="GL61" s="178"/>
      <c r="GM61" s="178"/>
      <c r="GN61" s="178"/>
      <c r="GO61" s="178"/>
      <c r="GP61" s="178"/>
      <c r="GQ61" s="178"/>
      <c r="GR61" s="178"/>
      <c r="GS61" s="178"/>
      <c r="GT61" s="178"/>
      <c r="GU61" s="178"/>
      <c r="GV61" s="178"/>
      <c r="GW61" s="178"/>
      <c r="GX61" s="178"/>
    </row>
    <row r="62" spans="1:206" s="179" customFormat="1" ht="37.5">
      <c r="A62" s="172"/>
      <c r="B62" s="173">
        <v>45537</v>
      </c>
      <c r="C62" s="166" t="s">
        <v>491</v>
      </c>
      <c r="D62" s="175" t="s">
        <v>315</v>
      </c>
      <c r="E62" s="192" t="s">
        <v>492</v>
      </c>
      <c r="F62" s="171"/>
      <c r="G62" s="176">
        <v>80001</v>
      </c>
      <c r="H62" s="169">
        <f t="shared" si="0"/>
        <v>15084193.856000002</v>
      </c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8"/>
      <c r="AT62" s="178"/>
      <c r="AU62" s="178"/>
      <c r="AV62" s="178"/>
      <c r="AW62" s="178"/>
      <c r="AX62" s="178"/>
      <c r="AY62" s="178"/>
      <c r="AZ62" s="178"/>
      <c r="BA62" s="178"/>
      <c r="BB62" s="178"/>
      <c r="BC62" s="178"/>
      <c r="BD62" s="178"/>
      <c r="BE62" s="178"/>
      <c r="BF62" s="178"/>
      <c r="BG62" s="178"/>
      <c r="BH62" s="178"/>
      <c r="BI62" s="178"/>
      <c r="BJ62" s="178"/>
      <c r="BK62" s="178"/>
      <c r="BL62" s="178"/>
      <c r="BM62" s="178"/>
      <c r="BN62" s="178"/>
      <c r="BO62" s="178"/>
      <c r="BP62" s="178"/>
      <c r="BQ62" s="178"/>
      <c r="BR62" s="178"/>
      <c r="BS62" s="178"/>
      <c r="BT62" s="178"/>
      <c r="BU62" s="178"/>
      <c r="BV62" s="178"/>
      <c r="BW62" s="178"/>
      <c r="BX62" s="178"/>
      <c r="BY62" s="178"/>
      <c r="BZ62" s="178"/>
      <c r="CA62" s="178"/>
      <c r="CB62" s="178"/>
      <c r="CC62" s="178"/>
      <c r="CD62" s="178"/>
      <c r="CE62" s="178"/>
      <c r="CF62" s="178"/>
      <c r="CG62" s="178"/>
      <c r="CH62" s="178"/>
      <c r="CI62" s="178"/>
      <c r="CJ62" s="178"/>
      <c r="CK62" s="178"/>
      <c r="CL62" s="178"/>
      <c r="CM62" s="178"/>
      <c r="CN62" s="178"/>
      <c r="CO62" s="178"/>
      <c r="CP62" s="178"/>
      <c r="CQ62" s="178"/>
      <c r="CR62" s="178"/>
      <c r="CS62" s="178"/>
      <c r="CT62" s="178"/>
      <c r="CU62" s="178"/>
      <c r="CV62" s="178"/>
      <c r="CW62" s="178"/>
      <c r="CX62" s="178"/>
      <c r="CY62" s="178"/>
      <c r="CZ62" s="178"/>
      <c r="DA62" s="178"/>
      <c r="DB62" s="178"/>
      <c r="DC62" s="178"/>
      <c r="DD62" s="178"/>
      <c r="DE62" s="178"/>
      <c r="DF62" s="178"/>
      <c r="DG62" s="178"/>
      <c r="DH62" s="178"/>
      <c r="DI62" s="178"/>
      <c r="DJ62" s="178"/>
      <c r="DK62" s="178"/>
      <c r="DL62" s="178"/>
      <c r="DM62" s="178"/>
      <c r="DN62" s="178"/>
      <c r="DO62" s="178"/>
      <c r="DP62" s="178"/>
      <c r="DQ62" s="178"/>
      <c r="DR62" s="178"/>
      <c r="DS62" s="178"/>
      <c r="DT62" s="178"/>
      <c r="DU62" s="178"/>
      <c r="DV62" s="178"/>
      <c r="DW62" s="178"/>
      <c r="DX62" s="178"/>
      <c r="DY62" s="178"/>
      <c r="DZ62" s="178"/>
      <c r="EA62" s="178"/>
      <c r="EB62" s="178"/>
      <c r="EC62" s="178"/>
      <c r="ED62" s="178"/>
      <c r="EE62" s="178"/>
      <c r="EF62" s="178"/>
      <c r="EG62" s="178"/>
      <c r="EH62" s="178"/>
      <c r="EI62" s="178"/>
      <c r="EJ62" s="178"/>
      <c r="EK62" s="178"/>
      <c r="EL62" s="178"/>
      <c r="EM62" s="178"/>
      <c r="EN62" s="178"/>
      <c r="EO62" s="178"/>
      <c r="EP62" s="178"/>
      <c r="EQ62" s="178"/>
      <c r="ER62" s="178"/>
      <c r="ES62" s="178"/>
      <c r="ET62" s="178"/>
      <c r="EU62" s="178"/>
      <c r="EV62" s="178"/>
      <c r="EW62" s="178"/>
      <c r="EX62" s="178"/>
      <c r="EY62" s="178"/>
      <c r="EZ62" s="178"/>
      <c r="FA62" s="178"/>
      <c r="FB62" s="178"/>
      <c r="FC62" s="178"/>
      <c r="FD62" s="178"/>
      <c r="FE62" s="178"/>
      <c r="FF62" s="178"/>
      <c r="FG62" s="178"/>
      <c r="FH62" s="178"/>
      <c r="FI62" s="178"/>
      <c r="FJ62" s="178"/>
      <c r="FK62" s="178"/>
      <c r="FL62" s="178"/>
      <c r="FM62" s="178"/>
      <c r="FN62" s="178"/>
      <c r="FO62" s="178"/>
      <c r="FP62" s="178"/>
      <c r="FQ62" s="178"/>
      <c r="FR62" s="178"/>
      <c r="FS62" s="178"/>
      <c r="FT62" s="178"/>
      <c r="FU62" s="178"/>
      <c r="FV62" s="178"/>
      <c r="FW62" s="178"/>
      <c r="FX62" s="178"/>
      <c r="FY62" s="178"/>
      <c r="FZ62" s="178"/>
      <c r="GA62" s="178"/>
      <c r="GB62" s="178"/>
      <c r="GC62" s="178"/>
      <c r="GD62" s="178"/>
      <c r="GE62" s="178"/>
      <c r="GF62" s="178"/>
      <c r="GG62" s="178"/>
      <c r="GH62" s="178"/>
      <c r="GI62" s="178"/>
      <c r="GJ62" s="178"/>
      <c r="GK62" s="178"/>
      <c r="GL62" s="178"/>
      <c r="GM62" s="178"/>
      <c r="GN62" s="178"/>
      <c r="GO62" s="178"/>
      <c r="GP62" s="178"/>
      <c r="GQ62" s="178"/>
      <c r="GR62" s="178"/>
      <c r="GS62" s="178"/>
      <c r="GT62" s="178"/>
      <c r="GU62" s="178"/>
      <c r="GV62" s="178"/>
      <c r="GW62" s="178"/>
      <c r="GX62" s="178"/>
    </row>
    <row r="63" spans="1:206" s="179" customFormat="1" ht="56.25">
      <c r="A63" s="172"/>
      <c r="B63" s="173">
        <v>45537</v>
      </c>
      <c r="C63" s="166" t="s">
        <v>493</v>
      </c>
      <c r="D63" s="197" t="s">
        <v>494</v>
      </c>
      <c r="E63" s="192" t="s">
        <v>495</v>
      </c>
      <c r="F63" s="171"/>
      <c r="G63" s="176">
        <v>76230</v>
      </c>
      <c r="H63" s="169">
        <f t="shared" si="0"/>
        <v>15007963.856000002</v>
      </c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8"/>
      <c r="BE63" s="178"/>
      <c r="BF63" s="178"/>
      <c r="BG63" s="178"/>
      <c r="BH63" s="178"/>
      <c r="BI63" s="178"/>
      <c r="BJ63" s="178"/>
      <c r="BK63" s="178"/>
      <c r="BL63" s="178"/>
      <c r="BM63" s="178"/>
      <c r="BN63" s="178"/>
      <c r="BO63" s="178"/>
      <c r="BP63" s="178"/>
      <c r="BQ63" s="178"/>
      <c r="BR63" s="178"/>
      <c r="BS63" s="178"/>
      <c r="BT63" s="178"/>
      <c r="BU63" s="178"/>
      <c r="BV63" s="178"/>
      <c r="BW63" s="178"/>
      <c r="BX63" s="178"/>
      <c r="BY63" s="178"/>
      <c r="BZ63" s="178"/>
      <c r="CA63" s="178"/>
      <c r="CB63" s="178"/>
      <c r="CC63" s="178"/>
      <c r="CD63" s="178"/>
      <c r="CE63" s="178"/>
      <c r="CF63" s="178"/>
      <c r="CG63" s="178"/>
      <c r="CH63" s="178"/>
      <c r="CI63" s="178"/>
      <c r="CJ63" s="178"/>
      <c r="CK63" s="178"/>
      <c r="CL63" s="178"/>
      <c r="CM63" s="178"/>
      <c r="CN63" s="178"/>
      <c r="CO63" s="178"/>
      <c r="CP63" s="178"/>
      <c r="CQ63" s="178"/>
      <c r="CR63" s="178"/>
      <c r="CS63" s="178"/>
      <c r="CT63" s="178"/>
      <c r="CU63" s="178"/>
      <c r="CV63" s="178"/>
      <c r="CW63" s="178"/>
      <c r="CX63" s="178"/>
      <c r="CY63" s="178"/>
      <c r="CZ63" s="178"/>
      <c r="DA63" s="178"/>
      <c r="DB63" s="178"/>
      <c r="DC63" s="178"/>
      <c r="DD63" s="178"/>
      <c r="DE63" s="178"/>
      <c r="DF63" s="178"/>
      <c r="DG63" s="178"/>
      <c r="DH63" s="178"/>
      <c r="DI63" s="178"/>
      <c r="DJ63" s="178"/>
      <c r="DK63" s="178"/>
      <c r="DL63" s="178"/>
      <c r="DM63" s="178"/>
      <c r="DN63" s="178"/>
      <c r="DO63" s="178"/>
      <c r="DP63" s="178"/>
      <c r="DQ63" s="178"/>
      <c r="DR63" s="178"/>
      <c r="DS63" s="178"/>
      <c r="DT63" s="178"/>
      <c r="DU63" s="178"/>
      <c r="DV63" s="178"/>
      <c r="DW63" s="178"/>
      <c r="DX63" s="178"/>
      <c r="DY63" s="178"/>
      <c r="DZ63" s="178"/>
      <c r="EA63" s="178"/>
      <c r="EB63" s="178"/>
      <c r="EC63" s="178"/>
      <c r="ED63" s="178"/>
      <c r="EE63" s="178"/>
      <c r="EF63" s="178"/>
      <c r="EG63" s="178"/>
      <c r="EH63" s="178"/>
      <c r="EI63" s="178"/>
      <c r="EJ63" s="178"/>
      <c r="EK63" s="178"/>
      <c r="EL63" s="178"/>
      <c r="EM63" s="178"/>
      <c r="EN63" s="178"/>
      <c r="EO63" s="178"/>
      <c r="EP63" s="178"/>
      <c r="EQ63" s="178"/>
      <c r="ER63" s="178"/>
      <c r="ES63" s="178"/>
      <c r="ET63" s="178"/>
      <c r="EU63" s="178"/>
      <c r="EV63" s="178"/>
      <c r="EW63" s="178"/>
      <c r="EX63" s="178"/>
      <c r="EY63" s="178"/>
      <c r="EZ63" s="178"/>
      <c r="FA63" s="178"/>
      <c r="FB63" s="178"/>
      <c r="FC63" s="178"/>
      <c r="FD63" s="178"/>
      <c r="FE63" s="178"/>
      <c r="FF63" s="178"/>
      <c r="FG63" s="178"/>
      <c r="FH63" s="178"/>
      <c r="FI63" s="178"/>
      <c r="FJ63" s="178"/>
      <c r="FK63" s="178"/>
      <c r="FL63" s="178"/>
      <c r="FM63" s="178"/>
      <c r="FN63" s="178"/>
      <c r="FO63" s="178"/>
      <c r="FP63" s="178"/>
      <c r="FQ63" s="178"/>
      <c r="FR63" s="178"/>
      <c r="FS63" s="178"/>
      <c r="FT63" s="178"/>
      <c r="FU63" s="178"/>
      <c r="FV63" s="178"/>
      <c r="FW63" s="178"/>
      <c r="FX63" s="178"/>
      <c r="FY63" s="178"/>
      <c r="FZ63" s="178"/>
      <c r="GA63" s="178"/>
      <c r="GB63" s="178"/>
      <c r="GC63" s="178"/>
      <c r="GD63" s="178"/>
      <c r="GE63" s="178"/>
      <c r="GF63" s="178"/>
      <c r="GG63" s="178"/>
      <c r="GH63" s="178"/>
      <c r="GI63" s="178"/>
      <c r="GJ63" s="178"/>
      <c r="GK63" s="178"/>
      <c r="GL63" s="178"/>
      <c r="GM63" s="178"/>
      <c r="GN63" s="178"/>
      <c r="GO63" s="178"/>
      <c r="GP63" s="178"/>
      <c r="GQ63" s="178"/>
      <c r="GR63" s="178"/>
      <c r="GS63" s="178"/>
      <c r="GT63" s="178"/>
      <c r="GU63" s="178"/>
      <c r="GV63" s="178"/>
      <c r="GW63" s="178"/>
      <c r="GX63" s="178"/>
    </row>
    <row r="64" spans="1:206" s="179" customFormat="1" ht="37.5">
      <c r="A64" s="172"/>
      <c r="B64" s="173">
        <v>45539</v>
      </c>
      <c r="C64" s="166" t="s">
        <v>496</v>
      </c>
      <c r="D64" s="175" t="s">
        <v>269</v>
      </c>
      <c r="E64" s="192" t="s">
        <v>497</v>
      </c>
      <c r="F64" s="171"/>
      <c r="G64" s="176">
        <v>178707</v>
      </c>
      <c r="H64" s="169">
        <f t="shared" si="0"/>
        <v>14829256.856000002</v>
      </c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  <c r="BA64" s="178"/>
      <c r="BB64" s="178"/>
      <c r="BC64" s="178"/>
      <c r="BD64" s="178"/>
      <c r="BE64" s="178"/>
      <c r="BF64" s="178"/>
      <c r="BG64" s="178"/>
      <c r="BH64" s="178"/>
      <c r="BI64" s="178"/>
      <c r="BJ64" s="178"/>
      <c r="BK64" s="178"/>
      <c r="BL64" s="178"/>
      <c r="BM64" s="178"/>
      <c r="BN64" s="178"/>
      <c r="BO64" s="178"/>
      <c r="BP64" s="178"/>
      <c r="BQ64" s="178"/>
      <c r="BR64" s="178"/>
      <c r="BS64" s="178"/>
      <c r="BT64" s="178"/>
      <c r="BU64" s="178"/>
      <c r="BV64" s="178"/>
      <c r="BW64" s="178"/>
      <c r="BX64" s="178"/>
      <c r="BY64" s="178"/>
      <c r="BZ64" s="178"/>
      <c r="CA64" s="178"/>
      <c r="CB64" s="178"/>
      <c r="CC64" s="178"/>
      <c r="CD64" s="178"/>
      <c r="CE64" s="178"/>
      <c r="CF64" s="178"/>
      <c r="CG64" s="178"/>
      <c r="CH64" s="178"/>
      <c r="CI64" s="178"/>
      <c r="CJ64" s="178"/>
      <c r="CK64" s="178"/>
      <c r="CL64" s="178"/>
      <c r="CM64" s="178"/>
      <c r="CN64" s="178"/>
      <c r="CO64" s="178"/>
      <c r="CP64" s="178"/>
      <c r="CQ64" s="178"/>
      <c r="CR64" s="178"/>
      <c r="CS64" s="178"/>
      <c r="CT64" s="178"/>
      <c r="CU64" s="178"/>
      <c r="CV64" s="178"/>
      <c r="CW64" s="178"/>
      <c r="CX64" s="178"/>
      <c r="CY64" s="178"/>
      <c r="CZ64" s="178"/>
      <c r="DA64" s="178"/>
      <c r="DB64" s="178"/>
      <c r="DC64" s="178"/>
      <c r="DD64" s="178"/>
      <c r="DE64" s="178"/>
      <c r="DF64" s="178"/>
      <c r="DG64" s="178"/>
      <c r="DH64" s="178"/>
      <c r="DI64" s="178"/>
      <c r="DJ64" s="178"/>
      <c r="DK64" s="178"/>
      <c r="DL64" s="178"/>
      <c r="DM64" s="178"/>
      <c r="DN64" s="178"/>
      <c r="DO64" s="178"/>
      <c r="DP64" s="178"/>
      <c r="DQ64" s="178"/>
      <c r="DR64" s="178"/>
      <c r="DS64" s="178"/>
      <c r="DT64" s="178"/>
      <c r="DU64" s="178"/>
      <c r="DV64" s="178"/>
      <c r="DW64" s="178"/>
      <c r="DX64" s="178"/>
      <c r="DY64" s="178"/>
      <c r="DZ64" s="178"/>
      <c r="EA64" s="178"/>
      <c r="EB64" s="178"/>
      <c r="EC64" s="178"/>
      <c r="ED64" s="178"/>
      <c r="EE64" s="178"/>
      <c r="EF64" s="178"/>
      <c r="EG64" s="178"/>
      <c r="EH64" s="178"/>
      <c r="EI64" s="178"/>
      <c r="EJ64" s="178"/>
      <c r="EK64" s="178"/>
      <c r="EL64" s="178"/>
      <c r="EM64" s="178"/>
      <c r="EN64" s="178"/>
      <c r="EO64" s="178"/>
      <c r="EP64" s="178"/>
      <c r="EQ64" s="178"/>
      <c r="ER64" s="178"/>
      <c r="ES64" s="178"/>
      <c r="ET64" s="178"/>
      <c r="EU64" s="178"/>
      <c r="EV64" s="178"/>
      <c r="EW64" s="178"/>
      <c r="EX64" s="178"/>
      <c r="EY64" s="178"/>
      <c r="EZ64" s="178"/>
      <c r="FA64" s="178"/>
      <c r="FB64" s="178"/>
      <c r="FC64" s="178"/>
      <c r="FD64" s="178"/>
      <c r="FE64" s="178"/>
      <c r="FF64" s="178"/>
      <c r="FG64" s="178"/>
      <c r="FH64" s="178"/>
      <c r="FI64" s="178"/>
      <c r="FJ64" s="178"/>
      <c r="FK64" s="178"/>
      <c r="FL64" s="178"/>
      <c r="FM64" s="178"/>
      <c r="FN64" s="178"/>
      <c r="FO64" s="178"/>
      <c r="FP64" s="178"/>
      <c r="FQ64" s="178"/>
      <c r="FR64" s="178"/>
      <c r="FS64" s="178"/>
      <c r="FT64" s="178"/>
      <c r="FU64" s="178"/>
      <c r="FV64" s="178"/>
      <c r="FW64" s="178"/>
      <c r="FX64" s="178"/>
      <c r="FY64" s="178"/>
      <c r="FZ64" s="178"/>
      <c r="GA64" s="178"/>
      <c r="GB64" s="178"/>
      <c r="GC64" s="178"/>
      <c r="GD64" s="178"/>
      <c r="GE64" s="178"/>
      <c r="GF64" s="178"/>
      <c r="GG64" s="178"/>
      <c r="GH64" s="178"/>
      <c r="GI64" s="178"/>
      <c r="GJ64" s="178"/>
      <c r="GK64" s="178"/>
      <c r="GL64" s="178"/>
      <c r="GM64" s="178"/>
      <c r="GN64" s="178"/>
      <c r="GO64" s="178"/>
      <c r="GP64" s="178"/>
      <c r="GQ64" s="178"/>
      <c r="GR64" s="178"/>
      <c r="GS64" s="178"/>
      <c r="GT64" s="178"/>
      <c r="GU64" s="178"/>
      <c r="GV64" s="178"/>
      <c r="GW64" s="178"/>
      <c r="GX64" s="178"/>
    </row>
    <row r="65" spans="1:206" s="156" customFormat="1" ht="22.5" customHeight="1">
      <c r="A65" s="164"/>
      <c r="B65" s="165">
        <v>45540</v>
      </c>
      <c r="C65" s="166" t="s">
        <v>498</v>
      </c>
      <c r="D65" s="170" t="s">
        <v>239</v>
      </c>
      <c r="E65" s="170" t="s">
        <v>266</v>
      </c>
      <c r="F65" s="171">
        <v>8004609.9000000004</v>
      </c>
      <c r="G65" s="168"/>
      <c r="H65" s="169">
        <f>H64+F65</f>
        <v>22833866.756000005</v>
      </c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  <c r="BD65" s="163"/>
      <c r="BE65" s="163"/>
      <c r="BF65" s="163"/>
      <c r="BG65" s="163"/>
      <c r="BH65" s="163"/>
      <c r="BI65" s="163"/>
      <c r="BJ65" s="163"/>
      <c r="BK65" s="163"/>
      <c r="BL65" s="163"/>
      <c r="BM65" s="163"/>
      <c r="BN65" s="163"/>
      <c r="BO65" s="163"/>
      <c r="BP65" s="163"/>
      <c r="BQ65" s="163"/>
      <c r="BR65" s="163"/>
      <c r="BS65" s="163"/>
      <c r="BT65" s="163"/>
      <c r="BU65" s="163"/>
      <c r="BV65" s="163"/>
      <c r="BW65" s="163"/>
      <c r="BX65" s="163"/>
      <c r="BY65" s="163"/>
      <c r="BZ65" s="163"/>
      <c r="CA65" s="163"/>
      <c r="CB65" s="163"/>
      <c r="CC65" s="163"/>
      <c r="CD65" s="163"/>
      <c r="CE65" s="163"/>
      <c r="CF65" s="163"/>
      <c r="CG65" s="163"/>
      <c r="CH65" s="163"/>
      <c r="CI65" s="163"/>
      <c r="CJ65" s="163"/>
      <c r="CK65" s="163"/>
      <c r="CL65" s="163"/>
      <c r="CM65" s="163"/>
      <c r="CN65" s="163"/>
      <c r="CO65" s="163"/>
      <c r="CP65" s="163"/>
      <c r="CQ65" s="163"/>
      <c r="CR65" s="163"/>
      <c r="CS65" s="163"/>
      <c r="CT65" s="163"/>
      <c r="CU65" s="163"/>
      <c r="CV65" s="163"/>
      <c r="CW65" s="163"/>
      <c r="CX65" s="163"/>
      <c r="CY65" s="163"/>
      <c r="CZ65" s="163"/>
      <c r="DA65" s="163"/>
      <c r="DB65" s="163"/>
      <c r="DC65" s="163"/>
      <c r="DD65" s="163"/>
      <c r="DE65" s="163"/>
      <c r="DF65" s="163"/>
      <c r="DG65" s="163"/>
      <c r="DH65" s="163"/>
      <c r="DI65" s="163"/>
      <c r="DJ65" s="163"/>
      <c r="DK65" s="163"/>
      <c r="DL65" s="163"/>
      <c r="DM65" s="163"/>
      <c r="DN65" s="163"/>
      <c r="DO65" s="163"/>
      <c r="DP65" s="163"/>
      <c r="DQ65" s="163"/>
      <c r="DR65" s="163"/>
      <c r="DS65" s="163"/>
      <c r="DT65" s="163"/>
      <c r="DU65" s="163"/>
      <c r="DV65" s="163"/>
      <c r="DW65" s="163"/>
      <c r="DX65" s="163"/>
      <c r="DY65" s="163"/>
      <c r="DZ65" s="163"/>
      <c r="EA65" s="163"/>
      <c r="EB65" s="163"/>
      <c r="EC65" s="163"/>
      <c r="ED65" s="163"/>
      <c r="EE65" s="163"/>
      <c r="EF65" s="163"/>
      <c r="EG65" s="163"/>
      <c r="EH65" s="163"/>
      <c r="EI65" s="163"/>
      <c r="EJ65" s="163"/>
      <c r="EK65" s="163"/>
      <c r="EL65" s="163"/>
      <c r="EM65" s="163"/>
      <c r="EN65" s="163"/>
      <c r="EO65" s="163"/>
      <c r="EP65" s="163"/>
      <c r="EQ65" s="163"/>
      <c r="ER65" s="163"/>
      <c r="ES65" s="163"/>
      <c r="ET65" s="163"/>
      <c r="EU65" s="163"/>
      <c r="EV65" s="163"/>
      <c r="EW65" s="163"/>
      <c r="EX65" s="163"/>
      <c r="EY65" s="163"/>
      <c r="EZ65" s="163"/>
      <c r="FA65" s="163"/>
      <c r="FB65" s="163"/>
      <c r="FC65" s="163"/>
      <c r="FD65" s="163"/>
      <c r="FE65" s="163"/>
      <c r="FF65" s="163"/>
      <c r="FG65" s="163"/>
      <c r="FH65" s="163"/>
      <c r="FI65" s="163"/>
      <c r="FJ65" s="163"/>
      <c r="FK65" s="163"/>
      <c r="FL65" s="163"/>
      <c r="FM65" s="163"/>
      <c r="FN65" s="163"/>
      <c r="FO65" s="163"/>
      <c r="FP65" s="163"/>
      <c r="FQ65" s="163"/>
      <c r="FR65" s="163"/>
      <c r="FS65" s="163"/>
      <c r="FT65" s="163"/>
      <c r="FU65" s="163"/>
      <c r="FV65" s="163"/>
      <c r="FW65" s="163"/>
      <c r="FX65" s="163"/>
      <c r="FY65" s="163"/>
      <c r="FZ65" s="163"/>
      <c r="GA65" s="163"/>
      <c r="GB65" s="163"/>
      <c r="GC65" s="163"/>
      <c r="GD65" s="163"/>
      <c r="GE65" s="163"/>
      <c r="GF65" s="163"/>
      <c r="GG65" s="163"/>
      <c r="GH65" s="163"/>
      <c r="GI65" s="163"/>
      <c r="GJ65" s="163"/>
      <c r="GK65" s="163"/>
      <c r="GL65" s="163"/>
      <c r="GM65" s="163"/>
      <c r="GN65" s="163"/>
      <c r="GO65" s="163"/>
      <c r="GP65" s="163"/>
      <c r="GQ65" s="163"/>
      <c r="GR65" s="163"/>
      <c r="GS65" s="163"/>
      <c r="GT65" s="163"/>
      <c r="GU65" s="163"/>
      <c r="GV65" s="163"/>
      <c r="GW65" s="163"/>
      <c r="GX65" s="163"/>
    </row>
    <row r="66" spans="1:206" s="193" customFormat="1" ht="37.5">
      <c r="A66" s="164"/>
      <c r="B66" s="173">
        <v>45541</v>
      </c>
      <c r="C66" s="166" t="s">
        <v>499</v>
      </c>
      <c r="D66" s="175" t="s">
        <v>500</v>
      </c>
      <c r="E66" s="192" t="s">
        <v>501</v>
      </c>
      <c r="F66" s="171"/>
      <c r="G66" s="176">
        <v>88834.5</v>
      </c>
      <c r="H66" s="169">
        <f>H65-G66</f>
        <v>22745032.256000005</v>
      </c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  <c r="BI66" s="152"/>
      <c r="BJ66" s="152"/>
      <c r="BK66" s="152"/>
      <c r="BL66" s="152"/>
      <c r="BM66" s="152"/>
      <c r="BN66" s="152"/>
      <c r="BO66" s="152"/>
      <c r="BP66" s="152"/>
      <c r="BQ66" s="152"/>
      <c r="BR66" s="152"/>
      <c r="BS66" s="152"/>
      <c r="BT66" s="152"/>
      <c r="BU66" s="152"/>
      <c r="BV66" s="152"/>
      <c r="BW66" s="152"/>
      <c r="BX66" s="152"/>
      <c r="BY66" s="152"/>
      <c r="BZ66" s="152"/>
      <c r="CA66" s="152"/>
      <c r="CB66" s="152"/>
      <c r="CC66" s="152"/>
      <c r="CD66" s="152"/>
      <c r="CE66" s="152"/>
      <c r="CF66" s="152"/>
      <c r="CG66" s="152"/>
      <c r="CH66" s="152"/>
      <c r="CI66" s="152"/>
      <c r="CJ66" s="152"/>
      <c r="CK66" s="152"/>
      <c r="CL66" s="152"/>
      <c r="CM66" s="152"/>
      <c r="CN66" s="152"/>
      <c r="CO66" s="152"/>
      <c r="CP66" s="152"/>
      <c r="CQ66" s="152"/>
      <c r="CR66" s="152"/>
      <c r="CS66" s="152"/>
      <c r="CT66" s="152"/>
      <c r="CU66" s="152"/>
      <c r="CV66" s="152"/>
      <c r="CW66" s="152"/>
      <c r="CX66" s="152"/>
      <c r="CY66" s="152"/>
      <c r="CZ66" s="152"/>
      <c r="DA66" s="152"/>
      <c r="DB66" s="152"/>
      <c r="DC66" s="152"/>
      <c r="DD66" s="152"/>
      <c r="DE66" s="152"/>
      <c r="DF66" s="152"/>
      <c r="DG66" s="152"/>
      <c r="DH66" s="152"/>
      <c r="DI66" s="152"/>
      <c r="DJ66" s="152"/>
      <c r="DK66" s="152"/>
      <c r="DL66" s="152"/>
      <c r="DM66" s="152"/>
      <c r="DN66" s="152"/>
      <c r="DO66" s="152"/>
      <c r="DP66" s="152"/>
      <c r="DQ66" s="152"/>
      <c r="DR66" s="152"/>
      <c r="DS66" s="152"/>
      <c r="DT66" s="152"/>
      <c r="DU66" s="152"/>
      <c r="DV66" s="152"/>
      <c r="DW66" s="152"/>
      <c r="DX66" s="152"/>
      <c r="DY66" s="152"/>
      <c r="DZ66" s="152"/>
      <c r="EA66" s="152"/>
      <c r="EB66" s="152"/>
      <c r="EC66" s="152"/>
      <c r="ED66" s="152"/>
      <c r="EE66" s="152"/>
      <c r="EF66" s="152"/>
      <c r="EG66" s="152"/>
      <c r="EH66" s="152"/>
      <c r="EI66" s="152"/>
      <c r="EJ66" s="152"/>
      <c r="EK66" s="152"/>
      <c r="EL66" s="152"/>
      <c r="EM66" s="152"/>
      <c r="EN66" s="152"/>
      <c r="EO66" s="152"/>
      <c r="EP66" s="152"/>
      <c r="EQ66" s="152"/>
      <c r="ER66" s="152"/>
      <c r="ES66" s="152"/>
      <c r="ET66" s="152"/>
      <c r="EU66" s="152"/>
      <c r="EV66" s="152"/>
      <c r="EW66" s="152"/>
      <c r="EX66" s="152"/>
      <c r="EY66" s="152"/>
      <c r="EZ66" s="152"/>
      <c r="FA66" s="152"/>
      <c r="FB66" s="152"/>
      <c r="FC66" s="152"/>
      <c r="FD66" s="152"/>
      <c r="FE66" s="152"/>
      <c r="FF66" s="152"/>
      <c r="FG66" s="152"/>
      <c r="FH66" s="152"/>
      <c r="FI66" s="152"/>
      <c r="FJ66" s="152"/>
      <c r="FK66" s="152"/>
      <c r="FL66" s="152"/>
      <c r="FM66" s="152"/>
      <c r="FN66" s="152"/>
      <c r="FO66" s="152"/>
      <c r="FP66" s="152"/>
      <c r="FQ66" s="152"/>
      <c r="FR66" s="152"/>
      <c r="FS66" s="152"/>
      <c r="FT66" s="152"/>
      <c r="FU66" s="152"/>
      <c r="FV66" s="152"/>
      <c r="FW66" s="152"/>
      <c r="FX66" s="152"/>
      <c r="FY66" s="152"/>
      <c r="FZ66" s="152"/>
      <c r="GA66" s="152"/>
      <c r="GB66" s="152"/>
      <c r="GC66" s="152"/>
      <c r="GD66" s="152"/>
      <c r="GE66" s="152"/>
      <c r="GF66" s="152"/>
      <c r="GG66" s="152"/>
      <c r="GH66" s="152"/>
      <c r="GI66" s="152"/>
      <c r="GJ66" s="152"/>
      <c r="GK66" s="152"/>
      <c r="GL66" s="152"/>
      <c r="GM66" s="152"/>
      <c r="GN66" s="152"/>
      <c r="GO66" s="152"/>
      <c r="GP66" s="152"/>
      <c r="GQ66" s="152"/>
      <c r="GR66" s="152"/>
      <c r="GS66" s="152"/>
      <c r="GT66" s="152"/>
      <c r="GU66" s="152"/>
      <c r="GV66" s="152"/>
      <c r="GW66" s="152"/>
      <c r="GX66" s="152"/>
    </row>
    <row r="67" spans="1:206" s="193" customFormat="1" ht="56.25">
      <c r="A67" s="164"/>
      <c r="B67" s="173">
        <v>45541</v>
      </c>
      <c r="C67" s="166" t="s">
        <v>502</v>
      </c>
      <c r="D67" s="175" t="s">
        <v>503</v>
      </c>
      <c r="E67" s="192" t="s">
        <v>504</v>
      </c>
      <c r="F67" s="171"/>
      <c r="G67" s="176">
        <v>18900</v>
      </c>
      <c r="H67" s="169">
        <f t="shared" ref="H67:H130" si="1">H66-G67</f>
        <v>22726132.256000005</v>
      </c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  <c r="BI67" s="152"/>
      <c r="BJ67" s="152"/>
      <c r="BK67" s="152"/>
      <c r="BL67" s="152"/>
      <c r="BM67" s="152"/>
      <c r="BN67" s="152"/>
      <c r="BO67" s="152"/>
      <c r="BP67" s="152"/>
      <c r="BQ67" s="152"/>
      <c r="BR67" s="152"/>
      <c r="BS67" s="152"/>
      <c r="BT67" s="152"/>
      <c r="BU67" s="152"/>
      <c r="BV67" s="152"/>
      <c r="BW67" s="152"/>
      <c r="BX67" s="152"/>
      <c r="BY67" s="152"/>
      <c r="BZ67" s="152"/>
      <c r="CA67" s="152"/>
      <c r="CB67" s="152"/>
      <c r="CC67" s="152"/>
      <c r="CD67" s="152"/>
      <c r="CE67" s="152"/>
      <c r="CF67" s="152"/>
      <c r="CG67" s="152"/>
      <c r="CH67" s="152"/>
      <c r="CI67" s="152"/>
      <c r="CJ67" s="152"/>
      <c r="CK67" s="152"/>
      <c r="CL67" s="152"/>
      <c r="CM67" s="152"/>
      <c r="CN67" s="152"/>
      <c r="CO67" s="152"/>
      <c r="CP67" s="152"/>
      <c r="CQ67" s="152"/>
      <c r="CR67" s="152"/>
      <c r="CS67" s="152"/>
      <c r="CT67" s="152"/>
      <c r="CU67" s="152"/>
      <c r="CV67" s="152"/>
      <c r="CW67" s="152"/>
      <c r="CX67" s="152"/>
      <c r="CY67" s="152"/>
      <c r="CZ67" s="152"/>
      <c r="DA67" s="152"/>
      <c r="DB67" s="152"/>
      <c r="DC67" s="152"/>
      <c r="DD67" s="152"/>
      <c r="DE67" s="152"/>
      <c r="DF67" s="152"/>
      <c r="DG67" s="152"/>
      <c r="DH67" s="152"/>
      <c r="DI67" s="152"/>
      <c r="DJ67" s="152"/>
      <c r="DK67" s="152"/>
      <c r="DL67" s="152"/>
      <c r="DM67" s="152"/>
      <c r="DN67" s="152"/>
      <c r="DO67" s="152"/>
      <c r="DP67" s="152"/>
      <c r="DQ67" s="152"/>
      <c r="DR67" s="152"/>
      <c r="DS67" s="152"/>
      <c r="DT67" s="152"/>
      <c r="DU67" s="152"/>
      <c r="DV67" s="152"/>
      <c r="DW67" s="152"/>
      <c r="DX67" s="152"/>
      <c r="DY67" s="152"/>
      <c r="DZ67" s="152"/>
      <c r="EA67" s="152"/>
      <c r="EB67" s="152"/>
      <c r="EC67" s="152"/>
      <c r="ED67" s="152"/>
      <c r="EE67" s="152"/>
      <c r="EF67" s="152"/>
      <c r="EG67" s="152"/>
      <c r="EH67" s="152"/>
      <c r="EI67" s="152"/>
      <c r="EJ67" s="152"/>
      <c r="EK67" s="152"/>
      <c r="EL67" s="152"/>
      <c r="EM67" s="152"/>
      <c r="EN67" s="152"/>
      <c r="EO67" s="152"/>
      <c r="EP67" s="152"/>
      <c r="EQ67" s="152"/>
      <c r="ER67" s="152"/>
      <c r="ES67" s="152"/>
      <c r="ET67" s="152"/>
      <c r="EU67" s="152"/>
      <c r="EV67" s="152"/>
      <c r="EW67" s="152"/>
      <c r="EX67" s="152"/>
      <c r="EY67" s="152"/>
      <c r="EZ67" s="152"/>
      <c r="FA67" s="152"/>
      <c r="FB67" s="152"/>
      <c r="FC67" s="152"/>
      <c r="FD67" s="152"/>
      <c r="FE67" s="152"/>
      <c r="FF67" s="152"/>
      <c r="FG67" s="152"/>
      <c r="FH67" s="152"/>
      <c r="FI67" s="152"/>
      <c r="FJ67" s="152"/>
      <c r="FK67" s="152"/>
      <c r="FL67" s="152"/>
      <c r="FM67" s="152"/>
      <c r="FN67" s="152"/>
      <c r="FO67" s="152"/>
      <c r="FP67" s="152"/>
      <c r="FQ67" s="152"/>
      <c r="FR67" s="152"/>
      <c r="FS67" s="152"/>
      <c r="FT67" s="152"/>
      <c r="FU67" s="152"/>
      <c r="FV67" s="152"/>
      <c r="FW67" s="152"/>
      <c r="FX67" s="152"/>
      <c r="FY67" s="152"/>
      <c r="FZ67" s="152"/>
      <c r="GA67" s="152"/>
      <c r="GB67" s="152"/>
      <c r="GC67" s="152"/>
      <c r="GD67" s="152"/>
      <c r="GE67" s="152"/>
      <c r="GF67" s="152"/>
      <c r="GG67" s="152"/>
      <c r="GH67" s="152"/>
      <c r="GI67" s="152"/>
      <c r="GJ67" s="152"/>
      <c r="GK67" s="152"/>
      <c r="GL67" s="152"/>
      <c r="GM67" s="152"/>
      <c r="GN67" s="152"/>
      <c r="GO67" s="152"/>
      <c r="GP67" s="152"/>
      <c r="GQ67" s="152"/>
      <c r="GR67" s="152"/>
      <c r="GS67" s="152"/>
      <c r="GT67" s="152"/>
      <c r="GU67" s="152"/>
      <c r="GV67" s="152"/>
      <c r="GW67" s="152"/>
      <c r="GX67" s="152"/>
    </row>
    <row r="68" spans="1:206" s="179" customFormat="1" ht="56.25">
      <c r="A68" s="172"/>
      <c r="B68" s="173">
        <v>45541</v>
      </c>
      <c r="C68" s="166" t="s">
        <v>505</v>
      </c>
      <c r="D68" s="175" t="s">
        <v>503</v>
      </c>
      <c r="E68" s="192" t="s">
        <v>506</v>
      </c>
      <c r="F68" s="171"/>
      <c r="G68" s="176">
        <v>18900</v>
      </c>
      <c r="H68" s="169">
        <f t="shared" si="1"/>
        <v>22707232.256000005</v>
      </c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  <c r="AR68" s="178"/>
      <c r="AS68" s="178"/>
      <c r="AT68" s="178"/>
      <c r="AU68" s="178"/>
      <c r="AV68" s="178"/>
      <c r="AW68" s="178"/>
      <c r="AX68" s="178"/>
      <c r="AY68" s="178"/>
      <c r="AZ68" s="178"/>
      <c r="BA68" s="178"/>
      <c r="BB68" s="178"/>
      <c r="BC68" s="178"/>
      <c r="BD68" s="178"/>
      <c r="BE68" s="178"/>
      <c r="BF68" s="178"/>
      <c r="BG68" s="178"/>
      <c r="BH68" s="178"/>
      <c r="BI68" s="178"/>
      <c r="BJ68" s="178"/>
      <c r="BK68" s="178"/>
      <c r="BL68" s="178"/>
      <c r="BM68" s="178"/>
      <c r="BN68" s="178"/>
      <c r="BO68" s="178"/>
      <c r="BP68" s="178"/>
      <c r="BQ68" s="178"/>
      <c r="BR68" s="178"/>
      <c r="BS68" s="178"/>
      <c r="BT68" s="178"/>
      <c r="BU68" s="178"/>
      <c r="BV68" s="178"/>
      <c r="BW68" s="178"/>
      <c r="BX68" s="178"/>
      <c r="BY68" s="178"/>
      <c r="BZ68" s="178"/>
      <c r="CA68" s="178"/>
      <c r="CB68" s="178"/>
      <c r="CC68" s="178"/>
      <c r="CD68" s="178"/>
      <c r="CE68" s="178"/>
      <c r="CF68" s="178"/>
      <c r="CG68" s="178"/>
      <c r="CH68" s="178"/>
      <c r="CI68" s="178"/>
      <c r="CJ68" s="178"/>
      <c r="CK68" s="178"/>
      <c r="CL68" s="178"/>
      <c r="CM68" s="178"/>
      <c r="CN68" s="178"/>
      <c r="CO68" s="178"/>
      <c r="CP68" s="178"/>
      <c r="CQ68" s="178"/>
      <c r="CR68" s="178"/>
      <c r="CS68" s="178"/>
      <c r="CT68" s="178"/>
      <c r="CU68" s="178"/>
      <c r="CV68" s="178"/>
      <c r="CW68" s="178"/>
      <c r="CX68" s="178"/>
      <c r="CY68" s="178"/>
      <c r="CZ68" s="178"/>
      <c r="DA68" s="178"/>
      <c r="DB68" s="178"/>
      <c r="DC68" s="178"/>
      <c r="DD68" s="178"/>
      <c r="DE68" s="178"/>
      <c r="DF68" s="178"/>
      <c r="DG68" s="178"/>
      <c r="DH68" s="178"/>
      <c r="DI68" s="178"/>
      <c r="DJ68" s="178"/>
      <c r="DK68" s="178"/>
      <c r="DL68" s="178"/>
      <c r="DM68" s="178"/>
      <c r="DN68" s="178"/>
      <c r="DO68" s="178"/>
      <c r="DP68" s="178"/>
      <c r="DQ68" s="178"/>
      <c r="DR68" s="178"/>
      <c r="DS68" s="178"/>
      <c r="DT68" s="178"/>
      <c r="DU68" s="178"/>
      <c r="DV68" s="178"/>
      <c r="DW68" s="178"/>
      <c r="DX68" s="178"/>
      <c r="DY68" s="178"/>
      <c r="DZ68" s="178"/>
      <c r="EA68" s="178"/>
      <c r="EB68" s="178"/>
      <c r="EC68" s="178"/>
      <c r="ED68" s="178"/>
      <c r="EE68" s="178"/>
      <c r="EF68" s="178"/>
      <c r="EG68" s="178"/>
      <c r="EH68" s="178"/>
      <c r="EI68" s="178"/>
      <c r="EJ68" s="178"/>
      <c r="EK68" s="178"/>
      <c r="EL68" s="178"/>
      <c r="EM68" s="178"/>
      <c r="EN68" s="178"/>
      <c r="EO68" s="178"/>
      <c r="EP68" s="178"/>
      <c r="EQ68" s="178"/>
      <c r="ER68" s="178"/>
      <c r="ES68" s="178"/>
      <c r="ET68" s="178"/>
      <c r="EU68" s="178"/>
      <c r="EV68" s="178"/>
      <c r="EW68" s="178"/>
      <c r="EX68" s="178"/>
      <c r="EY68" s="178"/>
      <c r="EZ68" s="178"/>
      <c r="FA68" s="178"/>
      <c r="FB68" s="178"/>
      <c r="FC68" s="178"/>
      <c r="FD68" s="178"/>
      <c r="FE68" s="178"/>
      <c r="FF68" s="178"/>
      <c r="FG68" s="178"/>
      <c r="FH68" s="178"/>
      <c r="FI68" s="178"/>
      <c r="FJ68" s="178"/>
      <c r="FK68" s="178"/>
      <c r="FL68" s="178"/>
      <c r="FM68" s="178"/>
      <c r="FN68" s="178"/>
      <c r="FO68" s="178"/>
      <c r="FP68" s="178"/>
      <c r="FQ68" s="178"/>
      <c r="FR68" s="178"/>
      <c r="FS68" s="178"/>
      <c r="FT68" s="178"/>
      <c r="FU68" s="178"/>
      <c r="FV68" s="178"/>
      <c r="FW68" s="178"/>
      <c r="FX68" s="178"/>
      <c r="FY68" s="178"/>
      <c r="FZ68" s="178"/>
      <c r="GA68" s="178"/>
      <c r="GB68" s="178"/>
      <c r="GC68" s="178"/>
      <c r="GD68" s="178"/>
      <c r="GE68" s="178"/>
      <c r="GF68" s="178"/>
      <c r="GG68" s="178"/>
      <c r="GH68" s="178"/>
      <c r="GI68" s="178"/>
      <c r="GJ68" s="178"/>
      <c r="GK68" s="178"/>
      <c r="GL68" s="178"/>
      <c r="GM68" s="178"/>
      <c r="GN68" s="178"/>
      <c r="GO68" s="178"/>
      <c r="GP68" s="178"/>
      <c r="GQ68" s="178"/>
      <c r="GR68" s="178"/>
      <c r="GS68" s="178"/>
      <c r="GT68" s="178"/>
      <c r="GU68" s="178"/>
      <c r="GV68" s="178"/>
      <c r="GW68" s="178"/>
      <c r="GX68" s="178"/>
    </row>
    <row r="69" spans="1:206" s="179" customFormat="1" ht="60" customHeight="1">
      <c r="A69" s="172"/>
      <c r="B69" s="173">
        <v>45541</v>
      </c>
      <c r="C69" s="166" t="s">
        <v>507</v>
      </c>
      <c r="D69" s="175" t="s">
        <v>508</v>
      </c>
      <c r="E69" s="175" t="s">
        <v>509</v>
      </c>
      <c r="F69" s="171"/>
      <c r="G69" s="176">
        <v>18900</v>
      </c>
      <c r="H69" s="169">
        <f t="shared" si="1"/>
        <v>22688332.256000005</v>
      </c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  <c r="AK69" s="178"/>
      <c r="AL69" s="178"/>
      <c r="AM69" s="178"/>
      <c r="AN69" s="178"/>
      <c r="AO69" s="178"/>
      <c r="AP69" s="178"/>
      <c r="AQ69" s="178"/>
      <c r="AR69" s="178"/>
      <c r="AS69" s="178"/>
      <c r="AT69" s="178"/>
      <c r="AU69" s="178"/>
      <c r="AV69" s="178"/>
      <c r="AW69" s="178"/>
      <c r="AX69" s="178"/>
      <c r="AY69" s="178"/>
      <c r="AZ69" s="178"/>
      <c r="BA69" s="178"/>
      <c r="BB69" s="178"/>
      <c r="BC69" s="178"/>
      <c r="BD69" s="178"/>
      <c r="BE69" s="178"/>
      <c r="BF69" s="178"/>
      <c r="BG69" s="178"/>
      <c r="BH69" s="178"/>
      <c r="BI69" s="178"/>
      <c r="BJ69" s="178"/>
      <c r="BK69" s="178"/>
      <c r="BL69" s="178"/>
      <c r="BM69" s="178"/>
      <c r="BN69" s="178"/>
      <c r="BO69" s="178"/>
      <c r="BP69" s="178"/>
      <c r="BQ69" s="178"/>
      <c r="BR69" s="178"/>
      <c r="BS69" s="178"/>
      <c r="BT69" s="178"/>
      <c r="BU69" s="178"/>
      <c r="BV69" s="178"/>
      <c r="BW69" s="178"/>
      <c r="BX69" s="178"/>
      <c r="BY69" s="178"/>
      <c r="BZ69" s="178"/>
      <c r="CA69" s="178"/>
      <c r="CB69" s="178"/>
      <c r="CC69" s="178"/>
      <c r="CD69" s="178"/>
      <c r="CE69" s="178"/>
      <c r="CF69" s="178"/>
      <c r="CG69" s="178"/>
      <c r="CH69" s="178"/>
      <c r="CI69" s="178"/>
      <c r="CJ69" s="178"/>
      <c r="CK69" s="178"/>
      <c r="CL69" s="178"/>
      <c r="CM69" s="178"/>
      <c r="CN69" s="178"/>
      <c r="CO69" s="178"/>
      <c r="CP69" s="178"/>
      <c r="CQ69" s="178"/>
      <c r="CR69" s="178"/>
      <c r="CS69" s="178"/>
      <c r="CT69" s="178"/>
      <c r="CU69" s="178"/>
      <c r="CV69" s="178"/>
      <c r="CW69" s="178"/>
      <c r="CX69" s="178"/>
      <c r="CY69" s="178"/>
      <c r="CZ69" s="178"/>
      <c r="DA69" s="178"/>
      <c r="DB69" s="178"/>
      <c r="DC69" s="178"/>
      <c r="DD69" s="178"/>
      <c r="DE69" s="178"/>
      <c r="DF69" s="178"/>
      <c r="DG69" s="178"/>
      <c r="DH69" s="178"/>
      <c r="DI69" s="178"/>
      <c r="DJ69" s="178"/>
      <c r="DK69" s="178"/>
      <c r="DL69" s="178"/>
      <c r="DM69" s="178"/>
      <c r="DN69" s="178"/>
      <c r="DO69" s="178"/>
      <c r="DP69" s="178"/>
      <c r="DQ69" s="178"/>
      <c r="DR69" s="178"/>
      <c r="DS69" s="178"/>
      <c r="DT69" s="178"/>
      <c r="DU69" s="178"/>
      <c r="DV69" s="178"/>
      <c r="DW69" s="178"/>
      <c r="DX69" s="178"/>
      <c r="DY69" s="178"/>
      <c r="DZ69" s="178"/>
      <c r="EA69" s="178"/>
      <c r="EB69" s="178"/>
      <c r="EC69" s="178"/>
      <c r="ED69" s="178"/>
      <c r="EE69" s="178"/>
      <c r="EF69" s="178"/>
      <c r="EG69" s="178"/>
      <c r="EH69" s="178"/>
      <c r="EI69" s="178"/>
      <c r="EJ69" s="178"/>
      <c r="EK69" s="178"/>
      <c r="EL69" s="178"/>
      <c r="EM69" s="178"/>
      <c r="EN69" s="178"/>
      <c r="EO69" s="178"/>
      <c r="EP69" s="178"/>
      <c r="EQ69" s="178"/>
      <c r="ER69" s="178"/>
      <c r="ES69" s="178"/>
      <c r="ET69" s="178"/>
      <c r="EU69" s="178"/>
      <c r="EV69" s="178"/>
      <c r="EW69" s="178"/>
      <c r="EX69" s="178"/>
      <c r="EY69" s="178"/>
      <c r="EZ69" s="178"/>
      <c r="FA69" s="178"/>
      <c r="FB69" s="178"/>
      <c r="FC69" s="178"/>
      <c r="FD69" s="178"/>
      <c r="FE69" s="178"/>
      <c r="FF69" s="178"/>
      <c r="FG69" s="178"/>
      <c r="FH69" s="178"/>
      <c r="FI69" s="178"/>
      <c r="FJ69" s="178"/>
      <c r="FK69" s="178"/>
      <c r="FL69" s="178"/>
      <c r="FM69" s="178"/>
      <c r="FN69" s="178"/>
      <c r="FO69" s="178"/>
      <c r="FP69" s="178"/>
      <c r="FQ69" s="178"/>
      <c r="FR69" s="178"/>
      <c r="FS69" s="178"/>
      <c r="FT69" s="178"/>
      <c r="FU69" s="178"/>
      <c r="FV69" s="178"/>
      <c r="FW69" s="178"/>
      <c r="FX69" s="178"/>
      <c r="FY69" s="178"/>
      <c r="FZ69" s="178"/>
      <c r="GA69" s="178"/>
      <c r="GB69" s="178"/>
      <c r="GC69" s="178"/>
      <c r="GD69" s="178"/>
      <c r="GE69" s="178"/>
      <c r="GF69" s="178"/>
      <c r="GG69" s="178"/>
      <c r="GH69" s="178"/>
      <c r="GI69" s="178"/>
      <c r="GJ69" s="178"/>
      <c r="GK69" s="178"/>
      <c r="GL69" s="178"/>
      <c r="GM69" s="178"/>
      <c r="GN69" s="178"/>
      <c r="GO69" s="178"/>
      <c r="GP69" s="178"/>
      <c r="GQ69" s="178"/>
      <c r="GR69" s="178"/>
      <c r="GS69" s="178"/>
      <c r="GT69" s="178"/>
      <c r="GU69" s="178"/>
      <c r="GV69" s="178"/>
      <c r="GW69" s="178"/>
      <c r="GX69" s="178"/>
    </row>
    <row r="70" spans="1:206" s="179" customFormat="1" ht="57" customHeight="1">
      <c r="A70" s="172"/>
      <c r="B70" s="173">
        <v>45541</v>
      </c>
      <c r="C70" s="166" t="s">
        <v>510</v>
      </c>
      <c r="D70" s="175" t="s">
        <v>508</v>
      </c>
      <c r="E70" s="175" t="s">
        <v>511</v>
      </c>
      <c r="F70" s="171"/>
      <c r="G70" s="176">
        <v>18900</v>
      </c>
      <c r="H70" s="169">
        <f t="shared" si="1"/>
        <v>22669432.256000005</v>
      </c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  <c r="AK70" s="178"/>
      <c r="AL70" s="178"/>
      <c r="AM70" s="178"/>
      <c r="AN70" s="178"/>
      <c r="AO70" s="178"/>
      <c r="AP70" s="178"/>
      <c r="AQ70" s="178"/>
      <c r="AR70" s="178"/>
      <c r="AS70" s="178"/>
      <c r="AT70" s="178"/>
      <c r="AU70" s="178"/>
      <c r="AV70" s="178"/>
      <c r="AW70" s="178"/>
      <c r="AX70" s="178"/>
      <c r="AY70" s="178"/>
      <c r="AZ70" s="178"/>
      <c r="BA70" s="178"/>
      <c r="BB70" s="178"/>
      <c r="BC70" s="178"/>
      <c r="BD70" s="178"/>
      <c r="BE70" s="178"/>
      <c r="BF70" s="178"/>
      <c r="BG70" s="178"/>
      <c r="BH70" s="178"/>
      <c r="BI70" s="178"/>
      <c r="BJ70" s="178"/>
      <c r="BK70" s="178"/>
      <c r="BL70" s="178"/>
      <c r="BM70" s="178"/>
      <c r="BN70" s="178"/>
      <c r="BO70" s="178"/>
      <c r="BP70" s="178"/>
      <c r="BQ70" s="178"/>
      <c r="BR70" s="178"/>
      <c r="BS70" s="178"/>
      <c r="BT70" s="178"/>
      <c r="BU70" s="178"/>
      <c r="BV70" s="178"/>
      <c r="BW70" s="178"/>
      <c r="BX70" s="178"/>
      <c r="BY70" s="178"/>
      <c r="BZ70" s="178"/>
      <c r="CA70" s="178"/>
      <c r="CB70" s="178"/>
      <c r="CC70" s="178"/>
      <c r="CD70" s="178"/>
      <c r="CE70" s="178"/>
      <c r="CF70" s="178"/>
      <c r="CG70" s="178"/>
      <c r="CH70" s="178"/>
      <c r="CI70" s="178"/>
      <c r="CJ70" s="178"/>
      <c r="CK70" s="178"/>
      <c r="CL70" s="178"/>
      <c r="CM70" s="178"/>
      <c r="CN70" s="178"/>
      <c r="CO70" s="178"/>
      <c r="CP70" s="178"/>
      <c r="CQ70" s="178"/>
      <c r="CR70" s="178"/>
      <c r="CS70" s="178"/>
      <c r="CT70" s="178"/>
      <c r="CU70" s="178"/>
      <c r="CV70" s="178"/>
      <c r="CW70" s="178"/>
      <c r="CX70" s="178"/>
      <c r="CY70" s="178"/>
      <c r="CZ70" s="178"/>
      <c r="DA70" s="178"/>
      <c r="DB70" s="178"/>
      <c r="DC70" s="178"/>
      <c r="DD70" s="178"/>
      <c r="DE70" s="178"/>
      <c r="DF70" s="178"/>
      <c r="DG70" s="178"/>
      <c r="DH70" s="178"/>
      <c r="DI70" s="178"/>
      <c r="DJ70" s="178"/>
      <c r="DK70" s="178"/>
      <c r="DL70" s="178"/>
      <c r="DM70" s="178"/>
      <c r="DN70" s="178"/>
      <c r="DO70" s="178"/>
      <c r="DP70" s="178"/>
      <c r="DQ70" s="178"/>
      <c r="DR70" s="178"/>
      <c r="DS70" s="178"/>
      <c r="DT70" s="178"/>
      <c r="DU70" s="178"/>
      <c r="DV70" s="178"/>
      <c r="DW70" s="178"/>
      <c r="DX70" s="178"/>
      <c r="DY70" s="178"/>
      <c r="DZ70" s="178"/>
      <c r="EA70" s="178"/>
      <c r="EB70" s="178"/>
      <c r="EC70" s="178"/>
      <c r="ED70" s="178"/>
      <c r="EE70" s="178"/>
      <c r="EF70" s="178"/>
      <c r="EG70" s="178"/>
      <c r="EH70" s="178"/>
      <c r="EI70" s="178"/>
      <c r="EJ70" s="178"/>
      <c r="EK70" s="178"/>
      <c r="EL70" s="178"/>
      <c r="EM70" s="178"/>
      <c r="EN70" s="178"/>
      <c r="EO70" s="178"/>
      <c r="EP70" s="178"/>
      <c r="EQ70" s="178"/>
      <c r="ER70" s="178"/>
      <c r="ES70" s="178"/>
      <c r="ET70" s="178"/>
      <c r="EU70" s="178"/>
      <c r="EV70" s="178"/>
      <c r="EW70" s="178"/>
      <c r="EX70" s="178"/>
      <c r="EY70" s="178"/>
      <c r="EZ70" s="178"/>
      <c r="FA70" s="178"/>
      <c r="FB70" s="178"/>
      <c r="FC70" s="178"/>
      <c r="FD70" s="178"/>
      <c r="FE70" s="178"/>
      <c r="FF70" s="178"/>
      <c r="FG70" s="178"/>
      <c r="FH70" s="178"/>
      <c r="FI70" s="178"/>
      <c r="FJ70" s="178"/>
      <c r="FK70" s="178"/>
      <c r="FL70" s="178"/>
      <c r="FM70" s="178"/>
      <c r="FN70" s="178"/>
      <c r="FO70" s="178"/>
      <c r="FP70" s="178"/>
      <c r="FQ70" s="178"/>
      <c r="FR70" s="178"/>
      <c r="FS70" s="178"/>
      <c r="FT70" s="178"/>
      <c r="FU70" s="178"/>
      <c r="FV70" s="178"/>
      <c r="FW70" s="178"/>
      <c r="FX70" s="178"/>
      <c r="FY70" s="178"/>
      <c r="FZ70" s="178"/>
      <c r="GA70" s="178"/>
      <c r="GB70" s="178"/>
      <c r="GC70" s="178"/>
      <c r="GD70" s="178"/>
      <c r="GE70" s="178"/>
      <c r="GF70" s="178"/>
      <c r="GG70" s="178"/>
      <c r="GH70" s="178"/>
      <c r="GI70" s="178"/>
      <c r="GJ70" s="178"/>
      <c r="GK70" s="178"/>
      <c r="GL70" s="178"/>
      <c r="GM70" s="178"/>
      <c r="GN70" s="178"/>
      <c r="GO70" s="178"/>
      <c r="GP70" s="178"/>
      <c r="GQ70" s="178"/>
      <c r="GR70" s="178"/>
      <c r="GS70" s="178"/>
      <c r="GT70" s="178"/>
      <c r="GU70" s="178"/>
      <c r="GV70" s="178"/>
      <c r="GW70" s="178"/>
      <c r="GX70" s="178"/>
    </row>
    <row r="71" spans="1:206" s="193" customFormat="1" ht="37.5">
      <c r="A71" s="164"/>
      <c r="B71" s="173">
        <v>45541</v>
      </c>
      <c r="C71" s="166" t="s">
        <v>512</v>
      </c>
      <c r="D71" s="175" t="s">
        <v>513</v>
      </c>
      <c r="E71" s="175" t="s">
        <v>514</v>
      </c>
      <c r="F71" s="171"/>
      <c r="G71" s="176">
        <v>85320</v>
      </c>
      <c r="H71" s="169">
        <f t="shared" si="1"/>
        <v>22584112.256000005</v>
      </c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  <c r="BI71" s="152"/>
      <c r="BJ71" s="152"/>
      <c r="BK71" s="152"/>
      <c r="BL71" s="152"/>
      <c r="BM71" s="152"/>
      <c r="BN71" s="152"/>
      <c r="BO71" s="152"/>
      <c r="BP71" s="152"/>
      <c r="BQ71" s="152"/>
      <c r="BR71" s="152"/>
      <c r="BS71" s="152"/>
      <c r="BT71" s="152"/>
      <c r="BU71" s="152"/>
      <c r="BV71" s="152"/>
      <c r="BW71" s="152"/>
      <c r="BX71" s="152"/>
      <c r="BY71" s="152"/>
      <c r="BZ71" s="152"/>
      <c r="CA71" s="152"/>
      <c r="CB71" s="152"/>
      <c r="CC71" s="152"/>
      <c r="CD71" s="152"/>
      <c r="CE71" s="152"/>
      <c r="CF71" s="152"/>
      <c r="CG71" s="152"/>
      <c r="CH71" s="152"/>
      <c r="CI71" s="152"/>
      <c r="CJ71" s="152"/>
      <c r="CK71" s="152"/>
      <c r="CL71" s="152"/>
      <c r="CM71" s="152"/>
      <c r="CN71" s="152"/>
      <c r="CO71" s="152"/>
      <c r="CP71" s="152"/>
      <c r="CQ71" s="152"/>
      <c r="CR71" s="152"/>
      <c r="CS71" s="152"/>
      <c r="CT71" s="152"/>
      <c r="CU71" s="152"/>
      <c r="CV71" s="152"/>
      <c r="CW71" s="152"/>
      <c r="CX71" s="152"/>
      <c r="CY71" s="152"/>
      <c r="CZ71" s="152"/>
      <c r="DA71" s="152"/>
      <c r="DB71" s="152"/>
      <c r="DC71" s="152"/>
      <c r="DD71" s="152"/>
      <c r="DE71" s="152"/>
      <c r="DF71" s="152"/>
      <c r="DG71" s="152"/>
      <c r="DH71" s="152"/>
      <c r="DI71" s="152"/>
      <c r="DJ71" s="152"/>
      <c r="DK71" s="152"/>
      <c r="DL71" s="152"/>
      <c r="DM71" s="152"/>
      <c r="DN71" s="152"/>
      <c r="DO71" s="152"/>
      <c r="DP71" s="152"/>
      <c r="DQ71" s="152"/>
      <c r="DR71" s="152"/>
      <c r="DS71" s="152"/>
      <c r="DT71" s="152"/>
      <c r="DU71" s="152"/>
      <c r="DV71" s="152"/>
      <c r="DW71" s="152"/>
      <c r="DX71" s="152"/>
      <c r="DY71" s="152"/>
      <c r="DZ71" s="152"/>
      <c r="EA71" s="152"/>
      <c r="EB71" s="152"/>
      <c r="EC71" s="152"/>
      <c r="ED71" s="152"/>
      <c r="EE71" s="152"/>
      <c r="EF71" s="152"/>
      <c r="EG71" s="152"/>
      <c r="EH71" s="152"/>
      <c r="EI71" s="152"/>
      <c r="EJ71" s="152"/>
      <c r="EK71" s="152"/>
      <c r="EL71" s="152"/>
      <c r="EM71" s="152"/>
      <c r="EN71" s="152"/>
      <c r="EO71" s="152"/>
      <c r="EP71" s="152"/>
      <c r="EQ71" s="152"/>
      <c r="ER71" s="152"/>
      <c r="ES71" s="152"/>
      <c r="ET71" s="152"/>
      <c r="EU71" s="152"/>
      <c r="EV71" s="152"/>
      <c r="EW71" s="152"/>
      <c r="EX71" s="152"/>
      <c r="EY71" s="152"/>
      <c r="EZ71" s="152"/>
      <c r="FA71" s="152"/>
      <c r="FB71" s="152"/>
      <c r="FC71" s="152"/>
      <c r="FD71" s="152"/>
      <c r="FE71" s="152"/>
      <c r="FF71" s="152"/>
      <c r="FG71" s="152"/>
      <c r="FH71" s="152"/>
      <c r="FI71" s="152"/>
      <c r="FJ71" s="152"/>
      <c r="FK71" s="152"/>
      <c r="FL71" s="152"/>
      <c r="FM71" s="152"/>
      <c r="FN71" s="152"/>
      <c r="FO71" s="152"/>
      <c r="FP71" s="152"/>
      <c r="FQ71" s="152"/>
      <c r="FR71" s="152"/>
      <c r="FS71" s="152"/>
      <c r="FT71" s="152"/>
      <c r="FU71" s="152"/>
      <c r="FV71" s="152"/>
      <c r="FW71" s="152"/>
      <c r="FX71" s="152"/>
      <c r="FY71" s="152"/>
      <c r="FZ71" s="152"/>
      <c r="GA71" s="152"/>
      <c r="GB71" s="152"/>
      <c r="GC71" s="152"/>
      <c r="GD71" s="152"/>
      <c r="GE71" s="152"/>
      <c r="GF71" s="152"/>
      <c r="GG71" s="152"/>
      <c r="GH71" s="152"/>
      <c r="GI71" s="152"/>
      <c r="GJ71" s="152"/>
      <c r="GK71" s="152"/>
      <c r="GL71" s="152"/>
      <c r="GM71" s="152"/>
      <c r="GN71" s="152"/>
      <c r="GO71" s="152"/>
      <c r="GP71" s="152"/>
      <c r="GQ71" s="152"/>
      <c r="GR71" s="152"/>
      <c r="GS71" s="152"/>
      <c r="GT71" s="152"/>
      <c r="GU71" s="152"/>
      <c r="GV71" s="152"/>
      <c r="GW71" s="152"/>
      <c r="GX71" s="152"/>
    </row>
    <row r="72" spans="1:206" s="179" customFormat="1" ht="56.25">
      <c r="A72" s="172"/>
      <c r="B72" s="173">
        <v>45547</v>
      </c>
      <c r="C72" s="166" t="s">
        <v>515</v>
      </c>
      <c r="D72" s="175" t="s">
        <v>321</v>
      </c>
      <c r="E72" s="186" t="s">
        <v>516</v>
      </c>
      <c r="F72" s="171"/>
      <c r="G72" s="176">
        <v>18900</v>
      </c>
      <c r="H72" s="169">
        <f t="shared" si="1"/>
        <v>22565212.256000005</v>
      </c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  <c r="AK72" s="178"/>
      <c r="AL72" s="178"/>
      <c r="AM72" s="178"/>
      <c r="AN72" s="178"/>
      <c r="AO72" s="178"/>
      <c r="AP72" s="178"/>
      <c r="AQ72" s="178"/>
      <c r="AR72" s="178"/>
      <c r="AS72" s="178"/>
      <c r="AT72" s="178"/>
      <c r="AU72" s="178"/>
      <c r="AV72" s="178"/>
      <c r="AW72" s="178"/>
      <c r="AX72" s="178"/>
      <c r="AY72" s="178"/>
      <c r="AZ72" s="178"/>
      <c r="BA72" s="178"/>
      <c r="BB72" s="178"/>
      <c r="BC72" s="178"/>
      <c r="BD72" s="178"/>
      <c r="BE72" s="178"/>
      <c r="BF72" s="178"/>
      <c r="BG72" s="178"/>
      <c r="BH72" s="178"/>
      <c r="BI72" s="178"/>
      <c r="BJ72" s="178"/>
      <c r="BK72" s="178"/>
      <c r="BL72" s="178"/>
      <c r="BM72" s="178"/>
      <c r="BN72" s="178"/>
      <c r="BO72" s="178"/>
      <c r="BP72" s="178"/>
      <c r="BQ72" s="178"/>
      <c r="BR72" s="178"/>
      <c r="BS72" s="178"/>
      <c r="BT72" s="178"/>
      <c r="BU72" s="178"/>
      <c r="BV72" s="178"/>
      <c r="BW72" s="178"/>
      <c r="BX72" s="178"/>
      <c r="BY72" s="178"/>
      <c r="BZ72" s="178"/>
      <c r="CA72" s="178"/>
      <c r="CB72" s="178"/>
      <c r="CC72" s="178"/>
      <c r="CD72" s="178"/>
      <c r="CE72" s="178"/>
      <c r="CF72" s="178"/>
      <c r="CG72" s="178"/>
      <c r="CH72" s="178"/>
      <c r="CI72" s="178"/>
      <c r="CJ72" s="178"/>
      <c r="CK72" s="178"/>
      <c r="CL72" s="178"/>
      <c r="CM72" s="178"/>
      <c r="CN72" s="178"/>
      <c r="CO72" s="178"/>
      <c r="CP72" s="178"/>
      <c r="CQ72" s="178"/>
      <c r="CR72" s="178"/>
      <c r="CS72" s="178"/>
      <c r="CT72" s="178"/>
      <c r="CU72" s="178"/>
      <c r="CV72" s="178"/>
      <c r="CW72" s="178"/>
      <c r="CX72" s="178"/>
      <c r="CY72" s="178"/>
      <c r="CZ72" s="178"/>
      <c r="DA72" s="178"/>
      <c r="DB72" s="178"/>
      <c r="DC72" s="178"/>
      <c r="DD72" s="178"/>
      <c r="DE72" s="178"/>
      <c r="DF72" s="178"/>
      <c r="DG72" s="178"/>
      <c r="DH72" s="178"/>
      <c r="DI72" s="178"/>
      <c r="DJ72" s="178"/>
      <c r="DK72" s="178"/>
      <c r="DL72" s="178"/>
      <c r="DM72" s="178"/>
      <c r="DN72" s="178"/>
      <c r="DO72" s="178"/>
      <c r="DP72" s="178"/>
      <c r="DQ72" s="178"/>
      <c r="DR72" s="178"/>
      <c r="DS72" s="178"/>
      <c r="DT72" s="178"/>
      <c r="DU72" s="178"/>
      <c r="DV72" s="178"/>
      <c r="DW72" s="178"/>
      <c r="DX72" s="178"/>
      <c r="DY72" s="178"/>
      <c r="DZ72" s="178"/>
      <c r="EA72" s="178"/>
      <c r="EB72" s="178"/>
      <c r="EC72" s="178"/>
      <c r="ED72" s="178"/>
      <c r="EE72" s="178"/>
      <c r="EF72" s="178"/>
      <c r="EG72" s="178"/>
      <c r="EH72" s="178"/>
      <c r="EI72" s="178"/>
      <c r="EJ72" s="178"/>
      <c r="EK72" s="178"/>
      <c r="EL72" s="178"/>
      <c r="EM72" s="178"/>
      <c r="EN72" s="178"/>
      <c r="EO72" s="178"/>
      <c r="EP72" s="178"/>
      <c r="EQ72" s="178"/>
      <c r="ER72" s="178"/>
      <c r="ES72" s="178"/>
      <c r="ET72" s="178"/>
      <c r="EU72" s="178"/>
      <c r="EV72" s="178"/>
      <c r="EW72" s="178"/>
      <c r="EX72" s="178"/>
      <c r="EY72" s="178"/>
      <c r="EZ72" s="178"/>
      <c r="FA72" s="178"/>
      <c r="FB72" s="178"/>
      <c r="FC72" s="178"/>
      <c r="FD72" s="178"/>
      <c r="FE72" s="178"/>
      <c r="FF72" s="178"/>
      <c r="FG72" s="178"/>
      <c r="FH72" s="178"/>
      <c r="FI72" s="178"/>
      <c r="FJ72" s="178"/>
      <c r="FK72" s="178"/>
      <c r="FL72" s="178"/>
      <c r="FM72" s="178"/>
      <c r="FN72" s="178"/>
      <c r="FO72" s="178"/>
      <c r="FP72" s="178"/>
      <c r="FQ72" s="178"/>
      <c r="FR72" s="178"/>
      <c r="FS72" s="178"/>
      <c r="FT72" s="178"/>
      <c r="FU72" s="178"/>
      <c r="FV72" s="178"/>
      <c r="FW72" s="178"/>
      <c r="FX72" s="178"/>
      <c r="FY72" s="178"/>
      <c r="FZ72" s="178"/>
      <c r="GA72" s="178"/>
      <c r="GB72" s="178"/>
      <c r="GC72" s="178"/>
      <c r="GD72" s="178"/>
      <c r="GE72" s="178"/>
      <c r="GF72" s="178"/>
      <c r="GG72" s="178"/>
      <c r="GH72" s="178"/>
      <c r="GI72" s="178"/>
      <c r="GJ72" s="178"/>
      <c r="GK72" s="178"/>
      <c r="GL72" s="178"/>
      <c r="GM72" s="178"/>
      <c r="GN72" s="178"/>
      <c r="GO72" s="178"/>
      <c r="GP72" s="178"/>
      <c r="GQ72" s="178"/>
      <c r="GR72" s="178"/>
      <c r="GS72" s="178"/>
      <c r="GT72" s="178"/>
      <c r="GU72" s="178"/>
      <c r="GV72" s="178"/>
      <c r="GW72" s="178"/>
      <c r="GX72" s="178"/>
    </row>
    <row r="73" spans="1:206" s="179" customFormat="1" ht="56.25">
      <c r="A73" s="172"/>
      <c r="B73" s="173">
        <v>45547</v>
      </c>
      <c r="C73" s="166" t="s">
        <v>517</v>
      </c>
      <c r="D73" s="175" t="s">
        <v>321</v>
      </c>
      <c r="E73" s="186" t="s">
        <v>518</v>
      </c>
      <c r="F73" s="171"/>
      <c r="G73" s="176">
        <v>18900</v>
      </c>
      <c r="H73" s="169">
        <f t="shared" si="1"/>
        <v>22546312.256000005</v>
      </c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8"/>
      <c r="AL73" s="178"/>
      <c r="AM73" s="178"/>
      <c r="AN73" s="178"/>
      <c r="AO73" s="178"/>
      <c r="AP73" s="178"/>
      <c r="AQ73" s="178"/>
      <c r="AR73" s="178"/>
      <c r="AS73" s="178"/>
      <c r="AT73" s="178"/>
      <c r="AU73" s="178"/>
      <c r="AV73" s="178"/>
      <c r="AW73" s="178"/>
      <c r="AX73" s="178"/>
      <c r="AY73" s="178"/>
      <c r="AZ73" s="178"/>
      <c r="BA73" s="178"/>
      <c r="BB73" s="178"/>
      <c r="BC73" s="178"/>
      <c r="BD73" s="178"/>
      <c r="BE73" s="178"/>
      <c r="BF73" s="178"/>
      <c r="BG73" s="178"/>
      <c r="BH73" s="178"/>
      <c r="BI73" s="178"/>
      <c r="BJ73" s="178"/>
      <c r="BK73" s="178"/>
      <c r="BL73" s="178"/>
      <c r="BM73" s="178"/>
      <c r="BN73" s="178"/>
      <c r="BO73" s="178"/>
      <c r="BP73" s="178"/>
      <c r="BQ73" s="178"/>
      <c r="BR73" s="178"/>
      <c r="BS73" s="178"/>
      <c r="BT73" s="178"/>
      <c r="BU73" s="178"/>
      <c r="BV73" s="178"/>
      <c r="BW73" s="178"/>
      <c r="BX73" s="178"/>
      <c r="BY73" s="178"/>
      <c r="BZ73" s="178"/>
      <c r="CA73" s="178"/>
      <c r="CB73" s="178"/>
      <c r="CC73" s="178"/>
      <c r="CD73" s="178"/>
      <c r="CE73" s="178"/>
      <c r="CF73" s="178"/>
      <c r="CG73" s="178"/>
      <c r="CH73" s="178"/>
      <c r="CI73" s="178"/>
      <c r="CJ73" s="178"/>
      <c r="CK73" s="178"/>
      <c r="CL73" s="178"/>
      <c r="CM73" s="178"/>
      <c r="CN73" s="178"/>
      <c r="CO73" s="178"/>
      <c r="CP73" s="178"/>
      <c r="CQ73" s="178"/>
      <c r="CR73" s="178"/>
      <c r="CS73" s="178"/>
      <c r="CT73" s="178"/>
      <c r="CU73" s="178"/>
      <c r="CV73" s="178"/>
      <c r="CW73" s="178"/>
      <c r="CX73" s="178"/>
      <c r="CY73" s="178"/>
      <c r="CZ73" s="178"/>
      <c r="DA73" s="178"/>
      <c r="DB73" s="178"/>
      <c r="DC73" s="178"/>
      <c r="DD73" s="178"/>
      <c r="DE73" s="178"/>
      <c r="DF73" s="178"/>
      <c r="DG73" s="178"/>
      <c r="DH73" s="178"/>
      <c r="DI73" s="178"/>
      <c r="DJ73" s="178"/>
      <c r="DK73" s="178"/>
      <c r="DL73" s="178"/>
      <c r="DM73" s="178"/>
      <c r="DN73" s="178"/>
      <c r="DO73" s="178"/>
      <c r="DP73" s="178"/>
      <c r="DQ73" s="178"/>
      <c r="DR73" s="178"/>
      <c r="DS73" s="178"/>
      <c r="DT73" s="178"/>
      <c r="DU73" s="178"/>
      <c r="DV73" s="178"/>
      <c r="DW73" s="178"/>
      <c r="DX73" s="178"/>
      <c r="DY73" s="178"/>
      <c r="DZ73" s="178"/>
      <c r="EA73" s="178"/>
      <c r="EB73" s="178"/>
      <c r="EC73" s="178"/>
      <c r="ED73" s="178"/>
      <c r="EE73" s="178"/>
      <c r="EF73" s="178"/>
      <c r="EG73" s="178"/>
      <c r="EH73" s="178"/>
      <c r="EI73" s="178"/>
      <c r="EJ73" s="178"/>
      <c r="EK73" s="178"/>
      <c r="EL73" s="178"/>
      <c r="EM73" s="178"/>
      <c r="EN73" s="178"/>
      <c r="EO73" s="178"/>
      <c r="EP73" s="178"/>
      <c r="EQ73" s="178"/>
      <c r="ER73" s="178"/>
      <c r="ES73" s="178"/>
      <c r="ET73" s="178"/>
      <c r="EU73" s="178"/>
      <c r="EV73" s="178"/>
      <c r="EW73" s="178"/>
      <c r="EX73" s="178"/>
      <c r="EY73" s="178"/>
      <c r="EZ73" s="178"/>
      <c r="FA73" s="178"/>
      <c r="FB73" s="178"/>
      <c r="FC73" s="178"/>
      <c r="FD73" s="178"/>
      <c r="FE73" s="178"/>
      <c r="FF73" s="178"/>
      <c r="FG73" s="178"/>
      <c r="FH73" s="178"/>
      <c r="FI73" s="178"/>
      <c r="FJ73" s="178"/>
      <c r="FK73" s="178"/>
      <c r="FL73" s="178"/>
      <c r="FM73" s="178"/>
      <c r="FN73" s="178"/>
      <c r="FO73" s="178"/>
      <c r="FP73" s="178"/>
      <c r="FQ73" s="178"/>
      <c r="FR73" s="178"/>
      <c r="FS73" s="178"/>
      <c r="FT73" s="178"/>
      <c r="FU73" s="178"/>
      <c r="FV73" s="178"/>
      <c r="FW73" s="178"/>
      <c r="FX73" s="178"/>
      <c r="FY73" s="178"/>
      <c r="FZ73" s="178"/>
      <c r="GA73" s="178"/>
      <c r="GB73" s="178"/>
      <c r="GC73" s="178"/>
      <c r="GD73" s="178"/>
      <c r="GE73" s="178"/>
      <c r="GF73" s="178"/>
      <c r="GG73" s="178"/>
      <c r="GH73" s="178"/>
      <c r="GI73" s="178"/>
      <c r="GJ73" s="178"/>
      <c r="GK73" s="178"/>
      <c r="GL73" s="178"/>
      <c r="GM73" s="178"/>
      <c r="GN73" s="178"/>
      <c r="GO73" s="178"/>
      <c r="GP73" s="178"/>
      <c r="GQ73" s="178"/>
      <c r="GR73" s="178"/>
      <c r="GS73" s="178"/>
      <c r="GT73" s="178"/>
      <c r="GU73" s="178"/>
      <c r="GV73" s="178"/>
      <c r="GW73" s="178"/>
      <c r="GX73" s="178"/>
    </row>
    <row r="74" spans="1:206" s="179" customFormat="1" ht="75">
      <c r="A74" s="172"/>
      <c r="B74" s="173">
        <v>45547</v>
      </c>
      <c r="C74" s="166" t="s">
        <v>519</v>
      </c>
      <c r="D74" s="175" t="s">
        <v>520</v>
      </c>
      <c r="E74" s="187" t="s">
        <v>521</v>
      </c>
      <c r="F74" s="171"/>
      <c r="G74" s="176">
        <v>9000</v>
      </c>
      <c r="H74" s="169">
        <f t="shared" si="1"/>
        <v>22537312.256000005</v>
      </c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K74" s="178"/>
      <c r="AL74" s="178"/>
      <c r="AM74" s="178"/>
      <c r="AN74" s="178"/>
      <c r="AO74" s="178"/>
      <c r="AP74" s="178"/>
      <c r="AQ74" s="178"/>
      <c r="AR74" s="178"/>
      <c r="AS74" s="178"/>
      <c r="AT74" s="178"/>
      <c r="AU74" s="178"/>
      <c r="AV74" s="178"/>
      <c r="AW74" s="178"/>
      <c r="AX74" s="178"/>
      <c r="AY74" s="178"/>
      <c r="AZ74" s="178"/>
      <c r="BA74" s="178"/>
      <c r="BB74" s="178"/>
      <c r="BC74" s="178"/>
      <c r="BD74" s="178"/>
      <c r="BE74" s="178"/>
      <c r="BF74" s="178"/>
      <c r="BG74" s="178"/>
      <c r="BH74" s="178"/>
      <c r="BI74" s="178"/>
      <c r="BJ74" s="178"/>
      <c r="BK74" s="178"/>
      <c r="BL74" s="178"/>
      <c r="BM74" s="178"/>
      <c r="BN74" s="178"/>
      <c r="BO74" s="178"/>
      <c r="BP74" s="178"/>
      <c r="BQ74" s="178"/>
      <c r="BR74" s="178"/>
      <c r="BS74" s="178"/>
      <c r="BT74" s="178"/>
      <c r="BU74" s="178"/>
      <c r="BV74" s="178"/>
      <c r="BW74" s="178"/>
      <c r="BX74" s="178"/>
      <c r="BY74" s="178"/>
      <c r="BZ74" s="178"/>
      <c r="CA74" s="178"/>
      <c r="CB74" s="178"/>
      <c r="CC74" s="178"/>
      <c r="CD74" s="178"/>
      <c r="CE74" s="178"/>
      <c r="CF74" s="178"/>
      <c r="CG74" s="178"/>
      <c r="CH74" s="178"/>
      <c r="CI74" s="178"/>
      <c r="CJ74" s="178"/>
      <c r="CK74" s="178"/>
      <c r="CL74" s="178"/>
      <c r="CM74" s="178"/>
      <c r="CN74" s="178"/>
      <c r="CO74" s="178"/>
      <c r="CP74" s="178"/>
      <c r="CQ74" s="178"/>
      <c r="CR74" s="178"/>
      <c r="CS74" s="178"/>
      <c r="CT74" s="178"/>
      <c r="CU74" s="178"/>
      <c r="CV74" s="178"/>
      <c r="CW74" s="178"/>
      <c r="CX74" s="178"/>
      <c r="CY74" s="178"/>
      <c r="CZ74" s="178"/>
      <c r="DA74" s="178"/>
      <c r="DB74" s="178"/>
      <c r="DC74" s="178"/>
      <c r="DD74" s="178"/>
      <c r="DE74" s="178"/>
      <c r="DF74" s="178"/>
      <c r="DG74" s="178"/>
      <c r="DH74" s="178"/>
      <c r="DI74" s="178"/>
      <c r="DJ74" s="178"/>
      <c r="DK74" s="178"/>
      <c r="DL74" s="178"/>
      <c r="DM74" s="178"/>
      <c r="DN74" s="178"/>
      <c r="DO74" s="178"/>
      <c r="DP74" s="178"/>
      <c r="DQ74" s="178"/>
      <c r="DR74" s="178"/>
      <c r="DS74" s="178"/>
      <c r="DT74" s="178"/>
      <c r="DU74" s="178"/>
      <c r="DV74" s="178"/>
      <c r="DW74" s="178"/>
      <c r="DX74" s="178"/>
      <c r="DY74" s="178"/>
      <c r="DZ74" s="178"/>
      <c r="EA74" s="178"/>
      <c r="EB74" s="178"/>
      <c r="EC74" s="178"/>
      <c r="ED74" s="178"/>
      <c r="EE74" s="178"/>
      <c r="EF74" s="178"/>
      <c r="EG74" s="178"/>
      <c r="EH74" s="178"/>
      <c r="EI74" s="178"/>
      <c r="EJ74" s="178"/>
      <c r="EK74" s="178"/>
      <c r="EL74" s="178"/>
      <c r="EM74" s="178"/>
      <c r="EN74" s="178"/>
      <c r="EO74" s="178"/>
      <c r="EP74" s="178"/>
      <c r="EQ74" s="178"/>
      <c r="ER74" s="178"/>
      <c r="ES74" s="178"/>
      <c r="ET74" s="178"/>
      <c r="EU74" s="178"/>
      <c r="EV74" s="178"/>
      <c r="EW74" s="178"/>
      <c r="EX74" s="178"/>
      <c r="EY74" s="178"/>
      <c r="EZ74" s="178"/>
      <c r="FA74" s="178"/>
      <c r="FB74" s="178"/>
      <c r="FC74" s="178"/>
      <c r="FD74" s="178"/>
      <c r="FE74" s="178"/>
      <c r="FF74" s="178"/>
      <c r="FG74" s="178"/>
      <c r="FH74" s="178"/>
      <c r="FI74" s="178"/>
      <c r="FJ74" s="178"/>
      <c r="FK74" s="178"/>
      <c r="FL74" s="178"/>
      <c r="FM74" s="178"/>
      <c r="FN74" s="178"/>
      <c r="FO74" s="178"/>
      <c r="FP74" s="178"/>
      <c r="FQ74" s="178"/>
      <c r="FR74" s="178"/>
      <c r="FS74" s="178"/>
      <c r="FT74" s="178"/>
      <c r="FU74" s="178"/>
      <c r="FV74" s="178"/>
      <c r="FW74" s="178"/>
      <c r="FX74" s="178"/>
      <c r="FY74" s="178"/>
      <c r="FZ74" s="178"/>
      <c r="GA74" s="178"/>
      <c r="GB74" s="178"/>
      <c r="GC74" s="178"/>
      <c r="GD74" s="178"/>
      <c r="GE74" s="178"/>
      <c r="GF74" s="178"/>
      <c r="GG74" s="178"/>
      <c r="GH74" s="178"/>
      <c r="GI74" s="178"/>
      <c r="GJ74" s="178"/>
      <c r="GK74" s="178"/>
      <c r="GL74" s="178"/>
      <c r="GM74" s="178"/>
      <c r="GN74" s="178"/>
      <c r="GO74" s="178"/>
      <c r="GP74" s="178"/>
      <c r="GQ74" s="178"/>
      <c r="GR74" s="178"/>
      <c r="GS74" s="178"/>
      <c r="GT74" s="178"/>
      <c r="GU74" s="178"/>
      <c r="GV74" s="178"/>
      <c r="GW74" s="178"/>
      <c r="GX74" s="178"/>
    </row>
    <row r="75" spans="1:206" s="179" customFormat="1" ht="37.5">
      <c r="A75" s="172"/>
      <c r="B75" s="173">
        <v>45551</v>
      </c>
      <c r="C75" s="166" t="s">
        <v>522</v>
      </c>
      <c r="D75" s="175" t="s">
        <v>523</v>
      </c>
      <c r="E75" s="198" t="s">
        <v>524</v>
      </c>
      <c r="F75" s="171"/>
      <c r="G75" s="176">
        <v>18000</v>
      </c>
      <c r="H75" s="169">
        <f t="shared" si="1"/>
        <v>22519312.256000005</v>
      </c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8"/>
      <c r="AI75" s="178"/>
      <c r="AJ75" s="178"/>
      <c r="AK75" s="178"/>
      <c r="AL75" s="178"/>
      <c r="AM75" s="178"/>
      <c r="AN75" s="178"/>
      <c r="AO75" s="178"/>
      <c r="AP75" s="178"/>
      <c r="AQ75" s="178"/>
      <c r="AR75" s="178"/>
      <c r="AS75" s="178"/>
      <c r="AT75" s="178"/>
      <c r="AU75" s="178"/>
      <c r="AV75" s="178"/>
      <c r="AW75" s="178"/>
      <c r="AX75" s="178"/>
      <c r="AY75" s="178"/>
      <c r="AZ75" s="178"/>
      <c r="BA75" s="178"/>
      <c r="BB75" s="178"/>
      <c r="BC75" s="178"/>
      <c r="BD75" s="178"/>
      <c r="BE75" s="178"/>
      <c r="BF75" s="178"/>
      <c r="BG75" s="178"/>
      <c r="BH75" s="178"/>
      <c r="BI75" s="178"/>
      <c r="BJ75" s="178"/>
      <c r="BK75" s="178"/>
      <c r="BL75" s="178"/>
      <c r="BM75" s="178"/>
      <c r="BN75" s="178"/>
      <c r="BO75" s="178"/>
      <c r="BP75" s="178"/>
      <c r="BQ75" s="178"/>
      <c r="BR75" s="178"/>
      <c r="BS75" s="178"/>
      <c r="BT75" s="178"/>
      <c r="BU75" s="178"/>
      <c r="BV75" s="178"/>
      <c r="BW75" s="178"/>
      <c r="BX75" s="178"/>
      <c r="BY75" s="178"/>
      <c r="BZ75" s="178"/>
      <c r="CA75" s="178"/>
      <c r="CB75" s="178"/>
      <c r="CC75" s="178"/>
      <c r="CD75" s="178"/>
      <c r="CE75" s="178"/>
      <c r="CF75" s="178"/>
      <c r="CG75" s="178"/>
      <c r="CH75" s="178"/>
      <c r="CI75" s="178"/>
      <c r="CJ75" s="178"/>
      <c r="CK75" s="178"/>
      <c r="CL75" s="178"/>
      <c r="CM75" s="178"/>
      <c r="CN75" s="178"/>
      <c r="CO75" s="178"/>
      <c r="CP75" s="178"/>
      <c r="CQ75" s="178"/>
      <c r="CR75" s="178"/>
      <c r="CS75" s="178"/>
      <c r="CT75" s="178"/>
      <c r="CU75" s="178"/>
      <c r="CV75" s="178"/>
      <c r="CW75" s="178"/>
      <c r="CX75" s="178"/>
      <c r="CY75" s="178"/>
      <c r="CZ75" s="178"/>
      <c r="DA75" s="178"/>
      <c r="DB75" s="178"/>
      <c r="DC75" s="178"/>
      <c r="DD75" s="178"/>
      <c r="DE75" s="178"/>
      <c r="DF75" s="178"/>
      <c r="DG75" s="178"/>
      <c r="DH75" s="178"/>
      <c r="DI75" s="178"/>
      <c r="DJ75" s="178"/>
      <c r="DK75" s="178"/>
      <c r="DL75" s="178"/>
      <c r="DM75" s="178"/>
      <c r="DN75" s="178"/>
      <c r="DO75" s="178"/>
      <c r="DP75" s="178"/>
      <c r="DQ75" s="178"/>
      <c r="DR75" s="178"/>
      <c r="DS75" s="178"/>
      <c r="DT75" s="178"/>
      <c r="DU75" s="178"/>
      <c r="DV75" s="178"/>
      <c r="DW75" s="178"/>
      <c r="DX75" s="178"/>
      <c r="DY75" s="178"/>
      <c r="DZ75" s="178"/>
      <c r="EA75" s="178"/>
      <c r="EB75" s="178"/>
      <c r="EC75" s="178"/>
      <c r="ED75" s="178"/>
      <c r="EE75" s="178"/>
      <c r="EF75" s="178"/>
      <c r="EG75" s="178"/>
      <c r="EH75" s="178"/>
      <c r="EI75" s="178"/>
      <c r="EJ75" s="178"/>
      <c r="EK75" s="178"/>
      <c r="EL75" s="178"/>
      <c r="EM75" s="178"/>
      <c r="EN75" s="178"/>
      <c r="EO75" s="178"/>
      <c r="EP75" s="178"/>
      <c r="EQ75" s="178"/>
      <c r="ER75" s="178"/>
      <c r="ES75" s="178"/>
      <c r="ET75" s="178"/>
      <c r="EU75" s="178"/>
      <c r="EV75" s="178"/>
      <c r="EW75" s="178"/>
      <c r="EX75" s="178"/>
      <c r="EY75" s="178"/>
      <c r="EZ75" s="178"/>
      <c r="FA75" s="178"/>
      <c r="FB75" s="178"/>
      <c r="FC75" s="178"/>
      <c r="FD75" s="178"/>
      <c r="FE75" s="178"/>
      <c r="FF75" s="178"/>
      <c r="FG75" s="178"/>
      <c r="FH75" s="178"/>
      <c r="FI75" s="178"/>
      <c r="FJ75" s="178"/>
      <c r="FK75" s="178"/>
      <c r="FL75" s="178"/>
      <c r="FM75" s="178"/>
      <c r="FN75" s="178"/>
      <c r="FO75" s="178"/>
      <c r="FP75" s="178"/>
      <c r="FQ75" s="178"/>
      <c r="FR75" s="178"/>
      <c r="FS75" s="178"/>
      <c r="FT75" s="178"/>
      <c r="FU75" s="178"/>
      <c r="FV75" s="178"/>
      <c r="FW75" s="178"/>
      <c r="FX75" s="178"/>
      <c r="FY75" s="178"/>
      <c r="FZ75" s="178"/>
      <c r="GA75" s="178"/>
      <c r="GB75" s="178"/>
      <c r="GC75" s="178"/>
      <c r="GD75" s="178"/>
      <c r="GE75" s="178"/>
      <c r="GF75" s="178"/>
      <c r="GG75" s="178"/>
      <c r="GH75" s="178"/>
      <c r="GI75" s="178"/>
      <c r="GJ75" s="178"/>
      <c r="GK75" s="178"/>
      <c r="GL75" s="178"/>
      <c r="GM75" s="178"/>
      <c r="GN75" s="178"/>
      <c r="GO75" s="178"/>
      <c r="GP75" s="178"/>
      <c r="GQ75" s="178"/>
      <c r="GR75" s="178"/>
      <c r="GS75" s="178"/>
      <c r="GT75" s="178"/>
      <c r="GU75" s="178"/>
      <c r="GV75" s="178"/>
      <c r="GW75" s="178"/>
      <c r="GX75" s="178"/>
    </row>
    <row r="76" spans="1:206" s="191" customFormat="1" ht="75">
      <c r="A76" s="188"/>
      <c r="B76" s="173">
        <v>45551</v>
      </c>
      <c r="C76" s="166" t="s">
        <v>525</v>
      </c>
      <c r="D76" s="175" t="s">
        <v>526</v>
      </c>
      <c r="E76" s="199" t="s">
        <v>527</v>
      </c>
      <c r="F76" s="189"/>
      <c r="G76" s="176">
        <v>18000</v>
      </c>
      <c r="H76" s="169">
        <f t="shared" si="1"/>
        <v>22501312.256000005</v>
      </c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</row>
    <row r="77" spans="1:206" s="179" customFormat="1" ht="75">
      <c r="A77" s="172"/>
      <c r="B77" s="173">
        <v>45551</v>
      </c>
      <c r="C77" s="166" t="s">
        <v>528</v>
      </c>
      <c r="D77" s="175" t="s">
        <v>526</v>
      </c>
      <c r="E77" s="187" t="s">
        <v>529</v>
      </c>
      <c r="F77" s="171"/>
      <c r="G77" s="176">
        <v>15000.3</v>
      </c>
      <c r="H77" s="169">
        <f t="shared" si="1"/>
        <v>22486311.956000004</v>
      </c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8"/>
      <c r="AK77" s="178"/>
      <c r="AL77" s="178"/>
      <c r="AM77" s="178"/>
      <c r="AN77" s="178"/>
      <c r="AO77" s="178"/>
      <c r="AP77" s="178"/>
      <c r="AQ77" s="178"/>
      <c r="AR77" s="178"/>
      <c r="AS77" s="178"/>
      <c r="AT77" s="178"/>
      <c r="AU77" s="178"/>
      <c r="AV77" s="178"/>
      <c r="AW77" s="178"/>
      <c r="AX77" s="178"/>
      <c r="AY77" s="178"/>
      <c r="AZ77" s="178"/>
      <c r="BA77" s="178"/>
      <c r="BB77" s="178"/>
      <c r="BC77" s="178"/>
      <c r="BD77" s="178"/>
      <c r="BE77" s="178"/>
      <c r="BF77" s="178"/>
      <c r="BG77" s="178"/>
      <c r="BH77" s="178"/>
      <c r="BI77" s="178"/>
      <c r="BJ77" s="178"/>
      <c r="BK77" s="178"/>
      <c r="BL77" s="178"/>
      <c r="BM77" s="178"/>
      <c r="BN77" s="178"/>
      <c r="BO77" s="178"/>
      <c r="BP77" s="178"/>
      <c r="BQ77" s="178"/>
      <c r="BR77" s="178"/>
      <c r="BS77" s="178"/>
      <c r="BT77" s="178"/>
      <c r="BU77" s="178"/>
      <c r="BV77" s="178"/>
      <c r="BW77" s="178"/>
      <c r="BX77" s="178"/>
      <c r="BY77" s="178"/>
      <c r="BZ77" s="178"/>
      <c r="CA77" s="178"/>
      <c r="CB77" s="178"/>
      <c r="CC77" s="178"/>
      <c r="CD77" s="178"/>
      <c r="CE77" s="178"/>
      <c r="CF77" s="178"/>
      <c r="CG77" s="178"/>
      <c r="CH77" s="178"/>
      <c r="CI77" s="178"/>
      <c r="CJ77" s="178"/>
      <c r="CK77" s="178"/>
      <c r="CL77" s="178"/>
      <c r="CM77" s="178"/>
      <c r="CN77" s="178"/>
      <c r="CO77" s="178"/>
      <c r="CP77" s="178"/>
      <c r="CQ77" s="178"/>
      <c r="CR77" s="178"/>
      <c r="CS77" s="178"/>
      <c r="CT77" s="178"/>
      <c r="CU77" s="178"/>
      <c r="CV77" s="178"/>
      <c r="CW77" s="178"/>
      <c r="CX77" s="178"/>
      <c r="CY77" s="178"/>
      <c r="CZ77" s="178"/>
      <c r="DA77" s="178"/>
      <c r="DB77" s="178"/>
      <c r="DC77" s="178"/>
      <c r="DD77" s="178"/>
      <c r="DE77" s="178"/>
      <c r="DF77" s="178"/>
      <c r="DG77" s="178"/>
      <c r="DH77" s="178"/>
      <c r="DI77" s="178"/>
      <c r="DJ77" s="178"/>
      <c r="DK77" s="178"/>
      <c r="DL77" s="178"/>
      <c r="DM77" s="178"/>
      <c r="DN77" s="178"/>
      <c r="DO77" s="178"/>
      <c r="DP77" s="178"/>
      <c r="DQ77" s="178"/>
      <c r="DR77" s="178"/>
      <c r="DS77" s="178"/>
      <c r="DT77" s="178"/>
      <c r="DU77" s="178"/>
      <c r="DV77" s="178"/>
      <c r="DW77" s="178"/>
      <c r="DX77" s="178"/>
      <c r="DY77" s="178"/>
      <c r="DZ77" s="178"/>
      <c r="EA77" s="178"/>
      <c r="EB77" s="178"/>
      <c r="EC77" s="178"/>
      <c r="ED77" s="178"/>
      <c r="EE77" s="178"/>
      <c r="EF77" s="178"/>
      <c r="EG77" s="178"/>
      <c r="EH77" s="178"/>
      <c r="EI77" s="178"/>
      <c r="EJ77" s="178"/>
      <c r="EK77" s="178"/>
      <c r="EL77" s="178"/>
      <c r="EM77" s="178"/>
      <c r="EN77" s="178"/>
      <c r="EO77" s="178"/>
      <c r="EP77" s="178"/>
      <c r="EQ77" s="178"/>
      <c r="ER77" s="178"/>
      <c r="ES77" s="178"/>
      <c r="ET77" s="178"/>
      <c r="EU77" s="178"/>
      <c r="EV77" s="178"/>
      <c r="EW77" s="178"/>
      <c r="EX77" s="178"/>
      <c r="EY77" s="178"/>
      <c r="EZ77" s="178"/>
      <c r="FA77" s="178"/>
      <c r="FB77" s="178"/>
      <c r="FC77" s="178"/>
      <c r="FD77" s="178"/>
      <c r="FE77" s="178"/>
      <c r="FF77" s="178"/>
      <c r="FG77" s="178"/>
      <c r="FH77" s="178"/>
      <c r="FI77" s="178"/>
      <c r="FJ77" s="178"/>
      <c r="FK77" s="178"/>
      <c r="FL77" s="178"/>
      <c r="FM77" s="178"/>
      <c r="FN77" s="178"/>
      <c r="FO77" s="178"/>
      <c r="FP77" s="178"/>
      <c r="FQ77" s="178"/>
      <c r="FR77" s="178"/>
      <c r="FS77" s="178"/>
      <c r="FT77" s="178"/>
      <c r="FU77" s="178"/>
      <c r="FV77" s="178"/>
      <c r="FW77" s="178"/>
      <c r="FX77" s="178"/>
      <c r="FY77" s="178"/>
      <c r="FZ77" s="178"/>
      <c r="GA77" s="178"/>
      <c r="GB77" s="178"/>
      <c r="GC77" s="178"/>
      <c r="GD77" s="178"/>
      <c r="GE77" s="178"/>
      <c r="GF77" s="178"/>
      <c r="GG77" s="178"/>
      <c r="GH77" s="178"/>
      <c r="GI77" s="178"/>
      <c r="GJ77" s="178"/>
      <c r="GK77" s="178"/>
      <c r="GL77" s="178"/>
      <c r="GM77" s="178"/>
      <c r="GN77" s="178"/>
      <c r="GO77" s="178"/>
      <c r="GP77" s="178"/>
      <c r="GQ77" s="178"/>
      <c r="GR77" s="178"/>
      <c r="GS77" s="178"/>
      <c r="GT77" s="178"/>
      <c r="GU77" s="178"/>
      <c r="GV77" s="178"/>
      <c r="GW77" s="178"/>
      <c r="GX77" s="178"/>
    </row>
    <row r="78" spans="1:206" s="179" customFormat="1" ht="37.5">
      <c r="A78" s="172"/>
      <c r="B78" s="173">
        <v>45551</v>
      </c>
      <c r="C78" s="166" t="s">
        <v>530</v>
      </c>
      <c r="D78" s="175" t="s">
        <v>531</v>
      </c>
      <c r="E78" s="187" t="s">
        <v>532</v>
      </c>
      <c r="F78" s="171"/>
      <c r="G78" s="176">
        <v>8100</v>
      </c>
      <c r="H78" s="169">
        <f t="shared" si="1"/>
        <v>22478211.956000004</v>
      </c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  <c r="AL78" s="178"/>
      <c r="AM78" s="178"/>
      <c r="AN78" s="178"/>
      <c r="AO78" s="178"/>
      <c r="AP78" s="178"/>
      <c r="AQ78" s="178"/>
      <c r="AR78" s="178"/>
      <c r="AS78" s="178"/>
      <c r="AT78" s="178"/>
      <c r="AU78" s="178"/>
      <c r="AV78" s="178"/>
      <c r="AW78" s="178"/>
      <c r="AX78" s="178"/>
      <c r="AY78" s="178"/>
      <c r="AZ78" s="178"/>
      <c r="BA78" s="178"/>
      <c r="BB78" s="178"/>
      <c r="BC78" s="178"/>
      <c r="BD78" s="178"/>
      <c r="BE78" s="178"/>
      <c r="BF78" s="178"/>
      <c r="BG78" s="178"/>
      <c r="BH78" s="178"/>
      <c r="BI78" s="178"/>
      <c r="BJ78" s="178"/>
      <c r="BK78" s="178"/>
      <c r="BL78" s="178"/>
      <c r="BM78" s="178"/>
      <c r="BN78" s="178"/>
      <c r="BO78" s="178"/>
      <c r="BP78" s="178"/>
      <c r="BQ78" s="178"/>
      <c r="BR78" s="178"/>
      <c r="BS78" s="178"/>
      <c r="BT78" s="178"/>
      <c r="BU78" s="178"/>
      <c r="BV78" s="178"/>
      <c r="BW78" s="178"/>
      <c r="BX78" s="178"/>
      <c r="BY78" s="178"/>
      <c r="BZ78" s="178"/>
      <c r="CA78" s="178"/>
      <c r="CB78" s="178"/>
      <c r="CC78" s="178"/>
      <c r="CD78" s="178"/>
      <c r="CE78" s="178"/>
      <c r="CF78" s="178"/>
      <c r="CG78" s="178"/>
      <c r="CH78" s="178"/>
      <c r="CI78" s="178"/>
      <c r="CJ78" s="178"/>
      <c r="CK78" s="178"/>
      <c r="CL78" s="178"/>
      <c r="CM78" s="178"/>
      <c r="CN78" s="178"/>
      <c r="CO78" s="178"/>
      <c r="CP78" s="178"/>
      <c r="CQ78" s="178"/>
      <c r="CR78" s="178"/>
      <c r="CS78" s="178"/>
      <c r="CT78" s="178"/>
      <c r="CU78" s="178"/>
      <c r="CV78" s="178"/>
      <c r="CW78" s="178"/>
      <c r="CX78" s="178"/>
      <c r="CY78" s="178"/>
      <c r="CZ78" s="178"/>
      <c r="DA78" s="178"/>
      <c r="DB78" s="178"/>
      <c r="DC78" s="178"/>
      <c r="DD78" s="178"/>
      <c r="DE78" s="178"/>
      <c r="DF78" s="178"/>
      <c r="DG78" s="178"/>
      <c r="DH78" s="178"/>
      <c r="DI78" s="178"/>
      <c r="DJ78" s="178"/>
      <c r="DK78" s="178"/>
      <c r="DL78" s="178"/>
      <c r="DM78" s="178"/>
      <c r="DN78" s="178"/>
      <c r="DO78" s="178"/>
      <c r="DP78" s="178"/>
      <c r="DQ78" s="178"/>
      <c r="DR78" s="178"/>
      <c r="DS78" s="178"/>
      <c r="DT78" s="178"/>
      <c r="DU78" s="178"/>
      <c r="DV78" s="178"/>
      <c r="DW78" s="178"/>
      <c r="DX78" s="178"/>
      <c r="DY78" s="178"/>
      <c r="DZ78" s="178"/>
      <c r="EA78" s="178"/>
      <c r="EB78" s="178"/>
      <c r="EC78" s="178"/>
      <c r="ED78" s="178"/>
      <c r="EE78" s="178"/>
      <c r="EF78" s="178"/>
      <c r="EG78" s="178"/>
      <c r="EH78" s="178"/>
      <c r="EI78" s="178"/>
      <c r="EJ78" s="178"/>
      <c r="EK78" s="178"/>
      <c r="EL78" s="178"/>
      <c r="EM78" s="178"/>
      <c r="EN78" s="178"/>
      <c r="EO78" s="178"/>
      <c r="EP78" s="178"/>
      <c r="EQ78" s="178"/>
      <c r="ER78" s="178"/>
      <c r="ES78" s="178"/>
      <c r="ET78" s="178"/>
      <c r="EU78" s="178"/>
      <c r="EV78" s="178"/>
      <c r="EW78" s="178"/>
      <c r="EX78" s="178"/>
      <c r="EY78" s="178"/>
      <c r="EZ78" s="178"/>
      <c r="FA78" s="178"/>
      <c r="FB78" s="178"/>
      <c r="FC78" s="178"/>
      <c r="FD78" s="178"/>
      <c r="FE78" s="178"/>
      <c r="FF78" s="178"/>
      <c r="FG78" s="178"/>
      <c r="FH78" s="178"/>
      <c r="FI78" s="178"/>
      <c r="FJ78" s="178"/>
      <c r="FK78" s="178"/>
      <c r="FL78" s="178"/>
      <c r="FM78" s="178"/>
      <c r="FN78" s="178"/>
      <c r="FO78" s="178"/>
      <c r="FP78" s="178"/>
      <c r="FQ78" s="178"/>
      <c r="FR78" s="178"/>
      <c r="FS78" s="178"/>
      <c r="FT78" s="178"/>
      <c r="FU78" s="178"/>
      <c r="FV78" s="178"/>
      <c r="FW78" s="178"/>
      <c r="FX78" s="178"/>
      <c r="FY78" s="178"/>
      <c r="FZ78" s="178"/>
      <c r="GA78" s="178"/>
      <c r="GB78" s="178"/>
      <c r="GC78" s="178"/>
      <c r="GD78" s="178"/>
      <c r="GE78" s="178"/>
      <c r="GF78" s="178"/>
      <c r="GG78" s="178"/>
      <c r="GH78" s="178"/>
      <c r="GI78" s="178"/>
      <c r="GJ78" s="178"/>
      <c r="GK78" s="178"/>
      <c r="GL78" s="178"/>
      <c r="GM78" s="178"/>
      <c r="GN78" s="178"/>
      <c r="GO78" s="178"/>
      <c r="GP78" s="178"/>
      <c r="GQ78" s="178"/>
      <c r="GR78" s="178"/>
      <c r="GS78" s="178"/>
      <c r="GT78" s="178"/>
      <c r="GU78" s="178"/>
      <c r="GV78" s="178"/>
      <c r="GW78" s="178"/>
      <c r="GX78" s="178"/>
    </row>
    <row r="79" spans="1:206" s="179" customFormat="1" ht="56.25">
      <c r="A79" s="172"/>
      <c r="B79" s="173">
        <v>45551</v>
      </c>
      <c r="C79" s="166" t="s">
        <v>533</v>
      </c>
      <c r="D79" s="175" t="s">
        <v>534</v>
      </c>
      <c r="E79" s="187" t="s">
        <v>535</v>
      </c>
      <c r="F79" s="171"/>
      <c r="G79" s="200">
        <v>18500.400000000001</v>
      </c>
      <c r="H79" s="169">
        <f t="shared" si="1"/>
        <v>22459711.556000005</v>
      </c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  <c r="AL79" s="178"/>
      <c r="AM79" s="178"/>
      <c r="AN79" s="178"/>
      <c r="AO79" s="178"/>
      <c r="AP79" s="178"/>
      <c r="AQ79" s="178"/>
      <c r="AR79" s="178"/>
      <c r="AS79" s="178"/>
      <c r="AT79" s="178"/>
      <c r="AU79" s="178"/>
      <c r="AV79" s="178"/>
      <c r="AW79" s="178"/>
      <c r="AX79" s="178"/>
      <c r="AY79" s="178"/>
      <c r="AZ79" s="178"/>
      <c r="BA79" s="178"/>
      <c r="BB79" s="178"/>
      <c r="BC79" s="178"/>
      <c r="BD79" s="178"/>
      <c r="BE79" s="178"/>
      <c r="BF79" s="178"/>
      <c r="BG79" s="178"/>
      <c r="BH79" s="178"/>
      <c r="BI79" s="178"/>
      <c r="BJ79" s="178"/>
      <c r="BK79" s="178"/>
      <c r="BL79" s="178"/>
      <c r="BM79" s="178"/>
      <c r="BN79" s="178"/>
      <c r="BO79" s="178"/>
      <c r="BP79" s="178"/>
      <c r="BQ79" s="178"/>
      <c r="BR79" s="178"/>
      <c r="BS79" s="178"/>
      <c r="BT79" s="178"/>
      <c r="BU79" s="178"/>
      <c r="BV79" s="178"/>
      <c r="BW79" s="178"/>
      <c r="BX79" s="178"/>
      <c r="BY79" s="178"/>
      <c r="BZ79" s="178"/>
      <c r="CA79" s="178"/>
      <c r="CB79" s="178"/>
      <c r="CC79" s="178"/>
      <c r="CD79" s="178"/>
      <c r="CE79" s="178"/>
      <c r="CF79" s="178"/>
      <c r="CG79" s="178"/>
      <c r="CH79" s="178"/>
      <c r="CI79" s="178"/>
      <c r="CJ79" s="178"/>
      <c r="CK79" s="178"/>
      <c r="CL79" s="178"/>
      <c r="CM79" s="178"/>
      <c r="CN79" s="178"/>
      <c r="CO79" s="178"/>
      <c r="CP79" s="178"/>
      <c r="CQ79" s="178"/>
      <c r="CR79" s="178"/>
      <c r="CS79" s="178"/>
      <c r="CT79" s="178"/>
      <c r="CU79" s="178"/>
      <c r="CV79" s="178"/>
      <c r="CW79" s="178"/>
      <c r="CX79" s="178"/>
      <c r="CY79" s="178"/>
      <c r="CZ79" s="178"/>
      <c r="DA79" s="178"/>
      <c r="DB79" s="178"/>
      <c r="DC79" s="178"/>
      <c r="DD79" s="178"/>
      <c r="DE79" s="178"/>
      <c r="DF79" s="178"/>
      <c r="DG79" s="178"/>
      <c r="DH79" s="178"/>
      <c r="DI79" s="178"/>
      <c r="DJ79" s="178"/>
      <c r="DK79" s="178"/>
      <c r="DL79" s="178"/>
      <c r="DM79" s="178"/>
      <c r="DN79" s="178"/>
      <c r="DO79" s="178"/>
      <c r="DP79" s="178"/>
      <c r="DQ79" s="178"/>
      <c r="DR79" s="178"/>
      <c r="DS79" s="178"/>
      <c r="DT79" s="178"/>
      <c r="DU79" s="178"/>
      <c r="DV79" s="178"/>
      <c r="DW79" s="178"/>
      <c r="DX79" s="178"/>
      <c r="DY79" s="178"/>
      <c r="DZ79" s="178"/>
      <c r="EA79" s="178"/>
      <c r="EB79" s="178"/>
      <c r="EC79" s="178"/>
      <c r="ED79" s="178"/>
      <c r="EE79" s="178"/>
      <c r="EF79" s="178"/>
      <c r="EG79" s="178"/>
      <c r="EH79" s="178"/>
      <c r="EI79" s="178"/>
      <c r="EJ79" s="178"/>
      <c r="EK79" s="178"/>
      <c r="EL79" s="178"/>
      <c r="EM79" s="178"/>
      <c r="EN79" s="178"/>
      <c r="EO79" s="178"/>
      <c r="EP79" s="178"/>
      <c r="EQ79" s="178"/>
      <c r="ER79" s="178"/>
      <c r="ES79" s="178"/>
      <c r="ET79" s="178"/>
      <c r="EU79" s="178"/>
      <c r="EV79" s="178"/>
      <c r="EW79" s="178"/>
      <c r="EX79" s="178"/>
      <c r="EY79" s="178"/>
      <c r="EZ79" s="178"/>
      <c r="FA79" s="178"/>
      <c r="FB79" s="178"/>
      <c r="FC79" s="178"/>
      <c r="FD79" s="178"/>
      <c r="FE79" s="178"/>
      <c r="FF79" s="178"/>
      <c r="FG79" s="178"/>
      <c r="FH79" s="178"/>
      <c r="FI79" s="178"/>
      <c r="FJ79" s="178"/>
      <c r="FK79" s="178"/>
      <c r="FL79" s="178"/>
      <c r="FM79" s="178"/>
      <c r="FN79" s="178"/>
      <c r="FO79" s="178"/>
      <c r="FP79" s="178"/>
      <c r="FQ79" s="178"/>
      <c r="FR79" s="178"/>
      <c r="FS79" s="178"/>
      <c r="FT79" s="178"/>
      <c r="FU79" s="178"/>
      <c r="FV79" s="178"/>
      <c r="FW79" s="178"/>
      <c r="FX79" s="178"/>
      <c r="FY79" s="178"/>
      <c r="FZ79" s="178"/>
      <c r="GA79" s="178"/>
      <c r="GB79" s="178"/>
      <c r="GC79" s="178"/>
      <c r="GD79" s="178"/>
      <c r="GE79" s="178"/>
      <c r="GF79" s="178"/>
      <c r="GG79" s="178"/>
      <c r="GH79" s="178"/>
      <c r="GI79" s="178"/>
      <c r="GJ79" s="178"/>
      <c r="GK79" s="178"/>
      <c r="GL79" s="178"/>
      <c r="GM79" s="178"/>
      <c r="GN79" s="178"/>
      <c r="GO79" s="178"/>
      <c r="GP79" s="178"/>
      <c r="GQ79" s="178"/>
      <c r="GR79" s="178"/>
      <c r="GS79" s="178"/>
      <c r="GT79" s="178"/>
      <c r="GU79" s="178"/>
      <c r="GV79" s="178"/>
      <c r="GW79" s="178"/>
      <c r="GX79" s="178"/>
    </row>
    <row r="80" spans="1:206" s="179" customFormat="1" ht="56.25">
      <c r="A80" s="172"/>
      <c r="B80" s="173">
        <v>45551</v>
      </c>
      <c r="C80" s="166" t="s">
        <v>536</v>
      </c>
      <c r="D80" s="175" t="s">
        <v>534</v>
      </c>
      <c r="E80" s="187" t="s">
        <v>537</v>
      </c>
      <c r="F80" s="171"/>
      <c r="G80" s="176">
        <v>14200.2</v>
      </c>
      <c r="H80" s="169">
        <f t="shared" si="1"/>
        <v>22445511.356000006</v>
      </c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  <c r="AQ80" s="178"/>
      <c r="AR80" s="178"/>
      <c r="AS80" s="178"/>
      <c r="AT80" s="178"/>
      <c r="AU80" s="178"/>
      <c r="AV80" s="178"/>
      <c r="AW80" s="178"/>
      <c r="AX80" s="178"/>
      <c r="AY80" s="178"/>
      <c r="AZ80" s="178"/>
      <c r="BA80" s="178"/>
      <c r="BB80" s="178"/>
      <c r="BC80" s="178"/>
      <c r="BD80" s="178"/>
      <c r="BE80" s="178"/>
      <c r="BF80" s="178"/>
      <c r="BG80" s="178"/>
      <c r="BH80" s="178"/>
      <c r="BI80" s="178"/>
      <c r="BJ80" s="178"/>
      <c r="BK80" s="178"/>
      <c r="BL80" s="178"/>
      <c r="BM80" s="178"/>
      <c r="BN80" s="178"/>
      <c r="BO80" s="178"/>
      <c r="BP80" s="178"/>
      <c r="BQ80" s="178"/>
      <c r="BR80" s="178"/>
      <c r="BS80" s="178"/>
      <c r="BT80" s="178"/>
      <c r="BU80" s="178"/>
      <c r="BV80" s="178"/>
      <c r="BW80" s="178"/>
      <c r="BX80" s="178"/>
      <c r="BY80" s="178"/>
      <c r="BZ80" s="178"/>
      <c r="CA80" s="178"/>
      <c r="CB80" s="178"/>
      <c r="CC80" s="178"/>
      <c r="CD80" s="178"/>
      <c r="CE80" s="178"/>
      <c r="CF80" s="178"/>
      <c r="CG80" s="178"/>
      <c r="CH80" s="178"/>
      <c r="CI80" s="178"/>
      <c r="CJ80" s="178"/>
      <c r="CK80" s="178"/>
      <c r="CL80" s="178"/>
      <c r="CM80" s="178"/>
      <c r="CN80" s="178"/>
      <c r="CO80" s="178"/>
      <c r="CP80" s="178"/>
      <c r="CQ80" s="178"/>
      <c r="CR80" s="178"/>
      <c r="CS80" s="178"/>
      <c r="CT80" s="178"/>
      <c r="CU80" s="178"/>
      <c r="CV80" s="178"/>
      <c r="CW80" s="178"/>
      <c r="CX80" s="178"/>
      <c r="CY80" s="178"/>
      <c r="CZ80" s="178"/>
      <c r="DA80" s="178"/>
      <c r="DB80" s="178"/>
      <c r="DC80" s="178"/>
      <c r="DD80" s="178"/>
      <c r="DE80" s="178"/>
      <c r="DF80" s="178"/>
      <c r="DG80" s="178"/>
      <c r="DH80" s="178"/>
      <c r="DI80" s="178"/>
      <c r="DJ80" s="178"/>
      <c r="DK80" s="178"/>
      <c r="DL80" s="178"/>
      <c r="DM80" s="178"/>
      <c r="DN80" s="178"/>
      <c r="DO80" s="178"/>
      <c r="DP80" s="178"/>
      <c r="DQ80" s="178"/>
      <c r="DR80" s="178"/>
      <c r="DS80" s="178"/>
      <c r="DT80" s="178"/>
      <c r="DU80" s="178"/>
      <c r="DV80" s="178"/>
      <c r="DW80" s="178"/>
      <c r="DX80" s="178"/>
      <c r="DY80" s="178"/>
      <c r="DZ80" s="178"/>
      <c r="EA80" s="178"/>
      <c r="EB80" s="178"/>
      <c r="EC80" s="178"/>
      <c r="ED80" s="178"/>
      <c r="EE80" s="178"/>
      <c r="EF80" s="178"/>
      <c r="EG80" s="178"/>
      <c r="EH80" s="178"/>
      <c r="EI80" s="178"/>
      <c r="EJ80" s="178"/>
      <c r="EK80" s="178"/>
      <c r="EL80" s="178"/>
      <c r="EM80" s="178"/>
      <c r="EN80" s="178"/>
      <c r="EO80" s="178"/>
      <c r="EP80" s="178"/>
      <c r="EQ80" s="178"/>
      <c r="ER80" s="178"/>
      <c r="ES80" s="178"/>
      <c r="ET80" s="178"/>
      <c r="EU80" s="178"/>
      <c r="EV80" s="178"/>
      <c r="EW80" s="178"/>
      <c r="EX80" s="178"/>
      <c r="EY80" s="178"/>
      <c r="EZ80" s="178"/>
      <c r="FA80" s="178"/>
      <c r="FB80" s="178"/>
      <c r="FC80" s="178"/>
      <c r="FD80" s="178"/>
      <c r="FE80" s="178"/>
      <c r="FF80" s="178"/>
      <c r="FG80" s="178"/>
      <c r="FH80" s="178"/>
      <c r="FI80" s="178"/>
      <c r="FJ80" s="178"/>
      <c r="FK80" s="178"/>
      <c r="FL80" s="178"/>
      <c r="FM80" s="178"/>
      <c r="FN80" s="178"/>
      <c r="FO80" s="178"/>
      <c r="FP80" s="178"/>
      <c r="FQ80" s="178"/>
      <c r="FR80" s="178"/>
      <c r="FS80" s="178"/>
      <c r="FT80" s="178"/>
      <c r="FU80" s="178"/>
      <c r="FV80" s="178"/>
      <c r="FW80" s="178"/>
      <c r="FX80" s="178"/>
      <c r="FY80" s="178"/>
      <c r="FZ80" s="178"/>
      <c r="GA80" s="178"/>
      <c r="GB80" s="178"/>
      <c r="GC80" s="178"/>
      <c r="GD80" s="178"/>
      <c r="GE80" s="178"/>
      <c r="GF80" s="178"/>
      <c r="GG80" s="178"/>
      <c r="GH80" s="178"/>
      <c r="GI80" s="178"/>
      <c r="GJ80" s="178"/>
      <c r="GK80" s="178"/>
      <c r="GL80" s="178"/>
      <c r="GM80" s="178"/>
      <c r="GN80" s="178"/>
      <c r="GO80" s="178"/>
      <c r="GP80" s="178"/>
      <c r="GQ80" s="178"/>
      <c r="GR80" s="178"/>
      <c r="GS80" s="178"/>
      <c r="GT80" s="178"/>
      <c r="GU80" s="178"/>
      <c r="GV80" s="178"/>
      <c r="GW80" s="178"/>
      <c r="GX80" s="178"/>
    </row>
    <row r="81" spans="1:206" s="179" customFormat="1" ht="37.5">
      <c r="A81" s="172"/>
      <c r="B81" s="173">
        <v>45551</v>
      </c>
      <c r="C81" s="166" t="s">
        <v>538</v>
      </c>
      <c r="D81" s="175" t="s">
        <v>534</v>
      </c>
      <c r="E81" s="192" t="s">
        <v>539</v>
      </c>
      <c r="F81" s="171"/>
      <c r="G81" s="176">
        <v>13200.3</v>
      </c>
      <c r="H81" s="169">
        <f t="shared" si="1"/>
        <v>22432311.056000005</v>
      </c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8"/>
      <c r="AP81" s="178"/>
      <c r="AQ81" s="178"/>
      <c r="AR81" s="178"/>
      <c r="AS81" s="178"/>
      <c r="AT81" s="178"/>
      <c r="AU81" s="178"/>
      <c r="AV81" s="178"/>
      <c r="AW81" s="178"/>
      <c r="AX81" s="178"/>
      <c r="AY81" s="178"/>
      <c r="AZ81" s="178"/>
      <c r="BA81" s="178"/>
      <c r="BB81" s="178"/>
      <c r="BC81" s="178"/>
      <c r="BD81" s="178"/>
      <c r="BE81" s="178"/>
      <c r="BF81" s="178"/>
      <c r="BG81" s="178"/>
      <c r="BH81" s="178"/>
      <c r="BI81" s="178"/>
      <c r="BJ81" s="178"/>
      <c r="BK81" s="178"/>
      <c r="BL81" s="178"/>
      <c r="BM81" s="178"/>
      <c r="BN81" s="178"/>
      <c r="BO81" s="178"/>
      <c r="BP81" s="178"/>
      <c r="BQ81" s="178"/>
      <c r="BR81" s="178"/>
      <c r="BS81" s="178"/>
      <c r="BT81" s="178"/>
      <c r="BU81" s="178"/>
      <c r="BV81" s="178"/>
      <c r="BW81" s="178"/>
      <c r="BX81" s="178"/>
      <c r="BY81" s="178"/>
      <c r="BZ81" s="178"/>
      <c r="CA81" s="178"/>
      <c r="CB81" s="178"/>
      <c r="CC81" s="178"/>
      <c r="CD81" s="178"/>
      <c r="CE81" s="178"/>
      <c r="CF81" s="178"/>
      <c r="CG81" s="178"/>
      <c r="CH81" s="178"/>
      <c r="CI81" s="178"/>
      <c r="CJ81" s="178"/>
      <c r="CK81" s="178"/>
      <c r="CL81" s="178"/>
      <c r="CM81" s="178"/>
      <c r="CN81" s="178"/>
      <c r="CO81" s="178"/>
      <c r="CP81" s="178"/>
      <c r="CQ81" s="178"/>
      <c r="CR81" s="178"/>
      <c r="CS81" s="178"/>
      <c r="CT81" s="178"/>
      <c r="CU81" s="178"/>
      <c r="CV81" s="178"/>
      <c r="CW81" s="178"/>
      <c r="CX81" s="178"/>
      <c r="CY81" s="178"/>
      <c r="CZ81" s="178"/>
      <c r="DA81" s="178"/>
      <c r="DB81" s="178"/>
      <c r="DC81" s="178"/>
      <c r="DD81" s="178"/>
      <c r="DE81" s="178"/>
      <c r="DF81" s="178"/>
      <c r="DG81" s="178"/>
      <c r="DH81" s="178"/>
      <c r="DI81" s="178"/>
      <c r="DJ81" s="178"/>
      <c r="DK81" s="178"/>
      <c r="DL81" s="178"/>
      <c r="DM81" s="178"/>
      <c r="DN81" s="178"/>
      <c r="DO81" s="178"/>
      <c r="DP81" s="178"/>
      <c r="DQ81" s="178"/>
      <c r="DR81" s="178"/>
      <c r="DS81" s="178"/>
      <c r="DT81" s="178"/>
      <c r="DU81" s="178"/>
      <c r="DV81" s="178"/>
      <c r="DW81" s="178"/>
      <c r="DX81" s="178"/>
      <c r="DY81" s="178"/>
      <c r="DZ81" s="178"/>
      <c r="EA81" s="178"/>
      <c r="EB81" s="178"/>
      <c r="EC81" s="178"/>
      <c r="ED81" s="178"/>
      <c r="EE81" s="178"/>
      <c r="EF81" s="178"/>
      <c r="EG81" s="178"/>
      <c r="EH81" s="178"/>
      <c r="EI81" s="178"/>
      <c r="EJ81" s="178"/>
      <c r="EK81" s="178"/>
      <c r="EL81" s="178"/>
      <c r="EM81" s="178"/>
      <c r="EN81" s="178"/>
      <c r="EO81" s="178"/>
      <c r="EP81" s="178"/>
      <c r="EQ81" s="178"/>
      <c r="ER81" s="178"/>
      <c r="ES81" s="178"/>
      <c r="ET81" s="178"/>
      <c r="EU81" s="178"/>
      <c r="EV81" s="178"/>
      <c r="EW81" s="178"/>
      <c r="EX81" s="178"/>
      <c r="EY81" s="178"/>
      <c r="EZ81" s="178"/>
      <c r="FA81" s="178"/>
      <c r="FB81" s="178"/>
      <c r="FC81" s="178"/>
      <c r="FD81" s="178"/>
      <c r="FE81" s="178"/>
      <c r="FF81" s="178"/>
      <c r="FG81" s="178"/>
      <c r="FH81" s="178"/>
      <c r="FI81" s="178"/>
      <c r="FJ81" s="178"/>
      <c r="FK81" s="178"/>
      <c r="FL81" s="178"/>
      <c r="FM81" s="178"/>
      <c r="FN81" s="178"/>
      <c r="FO81" s="178"/>
      <c r="FP81" s="178"/>
      <c r="FQ81" s="178"/>
      <c r="FR81" s="178"/>
      <c r="FS81" s="178"/>
      <c r="FT81" s="178"/>
      <c r="FU81" s="178"/>
      <c r="FV81" s="178"/>
      <c r="FW81" s="178"/>
      <c r="FX81" s="178"/>
      <c r="FY81" s="178"/>
      <c r="FZ81" s="178"/>
      <c r="GA81" s="178"/>
      <c r="GB81" s="178"/>
      <c r="GC81" s="178"/>
      <c r="GD81" s="178"/>
      <c r="GE81" s="178"/>
      <c r="GF81" s="178"/>
      <c r="GG81" s="178"/>
      <c r="GH81" s="178"/>
      <c r="GI81" s="178"/>
      <c r="GJ81" s="178"/>
      <c r="GK81" s="178"/>
      <c r="GL81" s="178"/>
      <c r="GM81" s="178"/>
      <c r="GN81" s="178"/>
      <c r="GO81" s="178"/>
      <c r="GP81" s="178"/>
      <c r="GQ81" s="178"/>
      <c r="GR81" s="178"/>
      <c r="GS81" s="178"/>
      <c r="GT81" s="178"/>
      <c r="GU81" s="178"/>
      <c r="GV81" s="178"/>
      <c r="GW81" s="178"/>
      <c r="GX81" s="178"/>
    </row>
    <row r="82" spans="1:206" s="179" customFormat="1" ht="37.5">
      <c r="A82" s="172"/>
      <c r="B82" s="173">
        <v>45553</v>
      </c>
      <c r="C82" s="166" t="s">
        <v>540</v>
      </c>
      <c r="D82" s="175" t="s">
        <v>541</v>
      </c>
      <c r="E82" s="192" t="s">
        <v>542</v>
      </c>
      <c r="F82" s="171"/>
      <c r="G82" s="176">
        <v>1438668.08</v>
      </c>
      <c r="H82" s="169">
        <f t="shared" si="1"/>
        <v>20993642.976000004</v>
      </c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  <c r="AQ82" s="178"/>
      <c r="AR82" s="178"/>
      <c r="AS82" s="178"/>
      <c r="AT82" s="178"/>
      <c r="AU82" s="178"/>
      <c r="AV82" s="178"/>
      <c r="AW82" s="178"/>
      <c r="AX82" s="178"/>
      <c r="AY82" s="178"/>
      <c r="AZ82" s="178"/>
      <c r="BA82" s="178"/>
      <c r="BB82" s="178"/>
      <c r="BC82" s="178"/>
      <c r="BD82" s="178"/>
      <c r="BE82" s="178"/>
      <c r="BF82" s="178"/>
      <c r="BG82" s="178"/>
      <c r="BH82" s="178"/>
      <c r="BI82" s="178"/>
      <c r="BJ82" s="178"/>
      <c r="BK82" s="178"/>
      <c r="BL82" s="178"/>
      <c r="BM82" s="178"/>
      <c r="BN82" s="178"/>
      <c r="BO82" s="178"/>
      <c r="BP82" s="178"/>
      <c r="BQ82" s="178"/>
      <c r="BR82" s="178"/>
      <c r="BS82" s="178"/>
      <c r="BT82" s="178"/>
      <c r="BU82" s="178"/>
      <c r="BV82" s="178"/>
      <c r="BW82" s="178"/>
      <c r="BX82" s="178"/>
      <c r="BY82" s="178"/>
      <c r="BZ82" s="178"/>
      <c r="CA82" s="178"/>
      <c r="CB82" s="178"/>
      <c r="CC82" s="178"/>
      <c r="CD82" s="178"/>
      <c r="CE82" s="178"/>
      <c r="CF82" s="178"/>
      <c r="CG82" s="178"/>
      <c r="CH82" s="178"/>
      <c r="CI82" s="178"/>
      <c r="CJ82" s="178"/>
      <c r="CK82" s="178"/>
      <c r="CL82" s="178"/>
      <c r="CM82" s="178"/>
      <c r="CN82" s="178"/>
      <c r="CO82" s="178"/>
      <c r="CP82" s="178"/>
      <c r="CQ82" s="178"/>
      <c r="CR82" s="178"/>
      <c r="CS82" s="178"/>
      <c r="CT82" s="178"/>
      <c r="CU82" s="178"/>
      <c r="CV82" s="178"/>
      <c r="CW82" s="178"/>
      <c r="CX82" s="178"/>
      <c r="CY82" s="178"/>
      <c r="CZ82" s="178"/>
      <c r="DA82" s="178"/>
      <c r="DB82" s="178"/>
      <c r="DC82" s="178"/>
      <c r="DD82" s="178"/>
      <c r="DE82" s="178"/>
      <c r="DF82" s="178"/>
      <c r="DG82" s="178"/>
      <c r="DH82" s="178"/>
      <c r="DI82" s="178"/>
      <c r="DJ82" s="178"/>
      <c r="DK82" s="178"/>
      <c r="DL82" s="178"/>
      <c r="DM82" s="178"/>
      <c r="DN82" s="178"/>
      <c r="DO82" s="178"/>
      <c r="DP82" s="178"/>
      <c r="DQ82" s="178"/>
      <c r="DR82" s="178"/>
      <c r="DS82" s="178"/>
      <c r="DT82" s="178"/>
      <c r="DU82" s="178"/>
      <c r="DV82" s="178"/>
      <c r="DW82" s="178"/>
      <c r="DX82" s="178"/>
      <c r="DY82" s="178"/>
      <c r="DZ82" s="178"/>
      <c r="EA82" s="178"/>
      <c r="EB82" s="178"/>
      <c r="EC82" s="178"/>
      <c r="ED82" s="178"/>
      <c r="EE82" s="178"/>
      <c r="EF82" s="178"/>
      <c r="EG82" s="178"/>
      <c r="EH82" s="178"/>
      <c r="EI82" s="178"/>
      <c r="EJ82" s="178"/>
      <c r="EK82" s="178"/>
      <c r="EL82" s="178"/>
      <c r="EM82" s="178"/>
      <c r="EN82" s="178"/>
      <c r="EO82" s="178"/>
      <c r="EP82" s="178"/>
      <c r="EQ82" s="178"/>
      <c r="ER82" s="178"/>
      <c r="ES82" s="178"/>
      <c r="ET82" s="178"/>
      <c r="EU82" s="178"/>
      <c r="EV82" s="178"/>
      <c r="EW82" s="178"/>
      <c r="EX82" s="178"/>
      <c r="EY82" s="178"/>
      <c r="EZ82" s="178"/>
      <c r="FA82" s="178"/>
      <c r="FB82" s="178"/>
      <c r="FC82" s="178"/>
      <c r="FD82" s="178"/>
      <c r="FE82" s="178"/>
      <c r="FF82" s="178"/>
      <c r="FG82" s="178"/>
      <c r="FH82" s="178"/>
      <c r="FI82" s="178"/>
      <c r="FJ82" s="178"/>
      <c r="FK82" s="178"/>
      <c r="FL82" s="178"/>
      <c r="FM82" s="178"/>
      <c r="FN82" s="178"/>
      <c r="FO82" s="178"/>
      <c r="FP82" s="178"/>
      <c r="FQ82" s="178"/>
      <c r="FR82" s="178"/>
      <c r="FS82" s="178"/>
      <c r="FT82" s="178"/>
      <c r="FU82" s="178"/>
      <c r="FV82" s="178"/>
      <c r="FW82" s="178"/>
      <c r="FX82" s="178"/>
      <c r="FY82" s="178"/>
      <c r="FZ82" s="178"/>
      <c r="GA82" s="178"/>
      <c r="GB82" s="178"/>
      <c r="GC82" s="178"/>
      <c r="GD82" s="178"/>
      <c r="GE82" s="178"/>
      <c r="GF82" s="178"/>
      <c r="GG82" s="178"/>
      <c r="GH82" s="178"/>
      <c r="GI82" s="178"/>
      <c r="GJ82" s="178"/>
      <c r="GK82" s="178"/>
      <c r="GL82" s="178"/>
      <c r="GM82" s="178"/>
      <c r="GN82" s="178"/>
      <c r="GO82" s="178"/>
      <c r="GP82" s="178"/>
      <c r="GQ82" s="178"/>
      <c r="GR82" s="178"/>
      <c r="GS82" s="178"/>
      <c r="GT82" s="178"/>
      <c r="GU82" s="178"/>
      <c r="GV82" s="178"/>
      <c r="GW82" s="178"/>
      <c r="GX82" s="178"/>
    </row>
    <row r="83" spans="1:206" s="179" customFormat="1" ht="37.5">
      <c r="A83" s="172"/>
      <c r="B83" s="173">
        <v>45553</v>
      </c>
      <c r="C83" s="166" t="s">
        <v>543</v>
      </c>
      <c r="D83" s="175" t="s">
        <v>544</v>
      </c>
      <c r="E83" s="192" t="s">
        <v>545</v>
      </c>
      <c r="F83" s="171"/>
      <c r="G83" s="176">
        <v>3348859.84</v>
      </c>
      <c r="H83" s="169">
        <f t="shared" si="1"/>
        <v>17644783.136000004</v>
      </c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  <c r="AL83" s="178"/>
      <c r="AM83" s="178"/>
      <c r="AN83" s="178"/>
      <c r="AO83" s="178"/>
      <c r="AP83" s="178"/>
      <c r="AQ83" s="178"/>
      <c r="AR83" s="178"/>
      <c r="AS83" s="178"/>
      <c r="AT83" s="178"/>
      <c r="AU83" s="178"/>
      <c r="AV83" s="178"/>
      <c r="AW83" s="178"/>
      <c r="AX83" s="178"/>
      <c r="AY83" s="178"/>
      <c r="AZ83" s="178"/>
      <c r="BA83" s="178"/>
      <c r="BB83" s="178"/>
      <c r="BC83" s="178"/>
      <c r="BD83" s="178"/>
      <c r="BE83" s="178"/>
      <c r="BF83" s="178"/>
      <c r="BG83" s="178"/>
      <c r="BH83" s="178"/>
      <c r="BI83" s="178"/>
      <c r="BJ83" s="178"/>
      <c r="BK83" s="178"/>
      <c r="BL83" s="178"/>
      <c r="BM83" s="178"/>
      <c r="BN83" s="178"/>
      <c r="BO83" s="178"/>
      <c r="BP83" s="178"/>
      <c r="BQ83" s="178"/>
      <c r="BR83" s="178"/>
      <c r="BS83" s="178"/>
      <c r="BT83" s="178"/>
      <c r="BU83" s="178"/>
      <c r="BV83" s="178"/>
      <c r="BW83" s="178"/>
      <c r="BX83" s="178"/>
      <c r="BY83" s="178"/>
      <c r="BZ83" s="178"/>
      <c r="CA83" s="178"/>
      <c r="CB83" s="178"/>
      <c r="CC83" s="178"/>
      <c r="CD83" s="178"/>
      <c r="CE83" s="178"/>
      <c r="CF83" s="178"/>
      <c r="CG83" s="178"/>
      <c r="CH83" s="178"/>
      <c r="CI83" s="178"/>
      <c r="CJ83" s="178"/>
      <c r="CK83" s="178"/>
      <c r="CL83" s="178"/>
      <c r="CM83" s="178"/>
      <c r="CN83" s="178"/>
      <c r="CO83" s="178"/>
      <c r="CP83" s="178"/>
      <c r="CQ83" s="178"/>
      <c r="CR83" s="178"/>
      <c r="CS83" s="178"/>
      <c r="CT83" s="178"/>
      <c r="CU83" s="178"/>
      <c r="CV83" s="178"/>
      <c r="CW83" s="178"/>
      <c r="CX83" s="178"/>
      <c r="CY83" s="178"/>
      <c r="CZ83" s="178"/>
      <c r="DA83" s="178"/>
      <c r="DB83" s="178"/>
      <c r="DC83" s="178"/>
      <c r="DD83" s="178"/>
      <c r="DE83" s="178"/>
      <c r="DF83" s="178"/>
      <c r="DG83" s="178"/>
      <c r="DH83" s="178"/>
      <c r="DI83" s="178"/>
      <c r="DJ83" s="178"/>
      <c r="DK83" s="178"/>
      <c r="DL83" s="178"/>
      <c r="DM83" s="178"/>
      <c r="DN83" s="178"/>
      <c r="DO83" s="178"/>
      <c r="DP83" s="178"/>
      <c r="DQ83" s="178"/>
      <c r="DR83" s="178"/>
      <c r="DS83" s="178"/>
      <c r="DT83" s="178"/>
      <c r="DU83" s="178"/>
      <c r="DV83" s="178"/>
      <c r="DW83" s="178"/>
      <c r="DX83" s="178"/>
      <c r="DY83" s="178"/>
      <c r="DZ83" s="178"/>
      <c r="EA83" s="178"/>
      <c r="EB83" s="178"/>
      <c r="EC83" s="178"/>
      <c r="ED83" s="178"/>
      <c r="EE83" s="178"/>
      <c r="EF83" s="178"/>
      <c r="EG83" s="178"/>
      <c r="EH83" s="178"/>
      <c r="EI83" s="178"/>
      <c r="EJ83" s="178"/>
      <c r="EK83" s="178"/>
      <c r="EL83" s="178"/>
      <c r="EM83" s="178"/>
      <c r="EN83" s="178"/>
      <c r="EO83" s="178"/>
      <c r="EP83" s="178"/>
      <c r="EQ83" s="178"/>
      <c r="ER83" s="178"/>
      <c r="ES83" s="178"/>
      <c r="ET83" s="178"/>
      <c r="EU83" s="178"/>
      <c r="EV83" s="178"/>
      <c r="EW83" s="178"/>
      <c r="EX83" s="178"/>
      <c r="EY83" s="178"/>
      <c r="EZ83" s="178"/>
      <c r="FA83" s="178"/>
      <c r="FB83" s="178"/>
      <c r="FC83" s="178"/>
      <c r="FD83" s="178"/>
      <c r="FE83" s="178"/>
      <c r="FF83" s="178"/>
      <c r="FG83" s="178"/>
      <c r="FH83" s="178"/>
      <c r="FI83" s="178"/>
      <c r="FJ83" s="178"/>
      <c r="FK83" s="178"/>
      <c r="FL83" s="178"/>
      <c r="FM83" s="178"/>
      <c r="FN83" s="178"/>
      <c r="FO83" s="178"/>
      <c r="FP83" s="178"/>
      <c r="FQ83" s="178"/>
      <c r="FR83" s="178"/>
      <c r="FS83" s="178"/>
      <c r="FT83" s="178"/>
      <c r="FU83" s="178"/>
      <c r="FV83" s="178"/>
      <c r="FW83" s="178"/>
      <c r="FX83" s="178"/>
      <c r="FY83" s="178"/>
      <c r="FZ83" s="178"/>
      <c r="GA83" s="178"/>
      <c r="GB83" s="178"/>
      <c r="GC83" s="178"/>
      <c r="GD83" s="178"/>
      <c r="GE83" s="178"/>
      <c r="GF83" s="178"/>
      <c r="GG83" s="178"/>
      <c r="GH83" s="178"/>
      <c r="GI83" s="178"/>
      <c r="GJ83" s="178"/>
      <c r="GK83" s="178"/>
      <c r="GL83" s="178"/>
      <c r="GM83" s="178"/>
      <c r="GN83" s="178"/>
      <c r="GO83" s="178"/>
      <c r="GP83" s="178"/>
      <c r="GQ83" s="178"/>
      <c r="GR83" s="178"/>
      <c r="GS83" s="178"/>
      <c r="GT83" s="178"/>
      <c r="GU83" s="178"/>
      <c r="GV83" s="178"/>
      <c r="GW83" s="178"/>
      <c r="GX83" s="178"/>
    </row>
    <row r="84" spans="1:206" s="179" customFormat="1" ht="37.5">
      <c r="A84" s="172"/>
      <c r="B84" s="173">
        <v>45553</v>
      </c>
      <c r="C84" s="166" t="s">
        <v>546</v>
      </c>
      <c r="D84" s="175" t="s">
        <v>547</v>
      </c>
      <c r="E84" s="187" t="s">
        <v>548</v>
      </c>
      <c r="F84" s="171"/>
      <c r="G84" s="176">
        <v>3947.78</v>
      </c>
      <c r="H84" s="169">
        <f t="shared" si="1"/>
        <v>17640835.356000002</v>
      </c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  <c r="AO84" s="178"/>
      <c r="AP84" s="178"/>
      <c r="AQ84" s="178"/>
      <c r="AR84" s="178"/>
      <c r="AS84" s="178"/>
      <c r="AT84" s="178"/>
      <c r="AU84" s="178"/>
      <c r="AV84" s="178"/>
      <c r="AW84" s="178"/>
      <c r="AX84" s="178"/>
      <c r="AY84" s="178"/>
      <c r="AZ84" s="178"/>
      <c r="BA84" s="178"/>
      <c r="BB84" s="178"/>
      <c r="BC84" s="178"/>
      <c r="BD84" s="178"/>
      <c r="BE84" s="178"/>
      <c r="BF84" s="178"/>
      <c r="BG84" s="178"/>
      <c r="BH84" s="178"/>
      <c r="BI84" s="178"/>
      <c r="BJ84" s="178"/>
      <c r="BK84" s="178"/>
      <c r="BL84" s="178"/>
      <c r="BM84" s="178"/>
      <c r="BN84" s="178"/>
      <c r="BO84" s="178"/>
      <c r="BP84" s="178"/>
      <c r="BQ84" s="178"/>
      <c r="BR84" s="178"/>
      <c r="BS84" s="178"/>
      <c r="BT84" s="178"/>
      <c r="BU84" s="178"/>
      <c r="BV84" s="178"/>
      <c r="BW84" s="178"/>
      <c r="BX84" s="178"/>
      <c r="BY84" s="178"/>
      <c r="BZ84" s="178"/>
      <c r="CA84" s="178"/>
      <c r="CB84" s="178"/>
      <c r="CC84" s="178"/>
      <c r="CD84" s="178"/>
      <c r="CE84" s="178"/>
      <c r="CF84" s="178"/>
      <c r="CG84" s="178"/>
      <c r="CH84" s="178"/>
      <c r="CI84" s="178"/>
      <c r="CJ84" s="178"/>
      <c r="CK84" s="178"/>
      <c r="CL84" s="178"/>
      <c r="CM84" s="178"/>
      <c r="CN84" s="178"/>
      <c r="CO84" s="178"/>
      <c r="CP84" s="178"/>
      <c r="CQ84" s="178"/>
      <c r="CR84" s="178"/>
      <c r="CS84" s="178"/>
      <c r="CT84" s="178"/>
      <c r="CU84" s="178"/>
      <c r="CV84" s="178"/>
      <c r="CW84" s="178"/>
      <c r="CX84" s="178"/>
      <c r="CY84" s="178"/>
      <c r="CZ84" s="178"/>
      <c r="DA84" s="178"/>
      <c r="DB84" s="178"/>
      <c r="DC84" s="178"/>
      <c r="DD84" s="178"/>
      <c r="DE84" s="178"/>
      <c r="DF84" s="178"/>
      <c r="DG84" s="178"/>
      <c r="DH84" s="178"/>
      <c r="DI84" s="178"/>
      <c r="DJ84" s="178"/>
      <c r="DK84" s="178"/>
      <c r="DL84" s="178"/>
      <c r="DM84" s="178"/>
      <c r="DN84" s="178"/>
      <c r="DO84" s="178"/>
      <c r="DP84" s="178"/>
      <c r="DQ84" s="178"/>
      <c r="DR84" s="178"/>
      <c r="DS84" s="178"/>
      <c r="DT84" s="178"/>
      <c r="DU84" s="178"/>
      <c r="DV84" s="178"/>
      <c r="DW84" s="178"/>
      <c r="DX84" s="178"/>
      <c r="DY84" s="178"/>
      <c r="DZ84" s="178"/>
      <c r="EA84" s="178"/>
      <c r="EB84" s="178"/>
      <c r="EC84" s="178"/>
      <c r="ED84" s="178"/>
      <c r="EE84" s="178"/>
      <c r="EF84" s="178"/>
      <c r="EG84" s="178"/>
      <c r="EH84" s="178"/>
      <c r="EI84" s="178"/>
      <c r="EJ84" s="178"/>
      <c r="EK84" s="178"/>
      <c r="EL84" s="178"/>
      <c r="EM84" s="178"/>
      <c r="EN84" s="178"/>
      <c r="EO84" s="178"/>
      <c r="EP84" s="178"/>
      <c r="EQ84" s="178"/>
      <c r="ER84" s="178"/>
      <c r="ES84" s="178"/>
      <c r="ET84" s="178"/>
      <c r="EU84" s="178"/>
      <c r="EV84" s="178"/>
      <c r="EW84" s="178"/>
      <c r="EX84" s="178"/>
      <c r="EY84" s="178"/>
      <c r="EZ84" s="178"/>
      <c r="FA84" s="178"/>
      <c r="FB84" s="178"/>
      <c r="FC84" s="178"/>
      <c r="FD84" s="178"/>
      <c r="FE84" s="178"/>
      <c r="FF84" s="178"/>
      <c r="FG84" s="178"/>
      <c r="FH84" s="178"/>
      <c r="FI84" s="178"/>
      <c r="FJ84" s="178"/>
      <c r="FK84" s="178"/>
      <c r="FL84" s="178"/>
      <c r="FM84" s="178"/>
      <c r="FN84" s="178"/>
      <c r="FO84" s="178"/>
      <c r="FP84" s="178"/>
      <c r="FQ84" s="178"/>
      <c r="FR84" s="178"/>
      <c r="FS84" s="178"/>
      <c r="FT84" s="178"/>
      <c r="FU84" s="178"/>
      <c r="FV84" s="178"/>
      <c r="FW84" s="178"/>
      <c r="FX84" s="178"/>
      <c r="FY84" s="178"/>
      <c r="FZ84" s="178"/>
      <c r="GA84" s="178"/>
      <c r="GB84" s="178"/>
      <c r="GC84" s="178"/>
      <c r="GD84" s="178"/>
      <c r="GE84" s="178"/>
      <c r="GF84" s="178"/>
      <c r="GG84" s="178"/>
      <c r="GH84" s="178"/>
      <c r="GI84" s="178"/>
      <c r="GJ84" s="178"/>
      <c r="GK84" s="178"/>
      <c r="GL84" s="178"/>
      <c r="GM84" s="178"/>
      <c r="GN84" s="178"/>
      <c r="GO84" s="178"/>
      <c r="GP84" s="178"/>
      <c r="GQ84" s="178"/>
      <c r="GR84" s="178"/>
      <c r="GS84" s="178"/>
      <c r="GT84" s="178"/>
      <c r="GU84" s="178"/>
      <c r="GV84" s="178"/>
      <c r="GW84" s="178"/>
      <c r="GX84" s="178"/>
    </row>
    <row r="85" spans="1:206" s="179" customFormat="1" ht="37.5">
      <c r="A85" s="172"/>
      <c r="B85" s="173">
        <v>45553</v>
      </c>
      <c r="C85" s="166" t="s">
        <v>549</v>
      </c>
      <c r="D85" s="175" t="s">
        <v>550</v>
      </c>
      <c r="E85" s="187" t="s">
        <v>548</v>
      </c>
      <c r="F85" s="171"/>
      <c r="G85" s="176">
        <v>3164.11</v>
      </c>
      <c r="H85" s="169">
        <f t="shared" si="1"/>
        <v>17637671.246000003</v>
      </c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P85" s="178"/>
      <c r="AQ85" s="178"/>
      <c r="AR85" s="178"/>
      <c r="AS85" s="178"/>
      <c r="AT85" s="178"/>
      <c r="AU85" s="178"/>
      <c r="AV85" s="178"/>
      <c r="AW85" s="178"/>
      <c r="AX85" s="178"/>
      <c r="AY85" s="178"/>
      <c r="AZ85" s="178"/>
      <c r="BA85" s="178"/>
      <c r="BB85" s="178"/>
      <c r="BC85" s="178"/>
      <c r="BD85" s="178"/>
      <c r="BE85" s="178"/>
      <c r="BF85" s="178"/>
      <c r="BG85" s="178"/>
      <c r="BH85" s="178"/>
      <c r="BI85" s="178"/>
      <c r="BJ85" s="178"/>
      <c r="BK85" s="178"/>
      <c r="BL85" s="178"/>
      <c r="BM85" s="178"/>
      <c r="BN85" s="178"/>
      <c r="BO85" s="178"/>
      <c r="BP85" s="178"/>
      <c r="BQ85" s="178"/>
      <c r="BR85" s="178"/>
      <c r="BS85" s="178"/>
      <c r="BT85" s="178"/>
      <c r="BU85" s="178"/>
      <c r="BV85" s="178"/>
      <c r="BW85" s="178"/>
      <c r="BX85" s="178"/>
      <c r="BY85" s="178"/>
      <c r="BZ85" s="178"/>
      <c r="CA85" s="178"/>
      <c r="CB85" s="178"/>
      <c r="CC85" s="178"/>
      <c r="CD85" s="178"/>
      <c r="CE85" s="178"/>
      <c r="CF85" s="178"/>
      <c r="CG85" s="178"/>
      <c r="CH85" s="178"/>
      <c r="CI85" s="178"/>
      <c r="CJ85" s="178"/>
      <c r="CK85" s="178"/>
      <c r="CL85" s="178"/>
      <c r="CM85" s="178"/>
      <c r="CN85" s="178"/>
      <c r="CO85" s="178"/>
      <c r="CP85" s="178"/>
      <c r="CQ85" s="178"/>
      <c r="CR85" s="178"/>
      <c r="CS85" s="178"/>
      <c r="CT85" s="178"/>
      <c r="CU85" s="178"/>
      <c r="CV85" s="178"/>
      <c r="CW85" s="178"/>
      <c r="CX85" s="178"/>
      <c r="CY85" s="178"/>
      <c r="CZ85" s="178"/>
      <c r="DA85" s="178"/>
      <c r="DB85" s="178"/>
      <c r="DC85" s="178"/>
      <c r="DD85" s="178"/>
      <c r="DE85" s="178"/>
      <c r="DF85" s="178"/>
      <c r="DG85" s="178"/>
      <c r="DH85" s="178"/>
      <c r="DI85" s="178"/>
      <c r="DJ85" s="178"/>
      <c r="DK85" s="178"/>
      <c r="DL85" s="178"/>
      <c r="DM85" s="178"/>
      <c r="DN85" s="178"/>
      <c r="DO85" s="178"/>
      <c r="DP85" s="178"/>
      <c r="DQ85" s="178"/>
      <c r="DR85" s="178"/>
      <c r="DS85" s="178"/>
      <c r="DT85" s="178"/>
      <c r="DU85" s="178"/>
      <c r="DV85" s="178"/>
      <c r="DW85" s="178"/>
      <c r="DX85" s="178"/>
      <c r="DY85" s="178"/>
      <c r="DZ85" s="178"/>
      <c r="EA85" s="178"/>
      <c r="EB85" s="178"/>
      <c r="EC85" s="178"/>
      <c r="ED85" s="178"/>
      <c r="EE85" s="178"/>
      <c r="EF85" s="178"/>
      <c r="EG85" s="178"/>
      <c r="EH85" s="178"/>
      <c r="EI85" s="178"/>
      <c r="EJ85" s="178"/>
      <c r="EK85" s="178"/>
      <c r="EL85" s="178"/>
      <c r="EM85" s="178"/>
      <c r="EN85" s="178"/>
      <c r="EO85" s="178"/>
      <c r="EP85" s="178"/>
      <c r="EQ85" s="178"/>
      <c r="ER85" s="178"/>
      <c r="ES85" s="178"/>
      <c r="ET85" s="178"/>
      <c r="EU85" s="178"/>
      <c r="EV85" s="178"/>
      <c r="EW85" s="178"/>
      <c r="EX85" s="178"/>
      <c r="EY85" s="178"/>
      <c r="EZ85" s="178"/>
      <c r="FA85" s="178"/>
      <c r="FB85" s="178"/>
      <c r="FC85" s="178"/>
      <c r="FD85" s="178"/>
      <c r="FE85" s="178"/>
      <c r="FF85" s="178"/>
      <c r="FG85" s="178"/>
      <c r="FH85" s="178"/>
      <c r="FI85" s="178"/>
      <c r="FJ85" s="178"/>
      <c r="FK85" s="178"/>
      <c r="FL85" s="178"/>
      <c r="FM85" s="178"/>
      <c r="FN85" s="178"/>
      <c r="FO85" s="178"/>
      <c r="FP85" s="178"/>
      <c r="FQ85" s="178"/>
      <c r="FR85" s="178"/>
      <c r="FS85" s="178"/>
      <c r="FT85" s="178"/>
      <c r="FU85" s="178"/>
      <c r="FV85" s="178"/>
      <c r="FW85" s="178"/>
      <c r="FX85" s="178"/>
      <c r="FY85" s="178"/>
      <c r="FZ85" s="178"/>
      <c r="GA85" s="178"/>
      <c r="GB85" s="178"/>
      <c r="GC85" s="178"/>
      <c r="GD85" s="178"/>
      <c r="GE85" s="178"/>
      <c r="GF85" s="178"/>
      <c r="GG85" s="178"/>
      <c r="GH85" s="178"/>
      <c r="GI85" s="178"/>
      <c r="GJ85" s="178"/>
      <c r="GK85" s="178"/>
      <c r="GL85" s="178"/>
      <c r="GM85" s="178"/>
      <c r="GN85" s="178"/>
      <c r="GO85" s="178"/>
      <c r="GP85" s="178"/>
      <c r="GQ85" s="178"/>
      <c r="GR85" s="178"/>
      <c r="GS85" s="178"/>
      <c r="GT85" s="178"/>
      <c r="GU85" s="178"/>
      <c r="GV85" s="178"/>
      <c r="GW85" s="178"/>
      <c r="GX85" s="178"/>
    </row>
    <row r="86" spans="1:206" s="179" customFormat="1" ht="37.5">
      <c r="A86" s="172"/>
      <c r="B86" s="173">
        <v>45553</v>
      </c>
      <c r="C86" s="166" t="s">
        <v>551</v>
      </c>
      <c r="D86" s="175" t="s">
        <v>552</v>
      </c>
      <c r="E86" s="192" t="s">
        <v>548</v>
      </c>
      <c r="F86" s="171"/>
      <c r="G86" s="176">
        <v>922.75</v>
      </c>
      <c r="H86" s="169">
        <f t="shared" si="1"/>
        <v>17636748.496000003</v>
      </c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178"/>
      <c r="AP86" s="178"/>
      <c r="AQ86" s="178"/>
      <c r="AR86" s="178"/>
      <c r="AS86" s="178"/>
      <c r="AT86" s="178"/>
      <c r="AU86" s="178"/>
      <c r="AV86" s="178"/>
      <c r="AW86" s="178"/>
      <c r="AX86" s="178"/>
      <c r="AY86" s="178"/>
      <c r="AZ86" s="178"/>
      <c r="BA86" s="178"/>
      <c r="BB86" s="178"/>
      <c r="BC86" s="178"/>
      <c r="BD86" s="178"/>
      <c r="BE86" s="178"/>
      <c r="BF86" s="178"/>
      <c r="BG86" s="178"/>
      <c r="BH86" s="178"/>
      <c r="BI86" s="178"/>
      <c r="BJ86" s="178"/>
      <c r="BK86" s="178"/>
      <c r="BL86" s="178"/>
      <c r="BM86" s="178"/>
      <c r="BN86" s="178"/>
      <c r="BO86" s="178"/>
      <c r="BP86" s="178"/>
      <c r="BQ86" s="178"/>
      <c r="BR86" s="178"/>
      <c r="BS86" s="178"/>
      <c r="BT86" s="178"/>
      <c r="BU86" s="178"/>
      <c r="BV86" s="178"/>
      <c r="BW86" s="178"/>
      <c r="BX86" s="178"/>
      <c r="BY86" s="178"/>
      <c r="BZ86" s="178"/>
      <c r="CA86" s="178"/>
      <c r="CB86" s="178"/>
      <c r="CC86" s="178"/>
      <c r="CD86" s="178"/>
      <c r="CE86" s="178"/>
      <c r="CF86" s="178"/>
      <c r="CG86" s="178"/>
      <c r="CH86" s="178"/>
      <c r="CI86" s="178"/>
      <c r="CJ86" s="178"/>
      <c r="CK86" s="178"/>
      <c r="CL86" s="178"/>
      <c r="CM86" s="178"/>
      <c r="CN86" s="178"/>
      <c r="CO86" s="178"/>
      <c r="CP86" s="178"/>
      <c r="CQ86" s="178"/>
      <c r="CR86" s="178"/>
      <c r="CS86" s="178"/>
      <c r="CT86" s="178"/>
      <c r="CU86" s="178"/>
      <c r="CV86" s="178"/>
      <c r="CW86" s="178"/>
      <c r="CX86" s="178"/>
      <c r="CY86" s="178"/>
      <c r="CZ86" s="178"/>
      <c r="DA86" s="178"/>
      <c r="DB86" s="178"/>
      <c r="DC86" s="178"/>
      <c r="DD86" s="178"/>
      <c r="DE86" s="178"/>
      <c r="DF86" s="178"/>
      <c r="DG86" s="178"/>
      <c r="DH86" s="178"/>
      <c r="DI86" s="178"/>
      <c r="DJ86" s="178"/>
      <c r="DK86" s="178"/>
      <c r="DL86" s="178"/>
      <c r="DM86" s="178"/>
      <c r="DN86" s="178"/>
      <c r="DO86" s="178"/>
      <c r="DP86" s="178"/>
      <c r="DQ86" s="178"/>
      <c r="DR86" s="178"/>
      <c r="DS86" s="178"/>
      <c r="DT86" s="178"/>
      <c r="DU86" s="178"/>
      <c r="DV86" s="178"/>
      <c r="DW86" s="178"/>
      <c r="DX86" s="178"/>
      <c r="DY86" s="178"/>
      <c r="DZ86" s="178"/>
      <c r="EA86" s="178"/>
      <c r="EB86" s="178"/>
      <c r="EC86" s="178"/>
      <c r="ED86" s="178"/>
      <c r="EE86" s="178"/>
      <c r="EF86" s="178"/>
      <c r="EG86" s="178"/>
      <c r="EH86" s="178"/>
      <c r="EI86" s="178"/>
      <c r="EJ86" s="178"/>
      <c r="EK86" s="178"/>
      <c r="EL86" s="178"/>
      <c r="EM86" s="178"/>
      <c r="EN86" s="178"/>
      <c r="EO86" s="178"/>
      <c r="EP86" s="178"/>
      <c r="EQ86" s="178"/>
      <c r="ER86" s="178"/>
      <c r="ES86" s="178"/>
      <c r="ET86" s="178"/>
      <c r="EU86" s="178"/>
      <c r="EV86" s="178"/>
      <c r="EW86" s="178"/>
      <c r="EX86" s="178"/>
      <c r="EY86" s="178"/>
      <c r="EZ86" s="178"/>
      <c r="FA86" s="178"/>
      <c r="FB86" s="178"/>
      <c r="FC86" s="178"/>
      <c r="FD86" s="178"/>
      <c r="FE86" s="178"/>
      <c r="FF86" s="178"/>
      <c r="FG86" s="178"/>
      <c r="FH86" s="178"/>
      <c r="FI86" s="178"/>
      <c r="FJ86" s="178"/>
      <c r="FK86" s="178"/>
      <c r="FL86" s="178"/>
      <c r="FM86" s="178"/>
      <c r="FN86" s="178"/>
      <c r="FO86" s="178"/>
      <c r="FP86" s="178"/>
      <c r="FQ86" s="178"/>
      <c r="FR86" s="178"/>
      <c r="FS86" s="178"/>
      <c r="FT86" s="178"/>
      <c r="FU86" s="178"/>
      <c r="FV86" s="178"/>
      <c r="FW86" s="178"/>
      <c r="FX86" s="178"/>
      <c r="FY86" s="178"/>
      <c r="FZ86" s="178"/>
      <c r="GA86" s="178"/>
      <c r="GB86" s="178"/>
      <c r="GC86" s="178"/>
      <c r="GD86" s="178"/>
      <c r="GE86" s="178"/>
      <c r="GF86" s="178"/>
      <c r="GG86" s="178"/>
      <c r="GH86" s="178"/>
      <c r="GI86" s="178"/>
      <c r="GJ86" s="178"/>
      <c r="GK86" s="178"/>
      <c r="GL86" s="178"/>
      <c r="GM86" s="178"/>
      <c r="GN86" s="178"/>
      <c r="GO86" s="178"/>
      <c r="GP86" s="178"/>
      <c r="GQ86" s="178"/>
      <c r="GR86" s="178"/>
      <c r="GS86" s="178"/>
      <c r="GT86" s="178"/>
      <c r="GU86" s="178"/>
      <c r="GV86" s="178"/>
      <c r="GW86" s="178"/>
      <c r="GX86" s="178"/>
    </row>
    <row r="87" spans="1:206" s="179" customFormat="1" ht="112.5">
      <c r="A87" s="172"/>
      <c r="B87" s="173">
        <v>45553</v>
      </c>
      <c r="C87" s="166" t="s">
        <v>553</v>
      </c>
      <c r="D87" s="175" t="s">
        <v>270</v>
      </c>
      <c r="E87" s="175" t="s">
        <v>554</v>
      </c>
      <c r="F87" s="171"/>
      <c r="G87" s="176">
        <v>18000</v>
      </c>
      <c r="H87" s="169">
        <f t="shared" si="1"/>
        <v>17618748.496000003</v>
      </c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78"/>
      <c r="AK87" s="178"/>
      <c r="AL87" s="178"/>
      <c r="AM87" s="178"/>
      <c r="AN87" s="178"/>
      <c r="AO87" s="178"/>
      <c r="AP87" s="178"/>
      <c r="AQ87" s="178"/>
      <c r="AR87" s="178"/>
      <c r="AS87" s="178"/>
      <c r="AT87" s="178"/>
      <c r="AU87" s="178"/>
      <c r="AV87" s="178"/>
      <c r="AW87" s="178"/>
      <c r="AX87" s="178"/>
      <c r="AY87" s="178"/>
      <c r="AZ87" s="178"/>
      <c r="BA87" s="178"/>
      <c r="BB87" s="178"/>
      <c r="BC87" s="178"/>
      <c r="BD87" s="178"/>
      <c r="BE87" s="178"/>
      <c r="BF87" s="178"/>
      <c r="BG87" s="178"/>
      <c r="BH87" s="178"/>
      <c r="BI87" s="178"/>
      <c r="BJ87" s="178"/>
      <c r="BK87" s="178"/>
      <c r="BL87" s="178"/>
      <c r="BM87" s="178"/>
      <c r="BN87" s="178"/>
      <c r="BO87" s="178"/>
      <c r="BP87" s="178"/>
      <c r="BQ87" s="178"/>
      <c r="BR87" s="178"/>
      <c r="BS87" s="178"/>
      <c r="BT87" s="178"/>
      <c r="BU87" s="178"/>
      <c r="BV87" s="178"/>
      <c r="BW87" s="178"/>
      <c r="BX87" s="178"/>
      <c r="BY87" s="178"/>
      <c r="BZ87" s="178"/>
      <c r="CA87" s="178"/>
      <c r="CB87" s="178"/>
      <c r="CC87" s="178"/>
      <c r="CD87" s="178"/>
      <c r="CE87" s="178"/>
      <c r="CF87" s="178"/>
      <c r="CG87" s="178"/>
      <c r="CH87" s="178"/>
      <c r="CI87" s="178"/>
      <c r="CJ87" s="178"/>
      <c r="CK87" s="178"/>
      <c r="CL87" s="178"/>
      <c r="CM87" s="178"/>
      <c r="CN87" s="178"/>
      <c r="CO87" s="178"/>
      <c r="CP87" s="178"/>
      <c r="CQ87" s="178"/>
      <c r="CR87" s="178"/>
      <c r="CS87" s="178"/>
      <c r="CT87" s="178"/>
      <c r="CU87" s="178"/>
      <c r="CV87" s="178"/>
      <c r="CW87" s="178"/>
      <c r="CX87" s="178"/>
      <c r="CY87" s="178"/>
      <c r="CZ87" s="178"/>
      <c r="DA87" s="178"/>
      <c r="DB87" s="178"/>
      <c r="DC87" s="178"/>
      <c r="DD87" s="178"/>
      <c r="DE87" s="178"/>
      <c r="DF87" s="178"/>
      <c r="DG87" s="178"/>
      <c r="DH87" s="178"/>
      <c r="DI87" s="178"/>
      <c r="DJ87" s="178"/>
      <c r="DK87" s="178"/>
      <c r="DL87" s="178"/>
      <c r="DM87" s="178"/>
      <c r="DN87" s="178"/>
      <c r="DO87" s="178"/>
      <c r="DP87" s="178"/>
      <c r="DQ87" s="178"/>
      <c r="DR87" s="178"/>
      <c r="DS87" s="178"/>
      <c r="DT87" s="178"/>
      <c r="DU87" s="178"/>
      <c r="DV87" s="178"/>
      <c r="DW87" s="178"/>
      <c r="DX87" s="178"/>
      <c r="DY87" s="178"/>
      <c r="DZ87" s="178"/>
      <c r="EA87" s="178"/>
      <c r="EB87" s="178"/>
      <c r="EC87" s="178"/>
      <c r="ED87" s="178"/>
      <c r="EE87" s="178"/>
      <c r="EF87" s="178"/>
      <c r="EG87" s="178"/>
      <c r="EH87" s="178"/>
      <c r="EI87" s="178"/>
      <c r="EJ87" s="178"/>
      <c r="EK87" s="178"/>
      <c r="EL87" s="178"/>
      <c r="EM87" s="178"/>
      <c r="EN87" s="178"/>
      <c r="EO87" s="178"/>
      <c r="EP87" s="178"/>
      <c r="EQ87" s="178"/>
      <c r="ER87" s="178"/>
      <c r="ES87" s="178"/>
      <c r="ET87" s="178"/>
      <c r="EU87" s="178"/>
      <c r="EV87" s="178"/>
      <c r="EW87" s="178"/>
      <c r="EX87" s="178"/>
      <c r="EY87" s="178"/>
      <c r="EZ87" s="178"/>
      <c r="FA87" s="178"/>
      <c r="FB87" s="178"/>
      <c r="FC87" s="178"/>
      <c r="FD87" s="178"/>
      <c r="FE87" s="178"/>
      <c r="FF87" s="178"/>
      <c r="FG87" s="178"/>
      <c r="FH87" s="178"/>
      <c r="FI87" s="178"/>
      <c r="FJ87" s="178"/>
      <c r="FK87" s="178"/>
      <c r="FL87" s="178"/>
      <c r="FM87" s="178"/>
      <c r="FN87" s="178"/>
      <c r="FO87" s="178"/>
      <c r="FP87" s="178"/>
      <c r="FQ87" s="178"/>
      <c r="FR87" s="178"/>
      <c r="FS87" s="178"/>
      <c r="FT87" s="178"/>
      <c r="FU87" s="178"/>
      <c r="FV87" s="178"/>
      <c r="FW87" s="178"/>
      <c r="FX87" s="178"/>
      <c r="FY87" s="178"/>
      <c r="FZ87" s="178"/>
      <c r="GA87" s="178"/>
      <c r="GB87" s="178"/>
      <c r="GC87" s="178"/>
      <c r="GD87" s="178"/>
      <c r="GE87" s="178"/>
      <c r="GF87" s="178"/>
      <c r="GG87" s="178"/>
      <c r="GH87" s="178"/>
      <c r="GI87" s="178"/>
      <c r="GJ87" s="178"/>
      <c r="GK87" s="178"/>
      <c r="GL87" s="178"/>
      <c r="GM87" s="178"/>
      <c r="GN87" s="178"/>
      <c r="GO87" s="178"/>
      <c r="GP87" s="178"/>
      <c r="GQ87" s="178"/>
      <c r="GR87" s="178"/>
      <c r="GS87" s="178"/>
      <c r="GT87" s="178"/>
      <c r="GU87" s="178"/>
      <c r="GV87" s="178"/>
      <c r="GW87" s="178"/>
      <c r="GX87" s="178"/>
    </row>
    <row r="88" spans="1:206" s="179" customFormat="1" ht="112.5">
      <c r="A88" s="172"/>
      <c r="B88" s="173">
        <v>45553</v>
      </c>
      <c r="C88" s="166" t="s">
        <v>555</v>
      </c>
      <c r="D88" s="175" t="s">
        <v>270</v>
      </c>
      <c r="E88" s="175" t="s">
        <v>556</v>
      </c>
      <c r="F88" s="171"/>
      <c r="G88" s="176">
        <v>18000</v>
      </c>
      <c r="H88" s="169">
        <f t="shared" si="1"/>
        <v>17600748.496000003</v>
      </c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8"/>
      <c r="AK88" s="178"/>
      <c r="AL88" s="178"/>
      <c r="AM88" s="178"/>
      <c r="AN88" s="178"/>
      <c r="AO88" s="178"/>
      <c r="AP88" s="178"/>
      <c r="AQ88" s="178"/>
      <c r="AR88" s="178"/>
      <c r="AS88" s="178"/>
      <c r="AT88" s="178"/>
      <c r="AU88" s="178"/>
      <c r="AV88" s="178"/>
      <c r="AW88" s="178"/>
      <c r="AX88" s="178"/>
      <c r="AY88" s="178"/>
      <c r="AZ88" s="178"/>
      <c r="BA88" s="178"/>
      <c r="BB88" s="178"/>
      <c r="BC88" s="178"/>
      <c r="BD88" s="178"/>
      <c r="BE88" s="178"/>
      <c r="BF88" s="178"/>
      <c r="BG88" s="178"/>
      <c r="BH88" s="178"/>
      <c r="BI88" s="178"/>
      <c r="BJ88" s="178"/>
      <c r="BK88" s="178"/>
      <c r="BL88" s="178"/>
      <c r="BM88" s="178"/>
      <c r="BN88" s="178"/>
      <c r="BO88" s="178"/>
      <c r="BP88" s="178"/>
      <c r="BQ88" s="178"/>
      <c r="BR88" s="178"/>
      <c r="BS88" s="178"/>
      <c r="BT88" s="178"/>
      <c r="BU88" s="178"/>
      <c r="BV88" s="178"/>
      <c r="BW88" s="178"/>
      <c r="BX88" s="178"/>
      <c r="BY88" s="178"/>
      <c r="BZ88" s="178"/>
      <c r="CA88" s="178"/>
      <c r="CB88" s="178"/>
      <c r="CC88" s="178"/>
      <c r="CD88" s="178"/>
      <c r="CE88" s="178"/>
      <c r="CF88" s="178"/>
      <c r="CG88" s="178"/>
      <c r="CH88" s="178"/>
      <c r="CI88" s="178"/>
      <c r="CJ88" s="178"/>
      <c r="CK88" s="178"/>
      <c r="CL88" s="178"/>
      <c r="CM88" s="178"/>
      <c r="CN88" s="178"/>
      <c r="CO88" s="178"/>
      <c r="CP88" s="178"/>
      <c r="CQ88" s="178"/>
      <c r="CR88" s="178"/>
      <c r="CS88" s="178"/>
      <c r="CT88" s="178"/>
      <c r="CU88" s="178"/>
      <c r="CV88" s="178"/>
      <c r="CW88" s="178"/>
      <c r="CX88" s="178"/>
      <c r="CY88" s="178"/>
      <c r="CZ88" s="178"/>
      <c r="DA88" s="178"/>
      <c r="DB88" s="178"/>
      <c r="DC88" s="178"/>
      <c r="DD88" s="178"/>
      <c r="DE88" s="178"/>
      <c r="DF88" s="178"/>
      <c r="DG88" s="178"/>
      <c r="DH88" s="178"/>
      <c r="DI88" s="178"/>
      <c r="DJ88" s="178"/>
      <c r="DK88" s="178"/>
      <c r="DL88" s="178"/>
      <c r="DM88" s="178"/>
      <c r="DN88" s="178"/>
      <c r="DO88" s="178"/>
      <c r="DP88" s="178"/>
      <c r="DQ88" s="178"/>
      <c r="DR88" s="178"/>
      <c r="DS88" s="178"/>
      <c r="DT88" s="178"/>
      <c r="DU88" s="178"/>
      <c r="DV88" s="178"/>
      <c r="DW88" s="178"/>
      <c r="DX88" s="178"/>
      <c r="DY88" s="178"/>
      <c r="DZ88" s="178"/>
      <c r="EA88" s="178"/>
      <c r="EB88" s="178"/>
      <c r="EC88" s="178"/>
      <c r="ED88" s="178"/>
      <c r="EE88" s="178"/>
      <c r="EF88" s="178"/>
      <c r="EG88" s="178"/>
      <c r="EH88" s="178"/>
      <c r="EI88" s="178"/>
      <c r="EJ88" s="178"/>
      <c r="EK88" s="178"/>
      <c r="EL88" s="178"/>
      <c r="EM88" s="178"/>
      <c r="EN88" s="178"/>
      <c r="EO88" s="178"/>
      <c r="EP88" s="178"/>
      <c r="EQ88" s="178"/>
      <c r="ER88" s="178"/>
      <c r="ES88" s="178"/>
      <c r="ET88" s="178"/>
      <c r="EU88" s="178"/>
      <c r="EV88" s="178"/>
      <c r="EW88" s="178"/>
      <c r="EX88" s="178"/>
      <c r="EY88" s="178"/>
      <c r="EZ88" s="178"/>
      <c r="FA88" s="178"/>
      <c r="FB88" s="178"/>
      <c r="FC88" s="178"/>
      <c r="FD88" s="178"/>
      <c r="FE88" s="178"/>
      <c r="FF88" s="178"/>
      <c r="FG88" s="178"/>
      <c r="FH88" s="178"/>
      <c r="FI88" s="178"/>
      <c r="FJ88" s="178"/>
      <c r="FK88" s="178"/>
      <c r="FL88" s="178"/>
      <c r="FM88" s="178"/>
      <c r="FN88" s="178"/>
      <c r="FO88" s="178"/>
      <c r="FP88" s="178"/>
      <c r="FQ88" s="178"/>
      <c r="FR88" s="178"/>
      <c r="FS88" s="178"/>
      <c r="FT88" s="178"/>
      <c r="FU88" s="178"/>
      <c r="FV88" s="178"/>
      <c r="FW88" s="178"/>
      <c r="FX88" s="178"/>
      <c r="FY88" s="178"/>
      <c r="FZ88" s="178"/>
      <c r="GA88" s="178"/>
      <c r="GB88" s="178"/>
      <c r="GC88" s="178"/>
      <c r="GD88" s="178"/>
      <c r="GE88" s="178"/>
      <c r="GF88" s="178"/>
      <c r="GG88" s="178"/>
      <c r="GH88" s="178"/>
      <c r="GI88" s="178"/>
      <c r="GJ88" s="178"/>
      <c r="GK88" s="178"/>
      <c r="GL88" s="178"/>
      <c r="GM88" s="178"/>
      <c r="GN88" s="178"/>
      <c r="GO88" s="178"/>
      <c r="GP88" s="178"/>
      <c r="GQ88" s="178"/>
      <c r="GR88" s="178"/>
      <c r="GS88" s="178"/>
      <c r="GT88" s="178"/>
      <c r="GU88" s="178"/>
      <c r="GV88" s="178"/>
      <c r="GW88" s="178"/>
      <c r="GX88" s="178"/>
    </row>
    <row r="89" spans="1:206" s="179" customFormat="1" ht="112.5">
      <c r="A89" s="172"/>
      <c r="B89" s="173">
        <v>45553</v>
      </c>
      <c r="C89" s="166">
        <v>37333764793</v>
      </c>
      <c r="D89" s="175" t="s">
        <v>270</v>
      </c>
      <c r="E89" s="175" t="s">
        <v>557</v>
      </c>
      <c r="F89" s="171"/>
      <c r="G89" s="196">
        <v>18000</v>
      </c>
      <c r="H89" s="169">
        <f t="shared" si="1"/>
        <v>17582748.496000003</v>
      </c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8"/>
      <c r="AK89" s="178"/>
      <c r="AL89" s="178"/>
      <c r="AM89" s="178"/>
      <c r="AN89" s="178"/>
      <c r="AO89" s="178"/>
      <c r="AP89" s="178"/>
      <c r="AQ89" s="178"/>
      <c r="AR89" s="178"/>
      <c r="AS89" s="178"/>
      <c r="AT89" s="178"/>
      <c r="AU89" s="178"/>
      <c r="AV89" s="178"/>
      <c r="AW89" s="178"/>
      <c r="AX89" s="178"/>
      <c r="AY89" s="178"/>
      <c r="AZ89" s="178"/>
      <c r="BA89" s="178"/>
      <c r="BB89" s="178"/>
      <c r="BC89" s="178"/>
      <c r="BD89" s="178"/>
      <c r="BE89" s="178"/>
      <c r="BF89" s="178"/>
      <c r="BG89" s="178"/>
      <c r="BH89" s="178"/>
      <c r="BI89" s="178"/>
      <c r="BJ89" s="178"/>
      <c r="BK89" s="178"/>
      <c r="BL89" s="178"/>
      <c r="BM89" s="178"/>
      <c r="BN89" s="178"/>
      <c r="BO89" s="178"/>
      <c r="BP89" s="178"/>
      <c r="BQ89" s="178"/>
      <c r="BR89" s="178"/>
      <c r="BS89" s="178"/>
      <c r="BT89" s="178"/>
      <c r="BU89" s="178"/>
      <c r="BV89" s="178"/>
      <c r="BW89" s="178"/>
      <c r="BX89" s="178"/>
      <c r="BY89" s="178"/>
      <c r="BZ89" s="178"/>
      <c r="CA89" s="178"/>
      <c r="CB89" s="178"/>
      <c r="CC89" s="178"/>
      <c r="CD89" s="178"/>
      <c r="CE89" s="178"/>
      <c r="CF89" s="178"/>
      <c r="CG89" s="178"/>
      <c r="CH89" s="178"/>
      <c r="CI89" s="178"/>
      <c r="CJ89" s="178"/>
      <c r="CK89" s="178"/>
      <c r="CL89" s="178"/>
      <c r="CM89" s="178"/>
      <c r="CN89" s="178"/>
      <c r="CO89" s="178"/>
      <c r="CP89" s="178"/>
      <c r="CQ89" s="178"/>
      <c r="CR89" s="178"/>
      <c r="CS89" s="178"/>
      <c r="CT89" s="178"/>
      <c r="CU89" s="178"/>
      <c r="CV89" s="178"/>
      <c r="CW89" s="178"/>
      <c r="CX89" s="178"/>
      <c r="CY89" s="178"/>
      <c r="CZ89" s="178"/>
      <c r="DA89" s="178"/>
      <c r="DB89" s="178"/>
      <c r="DC89" s="178"/>
      <c r="DD89" s="178"/>
      <c r="DE89" s="178"/>
      <c r="DF89" s="178"/>
      <c r="DG89" s="178"/>
      <c r="DH89" s="178"/>
      <c r="DI89" s="178"/>
      <c r="DJ89" s="178"/>
      <c r="DK89" s="178"/>
      <c r="DL89" s="178"/>
      <c r="DM89" s="178"/>
      <c r="DN89" s="178"/>
      <c r="DO89" s="178"/>
      <c r="DP89" s="178"/>
      <c r="DQ89" s="178"/>
      <c r="DR89" s="178"/>
      <c r="DS89" s="178"/>
      <c r="DT89" s="178"/>
      <c r="DU89" s="178"/>
      <c r="DV89" s="178"/>
      <c r="DW89" s="178"/>
      <c r="DX89" s="178"/>
      <c r="DY89" s="178"/>
      <c r="DZ89" s="178"/>
      <c r="EA89" s="178"/>
      <c r="EB89" s="178"/>
      <c r="EC89" s="178"/>
      <c r="ED89" s="178"/>
      <c r="EE89" s="178"/>
      <c r="EF89" s="178"/>
      <c r="EG89" s="178"/>
      <c r="EH89" s="178"/>
      <c r="EI89" s="178"/>
      <c r="EJ89" s="178"/>
      <c r="EK89" s="178"/>
      <c r="EL89" s="178"/>
      <c r="EM89" s="178"/>
      <c r="EN89" s="178"/>
      <c r="EO89" s="178"/>
      <c r="EP89" s="178"/>
      <c r="EQ89" s="178"/>
      <c r="ER89" s="178"/>
      <c r="ES89" s="178"/>
      <c r="ET89" s="178"/>
      <c r="EU89" s="178"/>
      <c r="EV89" s="178"/>
      <c r="EW89" s="178"/>
      <c r="EX89" s="178"/>
      <c r="EY89" s="178"/>
      <c r="EZ89" s="178"/>
      <c r="FA89" s="178"/>
      <c r="FB89" s="178"/>
      <c r="FC89" s="178"/>
      <c r="FD89" s="178"/>
      <c r="FE89" s="178"/>
      <c r="FF89" s="178"/>
      <c r="FG89" s="178"/>
      <c r="FH89" s="178"/>
      <c r="FI89" s="178"/>
      <c r="FJ89" s="178"/>
      <c r="FK89" s="178"/>
      <c r="FL89" s="178"/>
      <c r="FM89" s="178"/>
      <c r="FN89" s="178"/>
      <c r="FO89" s="178"/>
      <c r="FP89" s="178"/>
      <c r="FQ89" s="178"/>
      <c r="FR89" s="178"/>
      <c r="FS89" s="178"/>
      <c r="FT89" s="178"/>
      <c r="FU89" s="178"/>
      <c r="FV89" s="178"/>
      <c r="FW89" s="178"/>
      <c r="FX89" s="178"/>
      <c r="FY89" s="178"/>
      <c r="FZ89" s="178"/>
      <c r="GA89" s="178"/>
      <c r="GB89" s="178"/>
      <c r="GC89" s="178"/>
      <c r="GD89" s="178"/>
      <c r="GE89" s="178"/>
      <c r="GF89" s="178"/>
      <c r="GG89" s="178"/>
      <c r="GH89" s="178"/>
      <c r="GI89" s="178"/>
      <c r="GJ89" s="178"/>
      <c r="GK89" s="178"/>
      <c r="GL89" s="178"/>
      <c r="GM89" s="178"/>
      <c r="GN89" s="178"/>
      <c r="GO89" s="178"/>
      <c r="GP89" s="178"/>
      <c r="GQ89" s="178"/>
      <c r="GR89" s="178"/>
      <c r="GS89" s="178"/>
      <c r="GT89" s="178"/>
      <c r="GU89" s="178"/>
      <c r="GV89" s="178"/>
      <c r="GW89" s="178"/>
      <c r="GX89" s="178"/>
    </row>
    <row r="90" spans="1:206" s="179" customFormat="1" ht="112.5">
      <c r="A90" s="172"/>
      <c r="B90" s="173">
        <v>45554</v>
      </c>
      <c r="C90" s="166" t="s">
        <v>558</v>
      </c>
      <c r="D90" s="175" t="s">
        <v>270</v>
      </c>
      <c r="E90" s="175" t="s">
        <v>559</v>
      </c>
      <c r="F90" s="171"/>
      <c r="G90" s="196">
        <v>7500.6</v>
      </c>
      <c r="H90" s="169">
        <f t="shared" si="1"/>
        <v>17575247.896000002</v>
      </c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8"/>
      <c r="AK90" s="178"/>
      <c r="AL90" s="178"/>
      <c r="AM90" s="178"/>
      <c r="AN90" s="178"/>
      <c r="AO90" s="178"/>
      <c r="AP90" s="178"/>
      <c r="AQ90" s="178"/>
      <c r="AR90" s="178"/>
      <c r="AS90" s="178"/>
      <c r="AT90" s="178"/>
      <c r="AU90" s="178"/>
      <c r="AV90" s="178"/>
      <c r="AW90" s="178"/>
      <c r="AX90" s="178"/>
      <c r="AY90" s="178"/>
      <c r="AZ90" s="178"/>
      <c r="BA90" s="178"/>
      <c r="BB90" s="178"/>
      <c r="BC90" s="178"/>
      <c r="BD90" s="178"/>
      <c r="BE90" s="178"/>
      <c r="BF90" s="178"/>
      <c r="BG90" s="178"/>
      <c r="BH90" s="178"/>
      <c r="BI90" s="178"/>
      <c r="BJ90" s="178"/>
      <c r="BK90" s="178"/>
      <c r="BL90" s="178"/>
      <c r="BM90" s="178"/>
      <c r="BN90" s="178"/>
      <c r="BO90" s="178"/>
      <c r="BP90" s="178"/>
      <c r="BQ90" s="178"/>
      <c r="BR90" s="178"/>
      <c r="BS90" s="178"/>
      <c r="BT90" s="178"/>
      <c r="BU90" s="178"/>
      <c r="BV90" s="178"/>
      <c r="BW90" s="178"/>
      <c r="BX90" s="178"/>
      <c r="BY90" s="178"/>
      <c r="BZ90" s="178"/>
      <c r="CA90" s="178"/>
      <c r="CB90" s="178"/>
      <c r="CC90" s="178"/>
      <c r="CD90" s="178"/>
      <c r="CE90" s="178"/>
      <c r="CF90" s="178"/>
      <c r="CG90" s="178"/>
      <c r="CH90" s="178"/>
      <c r="CI90" s="178"/>
      <c r="CJ90" s="178"/>
      <c r="CK90" s="178"/>
      <c r="CL90" s="178"/>
      <c r="CM90" s="178"/>
      <c r="CN90" s="178"/>
      <c r="CO90" s="178"/>
      <c r="CP90" s="178"/>
      <c r="CQ90" s="178"/>
      <c r="CR90" s="178"/>
      <c r="CS90" s="178"/>
      <c r="CT90" s="178"/>
      <c r="CU90" s="178"/>
      <c r="CV90" s="178"/>
      <c r="CW90" s="178"/>
      <c r="CX90" s="178"/>
      <c r="CY90" s="178"/>
      <c r="CZ90" s="178"/>
      <c r="DA90" s="178"/>
      <c r="DB90" s="178"/>
      <c r="DC90" s="178"/>
      <c r="DD90" s="178"/>
      <c r="DE90" s="178"/>
      <c r="DF90" s="178"/>
      <c r="DG90" s="178"/>
      <c r="DH90" s="178"/>
      <c r="DI90" s="178"/>
      <c r="DJ90" s="178"/>
      <c r="DK90" s="178"/>
      <c r="DL90" s="178"/>
      <c r="DM90" s="178"/>
      <c r="DN90" s="178"/>
      <c r="DO90" s="178"/>
      <c r="DP90" s="178"/>
      <c r="DQ90" s="178"/>
      <c r="DR90" s="178"/>
      <c r="DS90" s="178"/>
      <c r="DT90" s="178"/>
      <c r="DU90" s="178"/>
      <c r="DV90" s="178"/>
      <c r="DW90" s="178"/>
      <c r="DX90" s="178"/>
      <c r="DY90" s="178"/>
      <c r="DZ90" s="178"/>
      <c r="EA90" s="178"/>
      <c r="EB90" s="178"/>
      <c r="EC90" s="178"/>
      <c r="ED90" s="178"/>
      <c r="EE90" s="178"/>
      <c r="EF90" s="178"/>
      <c r="EG90" s="178"/>
      <c r="EH90" s="178"/>
      <c r="EI90" s="178"/>
      <c r="EJ90" s="178"/>
      <c r="EK90" s="178"/>
      <c r="EL90" s="178"/>
      <c r="EM90" s="178"/>
      <c r="EN90" s="178"/>
      <c r="EO90" s="178"/>
      <c r="EP90" s="178"/>
      <c r="EQ90" s="178"/>
      <c r="ER90" s="178"/>
      <c r="ES90" s="178"/>
      <c r="ET90" s="178"/>
      <c r="EU90" s="178"/>
      <c r="EV90" s="178"/>
      <c r="EW90" s="178"/>
      <c r="EX90" s="178"/>
      <c r="EY90" s="178"/>
      <c r="EZ90" s="178"/>
      <c r="FA90" s="178"/>
      <c r="FB90" s="178"/>
      <c r="FC90" s="178"/>
      <c r="FD90" s="178"/>
      <c r="FE90" s="178"/>
      <c r="FF90" s="178"/>
      <c r="FG90" s="178"/>
      <c r="FH90" s="178"/>
      <c r="FI90" s="178"/>
      <c r="FJ90" s="178"/>
      <c r="FK90" s="178"/>
      <c r="FL90" s="178"/>
      <c r="FM90" s="178"/>
      <c r="FN90" s="178"/>
      <c r="FO90" s="178"/>
      <c r="FP90" s="178"/>
      <c r="FQ90" s="178"/>
      <c r="FR90" s="178"/>
      <c r="FS90" s="178"/>
      <c r="FT90" s="178"/>
      <c r="FU90" s="178"/>
      <c r="FV90" s="178"/>
      <c r="FW90" s="178"/>
      <c r="FX90" s="178"/>
      <c r="FY90" s="178"/>
      <c r="FZ90" s="178"/>
      <c r="GA90" s="178"/>
      <c r="GB90" s="178"/>
      <c r="GC90" s="178"/>
      <c r="GD90" s="178"/>
      <c r="GE90" s="178"/>
      <c r="GF90" s="178"/>
      <c r="GG90" s="178"/>
      <c r="GH90" s="178"/>
      <c r="GI90" s="178"/>
      <c r="GJ90" s="178"/>
      <c r="GK90" s="178"/>
      <c r="GL90" s="178"/>
      <c r="GM90" s="178"/>
      <c r="GN90" s="178"/>
      <c r="GO90" s="178"/>
      <c r="GP90" s="178"/>
      <c r="GQ90" s="178"/>
      <c r="GR90" s="178"/>
      <c r="GS90" s="178"/>
      <c r="GT90" s="178"/>
      <c r="GU90" s="178"/>
      <c r="GV90" s="178"/>
      <c r="GW90" s="178"/>
      <c r="GX90" s="178"/>
    </row>
    <row r="91" spans="1:206" s="179" customFormat="1" ht="93.75">
      <c r="A91" s="172"/>
      <c r="B91" s="173">
        <v>45554</v>
      </c>
      <c r="C91" s="166" t="s">
        <v>560</v>
      </c>
      <c r="D91" s="175" t="s">
        <v>561</v>
      </c>
      <c r="E91" s="175" t="s">
        <v>562</v>
      </c>
      <c r="F91" s="171"/>
      <c r="G91" s="176">
        <v>18900</v>
      </c>
      <c r="H91" s="169">
        <f t="shared" si="1"/>
        <v>17556347.896000002</v>
      </c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178"/>
      <c r="AL91" s="178"/>
      <c r="AM91" s="178"/>
      <c r="AN91" s="178"/>
      <c r="AO91" s="178"/>
      <c r="AP91" s="178"/>
      <c r="AQ91" s="178"/>
      <c r="AR91" s="178"/>
      <c r="AS91" s="178"/>
      <c r="AT91" s="178"/>
      <c r="AU91" s="178"/>
      <c r="AV91" s="178"/>
      <c r="AW91" s="178"/>
      <c r="AX91" s="178"/>
      <c r="AY91" s="178"/>
      <c r="AZ91" s="178"/>
      <c r="BA91" s="178"/>
      <c r="BB91" s="178"/>
      <c r="BC91" s="178"/>
      <c r="BD91" s="178"/>
      <c r="BE91" s="178"/>
      <c r="BF91" s="178"/>
      <c r="BG91" s="178"/>
      <c r="BH91" s="178"/>
      <c r="BI91" s="178"/>
      <c r="BJ91" s="178"/>
      <c r="BK91" s="178"/>
      <c r="BL91" s="178"/>
      <c r="BM91" s="178"/>
      <c r="BN91" s="178"/>
      <c r="BO91" s="178"/>
      <c r="BP91" s="178"/>
      <c r="BQ91" s="178"/>
      <c r="BR91" s="178"/>
      <c r="BS91" s="178"/>
      <c r="BT91" s="178"/>
      <c r="BU91" s="178"/>
      <c r="BV91" s="178"/>
      <c r="BW91" s="178"/>
      <c r="BX91" s="178"/>
      <c r="BY91" s="178"/>
      <c r="BZ91" s="178"/>
      <c r="CA91" s="178"/>
      <c r="CB91" s="178"/>
      <c r="CC91" s="178"/>
      <c r="CD91" s="178"/>
      <c r="CE91" s="178"/>
      <c r="CF91" s="178"/>
      <c r="CG91" s="178"/>
      <c r="CH91" s="178"/>
      <c r="CI91" s="178"/>
      <c r="CJ91" s="178"/>
      <c r="CK91" s="178"/>
      <c r="CL91" s="178"/>
      <c r="CM91" s="178"/>
      <c r="CN91" s="178"/>
      <c r="CO91" s="178"/>
      <c r="CP91" s="178"/>
      <c r="CQ91" s="178"/>
      <c r="CR91" s="178"/>
      <c r="CS91" s="178"/>
      <c r="CT91" s="178"/>
      <c r="CU91" s="178"/>
      <c r="CV91" s="178"/>
      <c r="CW91" s="178"/>
      <c r="CX91" s="178"/>
      <c r="CY91" s="178"/>
      <c r="CZ91" s="178"/>
      <c r="DA91" s="178"/>
      <c r="DB91" s="178"/>
      <c r="DC91" s="178"/>
      <c r="DD91" s="178"/>
      <c r="DE91" s="178"/>
      <c r="DF91" s="178"/>
      <c r="DG91" s="178"/>
      <c r="DH91" s="178"/>
      <c r="DI91" s="178"/>
      <c r="DJ91" s="178"/>
      <c r="DK91" s="178"/>
      <c r="DL91" s="178"/>
      <c r="DM91" s="178"/>
      <c r="DN91" s="178"/>
      <c r="DO91" s="178"/>
      <c r="DP91" s="178"/>
      <c r="DQ91" s="178"/>
      <c r="DR91" s="178"/>
      <c r="DS91" s="178"/>
      <c r="DT91" s="178"/>
      <c r="DU91" s="178"/>
      <c r="DV91" s="178"/>
      <c r="DW91" s="178"/>
      <c r="DX91" s="178"/>
      <c r="DY91" s="178"/>
      <c r="DZ91" s="178"/>
      <c r="EA91" s="178"/>
      <c r="EB91" s="178"/>
      <c r="EC91" s="178"/>
      <c r="ED91" s="178"/>
      <c r="EE91" s="178"/>
      <c r="EF91" s="178"/>
      <c r="EG91" s="178"/>
      <c r="EH91" s="178"/>
      <c r="EI91" s="178"/>
      <c r="EJ91" s="178"/>
      <c r="EK91" s="178"/>
      <c r="EL91" s="178"/>
      <c r="EM91" s="178"/>
      <c r="EN91" s="178"/>
      <c r="EO91" s="178"/>
      <c r="EP91" s="178"/>
      <c r="EQ91" s="178"/>
      <c r="ER91" s="178"/>
      <c r="ES91" s="178"/>
      <c r="ET91" s="178"/>
      <c r="EU91" s="178"/>
      <c r="EV91" s="178"/>
      <c r="EW91" s="178"/>
      <c r="EX91" s="178"/>
      <c r="EY91" s="178"/>
      <c r="EZ91" s="178"/>
      <c r="FA91" s="178"/>
      <c r="FB91" s="178"/>
      <c r="FC91" s="178"/>
      <c r="FD91" s="178"/>
      <c r="FE91" s="178"/>
      <c r="FF91" s="178"/>
      <c r="FG91" s="178"/>
      <c r="FH91" s="178"/>
      <c r="FI91" s="178"/>
      <c r="FJ91" s="178"/>
      <c r="FK91" s="178"/>
      <c r="FL91" s="178"/>
      <c r="FM91" s="178"/>
      <c r="FN91" s="178"/>
      <c r="FO91" s="178"/>
      <c r="FP91" s="178"/>
      <c r="FQ91" s="178"/>
      <c r="FR91" s="178"/>
      <c r="FS91" s="178"/>
      <c r="FT91" s="178"/>
      <c r="FU91" s="178"/>
      <c r="FV91" s="178"/>
      <c r="FW91" s="178"/>
      <c r="FX91" s="178"/>
      <c r="FY91" s="178"/>
      <c r="FZ91" s="178"/>
      <c r="GA91" s="178"/>
      <c r="GB91" s="178"/>
      <c r="GC91" s="178"/>
      <c r="GD91" s="178"/>
      <c r="GE91" s="178"/>
      <c r="GF91" s="178"/>
      <c r="GG91" s="178"/>
      <c r="GH91" s="178"/>
      <c r="GI91" s="178"/>
      <c r="GJ91" s="178"/>
      <c r="GK91" s="178"/>
      <c r="GL91" s="178"/>
      <c r="GM91" s="178"/>
      <c r="GN91" s="178"/>
      <c r="GO91" s="178"/>
      <c r="GP91" s="178"/>
      <c r="GQ91" s="178"/>
      <c r="GR91" s="178"/>
      <c r="GS91" s="178"/>
      <c r="GT91" s="178"/>
      <c r="GU91" s="178"/>
      <c r="GV91" s="178"/>
      <c r="GW91" s="178"/>
      <c r="GX91" s="178"/>
    </row>
    <row r="92" spans="1:206" s="179" customFormat="1" ht="93.75">
      <c r="A92" s="172"/>
      <c r="B92" s="173">
        <v>45554</v>
      </c>
      <c r="C92" s="166">
        <v>37342245065</v>
      </c>
      <c r="D92" s="175" t="s">
        <v>561</v>
      </c>
      <c r="E92" s="175" t="s">
        <v>563</v>
      </c>
      <c r="F92" s="171"/>
      <c r="G92" s="176">
        <v>18900</v>
      </c>
      <c r="H92" s="169">
        <f t="shared" si="1"/>
        <v>17537447.896000002</v>
      </c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  <c r="AK92" s="178"/>
      <c r="AL92" s="178"/>
      <c r="AM92" s="178"/>
      <c r="AN92" s="178"/>
      <c r="AO92" s="178"/>
      <c r="AP92" s="178"/>
      <c r="AQ92" s="178"/>
      <c r="AR92" s="178"/>
      <c r="AS92" s="178"/>
      <c r="AT92" s="178"/>
      <c r="AU92" s="178"/>
      <c r="AV92" s="178"/>
      <c r="AW92" s="178"/>
      <c r="AX92" s="178"/>
      <c r="AY92" s="178"/>
      <c r="AZ92" s="178"/>
      <c r="BA92" s="178"/>
      <c r="BB92" s="178"/>
      <c r="BC92" s="178"/>
      <c r="BD92" s="178"/>
      <c r="BE92" s="178"/>
      <c r="BF92" s="178"/>
      <c r="BG92" s="178"/>
      <c r="BH92" s="178"/>
      <c r="BI92" s="178"/>
      <c r="BJ92" s="178"/>
      <c r="BK92" s="178"/>
      <c r="BL92" s="178"/>
      <c r="BM92" s="178"/>
      <c r="BN92" s="178"/>
      <c r="BO92" s="178"/>
      <c r="BP92" s="178"/>
      <c r="BQ92" s="178"/>
      <c r="BR92" s="178"/>
      <c r="BS92" s="178"/>
      <c r="BT92" s="178"/>
      <c r="BU92" s="178"/>
      <c r="BV92" s="178"/>
      <c r="BW92" s="178"/>
      <c r="BX92" s="178"/>
      <c r="BY92" s="178"/>
      <c r="BZ92" s="178"/>
      <c r="CA92" s="178"/>
      <c r="CB92" s="178"/>
      <c r="CC92" s="178"/>
      <c r="CD92" s="178"/>
      <c r="CE92" s="178"/>
      <c r="CF92" s="178"/>
      <c r="CG92" s="178"/>
      <c r="CH92" s="178"/>
      <c r="CI92" s="178"/>
      <c r="CJ92" s="178"/>
      <c r="CK92" s="178"/>
      <c r="CL92" s="178"/>
      <c r="CM92" s="178"/>
      <c r="CN92" s="178"/>
      <c r="CO92" s="178"/>
      <c r="CP92" s="178"/>
      <c r="CQ92" s="178"/>
      <c r="CR92" s="178"/>
      <c r="CS92" s="178"/>
      <c r="CT92" s="178"/>
      <c r="CU92" s="178"/>
      <c r="CV92" s="178"/>
      <c r="CW92" s="178"/>
      <c r="CX92" s="178"/>
      <c r="CY92" s="178"/>
      <c r="CZ92" s="178"/>
      <c r="DA92" s="178"/>
      <c r="DB92" s="178"/>
      <c r="DC92" s="178"/>
      <c r="DD92" s="178"/>
      <c r="DE92" s="178"/>
      <c r="DF92" s="178"/>
      <c r="DG92" s="178"/>
      <c r="DH92" s="178"/>
      <c r="DI92" s="178"/>
      <c r="DJ92" s="178"/>
      <c r="DK92" s="178"/>
      <c r="DL92" s="178"/>
      <c r="DM92" s="178"/>
      <c r="DN92" s="178"/>
      <c r="DO92" s="178"/>
      <c r="DP92" s="178"/>
      <c r="DQ92" s="178"/>
      <c r="DR92" s="178"/>
      <c r="DS92" s="178"/>
      <c r="DT92" s="178"/>
      <c r="DU92" s="178"/>
      <c r="DV92" s="178"/>
      <c r="DW92" s="178"/>
      <c r="DX92" s="178"/>
      <c r="DY92" s="178"/>
      <c r="DZ92" s="178"/>
      <c r="EA92" s="178"/>
      <c r="EB92" s="178"/>
      <c r="EC92" s="178"/>
      <c r="ED92" s="178"/>
      <c r="EE92" s="178"/>
      <c r="EF92" s="178"/>
      <c r="EG92" s="178"/>
      <c r="EH92" s="178"/>
      <c r="EI92" s="178"/>
      <c r="EJ92" s="178"/>
      <c r="EK92" s="178"/>
      <c r="EL92" s="178"/>
      <c r="EM92" s="178"/>
      <c r="EN92" s="178"/>
      <c r="EO92" s="178"/>
      <c r="EP92" s="178"/>
      <c r="EQ92" s="178"/>
      <c r="ER92" s="178"/>
      <c r="ES92" s="178"/>
      <c r="ET92" s="178"/>
      <c r="EU92" s="178"/>
      <c r="EV92" s="178"/>
      <c r="EW92" s="178"/>
      <c r="EX92" s="178"/>
      <c r="EY92" s="178"/>
      <c r="EZ92" s="178"/>
      <c r="FA92" s="178"/>
      <c r="FB92" s="178"/>
      <c r="FC92" s="178"/>
      <c r="FD92" s="178"/>
      <c r="FE92" s="178"/>
      <c r="FF92" s="178"/>
      <c r="FG92" s="178"/>
      <c r="FH92" s="178"/>
      <c r="FI92" s="178"/>
      <c r="FJ92" s="178"/>
      <c r="FK92" s="178"/>
      <c r="FL92" s="178"/>
      <c r="FM92" s="178"/>
      <c r="FN92" s="178"/>
      <c r="FO92" s="178"/>
      <c r="FP92" s="178"/>
      <c r="FQ92" s="178"/>
      <c r="FR92" s="178"/>
      <c r="FS92" s="178"/>
      <c r="FT92" s="178"/>
      <c r="FU92" s="178"/>
      <c r="FV92" s="178"/>
      <c r="FW92" s="178"/>
      <c r="FX92" s="178"/>
      <c r="FY92" s="178"/>
      <c r="FZ92" s="178"/>
      <c r="GA92" s="178"/>
      <c r="GB92" s="178"/>
      <c r="GC92" s="178"/>
      <c r="GD92" s="178"/>
      <c r="GE92" s="178"/>
      <c r="GF92" s="178"/>
      <c r="GG92" s="178"/>
      <c r="GH92" s="178"/>
      <c r="GI92" s="178"/>
      <c r="GJ92" s="178"/>
      <c r="GK92" s="178"/>
      <c r="GL92" s="178"/>
      <c r="GM92" s="178"/>
      <c r="GN92" s="178"/>
      <c r="GO92" s="178"/>
      <c r="GP92" s="178"/>
      <c r="GQ92" s="178"/>
      <c r="GR92" s="178"/>
      <c r="GS92" s="178"/>
      <c r="GT92" s="178"/>
      <c r="GU92" s="178"/>
      <c r="GV92" s="178"/>
      <c r="GW92" s="178"/>
      <c r="GX92" s="178"/>
    </row>
    <row r="93" spans="1:206" s="179" customFormat="1" ht="56.25">
      <c r="A93" s="172"/>
      <c r="B93" s="173">
        <v>45554</v>
      </c>
      <c r="C93" s="166" t="s">
        <v>564</v>
      </c>
      <c r="D93" s="175" t="s">
        <v>267</v>
      </c>
      <c r="E93" s="175" t="s">
        <v>565</v>
      </c>
      <c r="F93" s="171"/>
      <c r="G93" s="195">
        <v>18000</v>
      </c>
      <c r="H93" s="169">
        <f t="shared" si="1"/>
        <v>17519447.896000002</v>
      </c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8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78"/>
      <c r="AK93" s="178"/>
      <c r="AL93" s="178"/>
      <c r="AM93" s="178"/>
      <c r="AN93" s="178"/>
      <c r="AO93" s="178"/>
      <c r="AP93" s="178"/>
      <c r="AQ93" s="178"/>
      <c r="AR93" s="178"/>
      <c r="AS93" s="178"/>
      <c r="AT93" s="178"/>
      <c r="AU93" s="178"/>
      <c r="AV93" s="178"/>
      <c r="AW93" s="178"/>
      <c r="AX93" s="178"/>
      <c r="AY93" s="178"/>
      <c r="AZ93" s="178"/>
      <c r="BA93" s="178"/>
      <c r="BB93" s="178"/>
      <c r="BC93" s="178"/>
      <c r="BD93" s="178"/>
      <c r="BE93" s="178"/>
      <c r="BF93" s="178"/>
      <c r="BG93" s="178"/>
      <c r="BH93" s="178"/>
      <c r="BI93" s="178"/>
      <c r="BJ93" s="178"/>
      <c r="BK93" s="178"/>
      <c r="BL93" s="178"/>
      <c r="BM93" s="178"/>
      <c r="BN93" s="178"/>
      <c r="BO93" s="178"/>
      <c r="BP93" s="178"/>
      <c r="BQ93" s="178"/>
      <c r="BR93" s="178"/>
      <c r="BS93" s="178"/>
      <c r="BT93" s="178"/>
      <c r="BU93" s="178"/>
      <c r="BV93" s="178"/>
      <c r="BW93" s="178"/>
      <c r="BX93" s="178"/>
      <c r="BY93" s="178"/>
      <c r="BZ93" s="178"/>
      <c r="CA93" s="178"/>
      <c r="CB93" s="178"/>
      <c r="CC93" s="178"/>
      <c r="CD93" s="178"/>
      <c r="CE93" s="178"/>
      <c r="CF93" s="178"/>
      <c r="CG93" s="178"/>
      <c r="CH93" s="178"/>
      <c r="CI93" s="178"/>
      <c r="CJ93" s="178"/>
      <c r="CK93" s="178"/>
      <c r="CL93" s="178"/>
      <c r="CM93" s="178"/>
      <c r="CN93" s="178"/>
      <c r="CO93" s="178"/>
      <c r="CP93" s="178"/>
      <c r="CQ93" s="178"/>
      <c r="CR93" s="178"/>
      <c r="CS93" s="178"/>
      <c r="CT93" s="178"/>
      <c r="CU93" s="178"/>
      <c r="CV93" s="178"/>
      <c r="CW93" s="178"/>
      <c r="CX93" s="178"/>
      <c r="CY93" s="178"/>
      <c r="CZ93" s="178"/>
      <c r="DA93" s="178"/>
      <c r="DB93" s="178"/>
      <c r="DC93" s="178"/>
      <c r="DD93" s="178"/>
      <c r="DE93" s="178"/>
      <c r="DF93" s="178"/>
      <c r="DG93" s="178"/>
      <c r="DH93" s="178"/>
      <c r="DI93" s="178"/>
      <c r="DJ93" s="178"/>
      <c r="DK93" s="178"/>
      <c r="DL93" s="178"/>
      <c r="DM93" s="178"/>
      <c r="DN93" s="178"/>
      <c r="DO93" s="178"/>
      <c r="DP93" s="178"/>
      <c r="DQ93" s="178"/>
      <c r="DR93" s="178"/>
      <c r="DS93" s="178"/>
      <c r="DT93" s="178"/>
      <c r="DU93" s="178"/>
      <c r="DV93" s="178"/>
      <c r="DW93" s="178"/>
      <c r="DX93" s="178"/>
      <c r="DY93" s="178"/>
      <c r="DZ93" s="178"/>
      <c r="EA93" s="178"/>
      <c r="EB93" s="178"/>
      <c r="EC93" s="178"/>
      <c r="ED93" s="178"/>
      <c r="EE93" s="178"/>
      <c r="EF93" s="178"/>
      <c r="EG93" s="178"/>
      <c r="EH93" s="178"/>
      <c r="EI93" s="178"/>
      <c r="EJ93" s="178"/>
      <c r="EK93" s="178"/>
      <c r="EL93" s="178"/>
      <c r="EM93" s="178"/>
      <c r="EN93" s="178"/>
      <c r="EO93" s="178"/>
      <c r="EP93" s="178"/>
      <c r="EQ93" s="178"/>
      <c r="ER93" s="178"/>
      <c r="ES93" s="178"/>
      <c r="ET93" s="178"/>
      <c r="EU93" s="178"/>
      <c r="EV93" s="178"/>
      <c r="EW93" s="178"/>
      <c r="EX93" s="178"/>
      <c r="EY93" s="178"/>
      <c r="EZ93" s="178"/>
      <c r="FA93" s="178"/>
      <c r="FB93" s="178"/>
      <c r="FC93" s="178"/>
      <c r="FD93" s="178"/>
      <c r="FE93" s="178"/>
      <c r="FF93" s="178"/>
      <c r="FG93" s="178"/>
      <c r="FH93" s="178"/>
      <c r="FI93" s="178"/>
      <c r="FJ93" s="178"/>
      <c r="FK93" s="178"/>
      <c r="FL93" s="178"/>
      <c r="FM93" s="178"/>
      <c r="FN93" s="178"/>
      <c r="FO93" s="178"/>
      <c r="FP93" s="178"/>
      <c r="FQ93" s="178"/>
      <c r="FR93" s="178"/>
      <c r="FS93" s="178"/>
      <c r="FT93" s="178"/>
      <c r="FU93" s="178"/>
      <c r="FV93" s="178"/>
      <c r="FW93" s="178"/>
      <c r="FX93" s="178"/>
      <c r="FY93" s="178"/>
      <c r="FZ93" s="178"/>
      <c r="GA93" s="178"/>
      <c r="GB93" s="178"/>
      <c r="GC93" s="178"/>
      <c r="GD93" s="178"/>
      <c r="GE93" s="178"/>
      <c r="GF93" s="178"/>
      <c r="GG93" s="178"/>
      <c r="GH93" s="178"/>
      <c r="GI93" s="178"/>
      <c r="GJ93" s="178"/>
      <c r="GK93" s="178"/>
      <c r="GL93" s="178"/>
      <c r="GM93" s="178"/>
      <c r="GN93" s="178"/>
      <c r="GO93" s="178"/>
      <c r="GP93" s="178"/>
      <c r="GQ93" s="178"/>
      <c r="GR93" s="178"/>
      <c r="GS93" s="178"/>
      <c r="GT93" s="178"/>
      <c r="GU93" s="178"/>
      <c r="GV93" s="178"/>
      <c r="GW93" s="178"/>
      <c r="GX93" s="178"/>
    </row>
    <row r="94" spans="1:206" s="179" customFormat="1" ht="93.75">
      <c r="A94" s="172"/>
      <c r="B94" s="173">
        <v>45554</v>
      </c>
      <c r="C94" s="166" t="s">
        <v>566</v>
      </c>
      <c r="D94" s="175" t="s">
        <v>561</v>
      </c>
      <c r="E94" s="175" t="s">
        <v>567</v>
      </c>
      <c r="F94" s="171"/>
      <c r="G94" s="176">
        <v>18000</v>
      </c>
      <c r="H94" s="169">
        <f t="shared" si="1"/>
        <v>17501447.896000002</v>
      </c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178"/>
      <c r="AI94" s="178"/>
      <c r="AJ94" s="178"/>
      <c r="AK94" s="178"/>
      <c r="AL94" s="178"/>
      <c r="AM94" s="178"/>
      <c r="AN94" s="178"/>
      <c r="AO94" s="178"/>
      <c r="AP94" s="178"/>
      <c r="AQ94" s="178"/>
      <c r="AR94" s="178"/>
      <c r="AS94" s="178"/>
      <c r="AT94" s="178"/>
      <c r="AU94" s="178"/>
      <c r="AV94" s="178"/>
      <c r="AW94" s="178"/>
      <c r="AX94" s="178"/>
      <c r="AY94" s="178"/>
      <c r="AZ94" s="178"/>
      <c r="BA94" s="178"/>
      <c r="BB94" s="178"/>
      <c r="BC94" s="178"/>
      <c r="BD94" s="178"/>
      <c r="BE94" s="178"/>
      <c r="BF94" s="178"/>
      <c r="BG94" s="178"/>
      <c r="BH94" s="178"/>
      <c r="BI94" s="178"/>
      <c r="BJ94" s="178"/>
      <c r="BK94" s="178"/>
      <c r="BL94" s="178"/>
      <c r="BM94" s="178"/>
      <c r="BN94" s="178"/>
      <c r="BO94" s="178"/>
      <c r="BP94" s="178"/>
      <c r="BQ94" s="178"/>
      <c r="BR94" s="178"/>
      <c r="BS94" s="178"/>
      <c r="BT94" s="178"/>
      <c r="BU94" s="178"/>
      <c r="BV94" s="178"/>
      <c r="BW94" s="178"/>
      <c r="BX94" s="178"/>
      <c r="BY94" s="178"/>
      <c r="BZ94" s="178"/>
      <c r="CA94" s="178"/>
      <c r="CB94" s="178"/>
      <c r="CC94" s="178"/>
      <c r="CD94" s="178"/>
      <c r="CE94" s="178"/>
      <c r="CF94" s="178"/>
      <c r="CG94" s="178"/>
      <c r="CH94" s="178"/>
      <c r="CI94" s="178"/>
      <c r="CJ94" s="178"/>
      <c r="CK94" s="178"/>
      <c r="CL94" s="178"/>
      <c r="CM94" s="178"/>
      <c r="CN94" s="178"/>
      <c r="CO94" s="178"/>
      <c r="CP94" s="178"/>
      <c r="CQ94" s="178"/>
      <c r="CR94" s="178"/>
      <c r="CS94" s="178"/>
      <c r="CT94" s="178"/>
      <c r="CU94" s="178"/>
      <c r="CV94" s="178"/>
      <c r="CW94" s="178"/>
      <c r="CX94" s="178"/>
      <c r="CY94" s="178"/>
      <c r="CZ94" s="178"/>
      <c r="DA94" s="178"/>
      <c r="DB94" s="178"/>
      <c r="DC94" s="178"/>
      <c r="DD94" s="178"/>
      <c r="DE94" s="178"/>
      <c r="DF94" s="178"/>
      <c r="DG94" s="178"/>
      <c r="DH94" s="178"/>
      <c r="DI94" s="178"/>
      <c r="DJ94" s="178"/>
      <c r="DK94" s="178"/>
      <c r="DL94" s="178"/>
      <c r="DM94" s="178"/>
      <c r="DN94" s="178"/>
      <c r="DO94" s="178"/>
      <c r="DP94" s="178"/>
      <c r="DQ94" s="178"/>
      <c r="DR94" s="178"/>
      <c r="DS94" s="178"/>
      <c r="DT94" s="178"/>
      <c r="DU94" s="178"/>
      <c r="DV94" s="178"/>
      <c r="DW94" s="178"/>
      <c r="DX94" s="178"/>
      <c r="DY94" s="178"/>
      <c r="DZ94" s="178"/>
      <c r="EA94" s="178"/>
      <c r="EB94" s="178"/>
      <c r="EC94" s="178"/>
      <c r="ED94" s="178"/>
      <c r="EE94" s="178"/>
      <c r="EF94" s="178"/>
      <c r="EG94" s="178"/>
      <c r="EH94" s="178"/>
      <c r="EI94" s="178"/>
      <c r="EJ94" s="178"/>
      <c r="EK94" s="178"/>
      <c r="EL94" s="178"/>
      <c r="EM94" s="178"/>
      <c r="EN94" s="178"/>
      <c r="EO94" s="178"/>
      <c r="EP94" s="178"/>
      <c r="EQ94" s="178"/>
      <c r="ER94" s="178"/>
      <c r="ES94" s="178"/>
      <c r="ET94" s="178"/>
      <c r="EU94" s="178"/>
      <c r="EV94" s="178"/>
      <c r="EW94" s="178"/>
      <c r="EX94" s="178"/>
      <c r="EY94" s="178"/>
      <c r="EZ94" s="178"/>
      <c r="FA94" s="178"/>
      <c r="FB94" s="178"/>
      <c r="FC94" s="178"/>
      <c r="FD94" s="178"/>
      <c r="FE94" s="178"/>
      <c r="FF94" s="178"/>
      <c r="FG94" s="178"/>
      <c r="FH94" s="178"/>
      <c r="FI94" s="178"/>
      <c r="FJ94" s="178"/>
      <c r="FK94" s="178"/>
      <c r="FL94" s="178"/>
      <c r="FM94" s="178"/>
      <c r="FN94" s="178"/>
      <c r="FO94" s="178"/>
      <c r="FP94" s="178"/>
      <c r="FQ94" s="178"/>
      <c r="FR94" s="178"/>
      <c r="FS94" s="178"/>
      <c r="FT94" s="178"/>
      <c r="FU94" s="178"/>
      <c r="FV94" s="178"/>
      <c r="FW94" s="178"/>
      <c r="FX94" s="178"/>
      <c r="FY94" s="178"/>
      <c r="FZ94" s="178"/>
      <c r="GA94" s="178"/>
      <c r="GB94" s="178"/>
      <c r="GC94" s="178"/>
      <c r="GD94" s="178"/>
      <c r="GE94" s="178"/>
      <c r="GF94" s="178"/>
      <c r="GG94" s="178"/>
      <c r="GH94" s="178"/>
      <c r="GI94" s="178"/>
      <c r="GJ94" s="178"/>
      <c r="GK94" s="178"/>
      <c r="GL94" s="178"/>
      <c r="GM94" s="178"/>
      <c r="GN94" s="178"/>
      <c r="GO94" s="178"/>
      <c r="GP94" s="178"/>
      <c r="GQ94" s="178"/>
      <c r="GR94" s="178"/>
      <c r="GS94" s="178"/>
      <c r="GT94" s="178"/>
      <c r="GU94" s="178"/>
      <c r="GV94" s="178"/>
      <c r="GW94" s="178"/>
      <c r="GX94" s="178"/>
    </row>
    <row r="95" spans="1:206" s="179" customFormat="1" ht="75">
      <c r="A95" s="172"/>
      <c r="B95" s="173">
        <v>45554</v>
      </c>
      <c r="C95" s="166" t="s">
        <v>568</v>
      </c>
      <c r="D95" s="175" t="s">
        <v>569</v>
      </c>
      <c r="E95" s="186" t="s">
        <v>570</v>
      </c>
      <c r="F95" s="171"/>
      <c r="G95" s="176">
        <v>18000</v>
      </c>
      <c r="H95" s="169">
        <f t="shared" si="1"/>
        <v>17483447.896000002</v>
      </c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8"/>
      <c r="AH95" s="178"/>
      <c r="AI95" s="178"/>
      <c r="AJ95" s="178"/>
      <c r="AK95" s="178"/>
      <c r="AL95" s="178"/>
      <c r="AM95" s="178"/>
      <c r="AN95" s="178"/>
      <c r="AO95" s="178"/>
      <c r="AP95" s="178"/>
      <c r="AQ95" s="178"/>
      <c r="AR95" s="178"/>
      <c r="AS95" s="178"/>
      <c r="AT95" s="178"/>
      <c r="AU95" s="178"/>
      <c r="AV95" s="178"/>
      <c r="AW95" s="178"/>
      <c r="AX95" s="178"/>
      <c r="AY95" s="178"/>
      <c r="AZ95" s="178"/>
      <c r="BA95" s="178"/>
      <c r="BB95" s="178"/>
      <c r="BC95" s="178"/>
      <c r="BD95" s="178"/>
      <c r="BE95" s="178"/>
      <c r="BF95" s="178"/>
      <c r="BG95" s="178"/>
      <c r="BH95" s="178"/>
      <c r="BI95" s="178"/>
      <c r="BJ95" s="178"/>
      <c r="BK95" s="178"/>
      <c r="BL95" s="178"/>
      <c r="BM95" s="178"/>
      <c r="BN95" s="178"/>
      <c r="BO95" s="178"/>
      <c r="BP95" s="178"/>
      <c r="BQ95" s="178"/>
      <c r="BR95" s="178"/>
      <c r="BS95" s="178"/>
      <c r="BT95" s="178"/>
      <c r="BU95" s="178"/>
      <c r="BV95" s="178"/>
      <c r="BW95" s="178"/>
      <c r="BX95" s="178"/>
      <c r="BY95" s="178"/>
      <c r="BZ95" s="178"/>
      <c r="CA95" s="178"/>
      <c r="CB95" s="178"/>
      <c r="CC95" s="178"/>
      <c r="CD95" s="178"/>
      <c r="CE95" s="178"/>
      <c r="CF95" s="178"/>
      <c r="CG95" s="178"/>
      <c r="CH95" s="178"/>
      <c r="CI95" s="178"/>
      <c r="CJ95" s="178"/>
      <c r="CK95" s="178"/>
      <c r="CL95" s="178"/>
      <c r="CM95" s="178"/>
      <c r="CN95" s="178"/>
      <c r="CO95" s="178"/>
      <c r="CP95" s="178"/>
      <c r="CQ95" s="178"/>
      <c r="CR95" s="178"/>
      <c r="CS95" s="178"/>
      <c r="CT95" s="178"/>
      <c r="CU95" s="178"/>
      <c r="CV95" s="178"/>
      <c r="CW95" s="178"/>
      <c r="CX95" s="178"/>
      <c r="CY95" s="178"/>
      <c r="CZ95" s="178"/>
      <c r="DA95" s="178"/>
      <c r="DB95" s="178"/>
      <c r="DC95" s="178"/>
      <c r="DD95" s="178"/>
      <c r="DE95" s="178"/>
      <c r="DF95" s="178"/>
      <c r="DG95" s="178"/>
      <c r="DH95" s="178"/>
      <c r="DI95" s="178"/>
      <c r="DJ95" s="178"/>
      <c r="DK95" s="178"/>
      <c r="DL95" s="178"/>
      <c r="DM95" s="178"/>
      <c r="DN95" s="178"/>
      <c r="DO95" s="178"/>
      <c r="DP95" s="178"/>
      <c r="DQ95" s="178"/>
      <c r="DR95" s="178"/>
      <c r="DS95" s="178"/>
      <c r="DT95" s="178"/>
      <c r="DU95" s="178"/>
      <c r="DV95" s="178"/>
      <c r="DW95" s="178"/>
      <c r="DX95" s="178"/>
      <c r="DY95" s="178"/>
      <c r="DZ95" s="178"/>
      <c r="EA95" s="178"/>
      <c r="EB95" s="178"/>
      <c r="EC95" s="178"/>
      <c r="ED95" s="178"/>
      <c r="EE95" s="178"/>
      <c r="EF95" s="178"/>
      <c r="EG95" s="178"/>
      <c r="EH95" s="178"/>
      <c r="EI95" s="178"/>
      <c r="EJ95" s="178"/>
      <c r="EK95" s="178"/>
      <c r="EL95" s="178"/>
      <c r="EM95" s="178"/>
      <c r="EN95" s="178"/>
      <c r="EO95" s="178"/>
      <c r="EP95" s="178"/>
      <c r="EQ95" s="178"/>
      <c r="ER95" s="178"/>
      <c r="ES95" s="178"/>
      <c r="ET95" s="178"/>
      <c r="EU95" s="178"/>
      <c r="EV95" s="178"/>
      <c r="EW95" s="178"/>
      <c r="EX95" s="178"/>
      <c r="EY95" s="178"/>
      <c r="EZ95" s="178"/>
      <c r="FA95" s="178"/>
      <c r="FB95" s="178"/>
      <c r="FC95" s="178"/>
      <c r="FD95" s="178"/>
      <c r="FE95" s="178"/>
      <c r="FF95" s="178"/>
      <c r="FG95" s="178"/>
      <c r="FH95" s="178"/>
      <c r="FI95" s="178"/>
      <c r="FJ95" s="178"/>
      <c r="FK95" s="178"/>
      <c r="FL95" s="178"/>
      <c r="FM95" s="178"/>
      <c r="FN95" s="178"/>
      <c r="FO95" s="178"/>
      <c r="FP95" s="178"/>
      <c r="FQ95" s="178"/>
      <c r="FR95" s="178"/>
      <c r="FS95" s="178"/>
      <c r="FT95" s="178"/>
      <c r="FU95" s="178"/>
      <c r="FV95" s="178"/>
      <c r="FW95" s="178"/>
      <c r="FX95" s="178"/>
      <c r="FY95" s="178"/>
      <c r="FZ95" s="178"/>
      <c r="GA95" s="178"/>
      <c r="GB95" s="178"/>
      <c r="GC95" s="178"/>
      <c r="GD95" s="178"/>
      <c r="GE95" s="178"/>
      <c r="GF95" s="178"/>
      <c r="GG95" s="178"/>
      <c r="GH95" s="178"/>
      <c r="GI95" s="178"/>
      <c r="GJ95" s="178"/>
      <c r="GK95" s="178"/>
      <c r="GL95" s="178"/>
      <c r="GM95" s="178"/>
      <c r="GN95" s="178"/>
      <c r="GO95" s="178"/>
      <c r="GP95" s="178"/>
      <c r="GQ95" s="178"/>
      <c r="GR95" s="178"/>
      <c r="GS95" s="178"/>
      <c r="GT95" s="178"/>
      <c r="GU95" s="178"/>
      <c r="GV95" s="178"/>
      <c r="GW95" s="178"/>
      <c r="GX95" s="178"/>
    </row>
    <row r="96" spans="1:206" s="179" customFormat="1" ht="75">
      <c r="A96" s="172"/>
      <c r="B96" s="173">
        <v>45554</v>
      </c>
      <c r="C96" s="166" t="s">
        <v>571</v>
      </c>
      <c r="D96" s="175" t="s">
        <v>572</v>
      </c>
      <c r="E96" s="186" t="s">
        <v>573</v>
      </c>
      <c r="F96" s="171"/>
      <c r="G96" s="176">
        <v>348322.5</v>
      </c>
      <c r="H96" s="169">
        <f t="shared" si="1"/>
        <v>17135125.396000002</v>
      </c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8"/>
      <c r="AI96" s="178"/>
      <c r="AJ96" s="178"/>
      <c r="AK96" s="178"/>
      <c r="AL96" s="178"/>
      <c r="AM96" s="178"/>
      <c r="AN96" s="178"/>
      <c r="AO96" s="178"/>
      <c r="AP96" s="178"/>
      <c r="AQ96" s="178"/>
      <c r="AR96" s="178"/>
      <c r="AS96" s="178"/>
      <c r="AT96" s="178"/>
      <c r="AU96" s="178"/>
      <c r="AV96" s="178"/>
      <c r="AW96" s="178"/>
      <c r="AX96" s="178"/>
      <c r="AY96" s="178"/>
      <c r="AZ96" s="178"/>
      <c r="BA96" s="178"/>
      <c r="BB96" s="178"/>
      <c r="BC96" s="178"/>
      <c r="BD96" s="178"/>
      <c r="BE96" s="178"/>
      <c r="BF96" s="178"/>
      <c r="BG96" s="178"/>
      <c r="BH96" s="178"/>
      <c r="BI96" s="178"/>
      <c r="BJ96" s="178"/>
      <c r="BK96" s="178"/>
      <c r="BL96" s="178"/>
      <c r="BM96" s="178"/>
      <c r="BN96" s="178"/>
      <c r="BO96" s="178"/>
      <c r="BP96" s="178"/>
      <c r="BQ96" s="178"/>
      <c r="BR96" s="178"/>
      <c r="BS96" s="178"/>
      <c r="BT96" s="178"/>
      <c r="BU96" s="178"/>
      <c r="BV96" s="178"/>
      <c r="BW96" s="178"/>
      <c r="BX96" s="178"/>
      <c r="BY96" s="178"/>
      <c r="BZ96" s="178"/>
      <c r="CA96" s="178"/>
      <c r="CB96" s="178"/>
      <c r="CC96" s="178"/>
      <c r="CD96" s="178"/>
      <c r="CE96" s="178"/>
      <c r="CF96" s="178"/>
      <c r="CG96" s="178"/>
      <c r="CH96" s="178"/>
      <c r="CI96" s="178"/>
      <c r="CJ96" s="178"/>
      <c r="CK96" s="178"/>
      <c r="CL96" s="178"/>
      <c r="CM96" s="178"/>
      <c r="CN96" s="178"/>
      <c r="CO96" s="178"/>
      <c r="CP96" s="178"/>
      <c r="CQ96" s="178"/>
      <c r="CR96" s="178"/>
      <c r="CS96" s="178"/>
      <c r="CT96" s="178"/>
      <c r="CU96" s="178"/>
      <c r="CV96" s="178"/>
      <c r="CW96" s="178"/>
      <c r="CX96" s="178"/>
      <c r="CY96" s="178"/>
      <c r="CZ96" s="178"/>
      <c r="DA96" s="178"/>
      <c r="DB96" s="178"/>
      <c r="DC96" s="178"/>
      <c r="DD96" s="178"/>
      <c r="DE96" s="178"/>
      <c r="DF96" s="178"/>
      <c r="DG96" s="178"/>
      <c r="DH96" s="178"/>
      <c r="DI96" s="178"/>
      <c r="DJ96" s="178"/>
      <c r="DK96" s="178"/>
      <c r="DL96" s="178"/>
      <c r="DM96" s="178"/>
      <c r="DN96" s="178"/>
      <c r="DO96" s="178"/>
      <c r="DP96" s="178"/>
      <c r="DQ96" s="178"/>
      <c r="DR96" s="178"/>
      <c r="DS96" s="178"/>
      <c r="DT96" s="178"/>
      <c r="DU96" s="178"/>
      <c r="DV96" s="178"/>
      <c r="DW96" s="178"/>
      <c r="DX96" s="178"/>
      <c r="DY96" s="178"/>
      <c r="DZ96" s="178"/>
      <c r="EA96" s="178"/>
      <c r="EB96" s="178"/>
      <c r="EC96" s="178"/>
      <c r="ED96" s="178"/>
      <c r="EE96" s="178"/>
      <c r="EF96" s="178"/>
      <c r="EG96" s="178"/>
      <c r="EH96" s="178"/>
      <c r="EI96" s="178"/>
      <c r="EJ96" s="178"/>
      <c r="EK96" s="178"/>
      <c r="EL96" s="178"/>
      <c r="EM96" s="178"/>
      <c r="EN96" s="178"/>
      <c r="EO96" s="178"/>
      <c r="EP96" s="178"/>
      <c r="EQ96" s="178"/>
      <c r="ER96" s="178"/>
      <c r="ES96" s="178"/>
      <c r="ET96" s="178"/>
      <c r="EU96" s="178"/>
      <c r="EV96" s="178"/>
      <c r="EW96" s="178"/>
      <c r="EX96" s="178"/>
      <c r="EY96" s="178"/>
      <c r="EZ96" s="178"/>
      <c r="FA96" s="178"/>
      <c r="FB96" s="178"/>
      <c r="FC96" s="178"/>
      <c r="FD96" s="178"/>
      <c r="FE96" s="178"/>
      <c r="FF96" s="178"/>
      <c r="FG96" s="178"/>
      <c r="FH96" s="178"/>
      <c r="FI96" s="178"/>
      <c r="FJ96" s="178"/>
      <c r="FK96" s="178"/>
      <c r="FL96" s="178"/>
      <c r="FM96" s="178"/>
      <c r="FN96" s="178"/>
      <c r="FO96" s="178"/>
      <c r="FP96" s="178"/>
      <c r="FQ96" s="178"/>
      <c r="FR96" s="178"/>
      <c r="FS96" s="178"/>
      <c r="FT96" s="178"/>
      <c r="FU96" s="178"/>
      <c r="FV96" s="178"/>
      <c r="FW96" s="178"/>
      <c r="FX96" s="178"/>
      <c r="FY96" s="178"/>
      <c r="FZ96" s="178"/>
      <c r="GA96" s="178"/>
      <c r="GB96" s="178"/>
      <c r="GC96" s="178"/>
      <c r="GD96" s="178"/>
      <c r="GE96" s="178"/>
      <c r="GF96" s="178"/>
      <c r="GG96" s="178"/>
      <c r="GH96" s="178"/>
      <c r="GI96" s="178"/>
      <c r="GJ96" s="178"/>
      <c r="GK96" s="178"/>
      <c r="GL96" s="178"/>
      <c r="GM96" s="178"/>
      <c r="GN96" s="178"/>
      <c r="GO96" s="178"/>
      <c r="GP96" s="178"/>
      <c r="GQ96" s="178"/>
      <c r="GR96" s="178"/>
      <c r="GS96" s="178"/>
      <c r="GT96" s="178"/>
      <c r="GU96" s="178"/>
      <c r="GV96" s="178"/>
      <c r="GW96" s="178"/>
      <c r="GX96" s="178"/>
    </row>
    <row r="97" spans="1:206" s="179" customFormat="1" ht="56.25">
      <c r="A97" s="172"/>
      <c r="B97" s="173">
        <v>45554</v>
      </c>
      <c r="C97" s="166" t="s">
        <v>574</v>
      </c>
      <c r="D97" s="175" t="s">
        <v>575</v>
      </c>
      <c r="E97" s="186" t="s">
        <v>576</v>
      </c>
      <c r="F97" s="171"/>
      <c r="G97" s="176">
        <v>44000</v>
      </c>
      <c r="H97" s="169">
        <f t="shared" si="1"/>
        <v>17091125.396000002</v>
      </c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78"/>
      <c r="AK97" s="178"/>
      <c r="AL97" s="178"/>
      <c r="AM97" s="178"/>
      <c r="AN97" s="178"/>
      <c r="AO97" s="178"/>
      <c r="AP97" s="178"/>
      <c r="AQ97" s="178"/>
      <c r="AR97" s="178"/>
      <c r="AS97" s="178"/>
      <c r="AT97" s="178"/>
      <c r="AU97" s="178"/>
      <c r="AV97" s="178"/>
      <c r="AW97" s="178"/>
      <c r="AX97" s="178"/>
      <c r="AY97" s="178"/>
      <c r="AZ97" s="178"/>
      <c r="BA97" s="178"/>
      <c r="BB97" s="178"/>
      <c r="BC97" s="178"/>
      <c r="BD97" s="178"/>
      <c r="BE97" s="178"/>
      <c r="BF97" s="178"/>
      <c r="BG97" s="178"/>
      <c r="BH97" s="178"/>
      <c r="BI97" s="178"/>
      <c r="BJ97" s="178"/>
      <c r="BK97" s="178"/>
      <c r="BL97" s="178"/>
      <c r="BM97" s="178"/>
      <c r="BN97" s="178"/>
      <c r="BO97" s="178"/>
      <c r="BP97" s="178"/>
      <c r="BQ97" s="178"/>
      <c r="BR97" s="178"/>
      <c r="BS97" s="178"/>
      <c r="BT97" s="178"/>
      <c r="BU97" s="178"/>
      <c r="BV97" s="178"/>
      <c r="BW97" s="178"/>
      <c r="BX97" s="178"/>
      <c r="BY97" s="178"/>
      <c r="BZ97" s="178"/>
      <c r="CA97" s="178"/>
      <c r="CB97" s="178"/>
      <c r="CC97" s="178"/>
      <c r="CD97" s="178"/>
      <c r="CE97" s="178"/>
      <c r="CF97" s="178"/>
      <c r="CG97" s="178"/>
      <c r="CH97" s="178"/>
      <c r="CI97" s="178"/>
      <c r="CJ97" s="178"/>
      <c r="CK97" s="178"/>
      <c r="CL97" s="178"/>
      <c r="CM97" s="178"/>
      <c r="CN97" s="178"/>
      <c r="CO97" s="178"/>
      <c r="CP97" s="178"/>
      <c r="CQ97" s="178"/>
      <c r="CR97" s="178"/>
      <c r="CS97" s="178"/>
      <c r="CT97" s="178"/>
      <c r="CU97" s="178"/>
      <c r="CV97" s="178"/>
      <c r="CW97" s="178"/>
      <c r="CX97" s="178"/>
      <c r="CY97" s="178"/>
      <c r="CZ97" s="178"/>
      <c r="DA97" s="178"/>
      <c r="DB97" s="178"/>
      <c r="DC97" s="178"/>
      <c r="DD97" s="178"/>
      <c r="DE97" s="178"/>
      <c r="DF97" s="178"/>
      <c r="DG97" s="178"/>
      <c r="DH97" s="178"/>
      <c r="DI97" s="178"/>
      <c r="DJ97" s="178"/>
      <c r="DK97" s="178"/>
      <c r="DL97" s="178"/>
      <c r="DM97" s="178"/>
      <c r="DN97" s="178"/>
      <c r="DO97" s="178"/>
      <c r="DP97" s="178"/>
      <c r="DQ97" s="178"/>
      <c r="DR97" s="178"/>
      <c r="DS97" s="178"/>
      <c r="DT97" s="178"/>
      <c r="DU97" s="178"/>
      <c r="DV97" s="178"/>
      <c r="DW97" s="178"/>
      <c r="DX97" s="178"/>
      <c r="DY97" s="178"/>
      <c r="DZ97" s="178"/>
      <c r="EA97" s="178"/>
      <c r="EB97" s="178"/>
      <c r="EC97" s="178"/>
      <c r="ED97" s="178"/>
      <c r="EE97" s="178"/>
      <c r="EF97" s="178"/>
      <c r="EG97" s="178"/>
      <c r="EH97" s="178"/>
      <c r="EI97" s="178"/>
      <c r="EJ97" s="178"/>
      <c r="EK97" s="178"/>
      <c r="EL97" s="178"/>
      <c r="EM97" s="178"/>
      <c r="EN97" s="178"/>
      <c r="EO97" s="178"/>
      <c r="EP97" s="178"/>
      <c r="EQ97" s="178"/>
      <c r="ER97" s="178"/>
      <c r="ES97" s="178"/>
      <c r="ET97" s="178"/>
      <c r="EU97" s="178"/>
      <c r="EV97" s="178"/>
      <c r="EW97" s="178"/>
      <c r="EX97" s="178"/>
      <c r="EY97" s="178"/>
      <c r="EZ97" s="178"/>
      <c r="FA97" s="178"/>
      <c r="FB97" s="178"/>
      <c r="FC97" s="178"/>
      <c r="FD97" s="178"/>
      <c r="FE97" s="178"/>
      <c r="FF97" s="178"/>
      <c r="FG97" s="178"/>
      <c r="FH97" s="178"/>
      <c r="FI97" s="178"/>
      <c r="FJ97" s="178"/>
      <c r="FK97" s="178"/>
      <c r="FL97" s="178"/>
      <c r="FM97" s="178"/>
      <c r="FN97" s="178"/>
      <c r="FO97" s="178"/>
      <c r="FP97" s="178"/>
      <c r="FQ97" s="178"/>
      <c r="FR97" s="178"/>
      <c r="FS97" s="178"/>
      <c r="FT97" s="178"/>
      <c r="FU97" s="178"/>
      <c r="FV97" s="178"/>
      <c r="FW97" s="178"/>
      <c r="FX97" s="178"/>
      <c r="FY97" s="178"/>
      <c r="FZ97" s="178"/>
      <c r="GA97" s="178"/>
      <c r="GB97" s="178"/>
      <c r="GC97" s="178"/>
      <c r="GD97" s="178"/>
      <c r="GE97" s="178"/>
      <c r="GF97" s="178"/>
      <c r="GG97" s="178"/>
      <c r="GH97" s="178"/>
      <c r="GI97" s="178"/>
      <c r="GJ97" s="178"/>
      <c r="GK97" s="178"/>
      <c r="GL97" s="178"/>
      <c r="GM97" s="178"/>
      <c r="GN97" s="178"/>
      <c r="GO97" s="178"/>
      <c r="GP97" s="178"/>
      <c r="GQ97" s="178"/>
      <c r="GR97" s="178"/>
      <c r="GS97" s="178"/>
      <c r="GT97" s="178"/>
      <c r="GU97" s="178"/>
      <c r="GV97" s="178"/>
      <c r="GW97" s="178"/>
      <c r="GX97" s="178"/>
    </row>
    <row r="98" spans="1:206" s="179" customFormat="1" ht="56.25">
      <c r="A98" s="172"/>
      <c r="B98" s="173">
        <v>45554</v>
      </c>
      <c r="C98" s="166" t="s">
        <v>577</v>
      </c>
      <c r="D98" s="175" t="s">
        <v>578</v>
      </c>
      <c r="E98" s="186" t="s">
        <v>579</v>
      </c>
      <c r="F98" s="171"/>
      <c r="G98" s="176">
        <v>36150.43</v>
      </c>
      <c r="H98" s="169">
        <f t="shared" si="1"/>
        <v>17054974.966000002</v>
      </c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178"/>
      <c r="AP98" s="178"/>
      <c r="AQ98" s="178"/>
      <c r="AR98" s="178"/>
      <c r="AS98" s="178"/>
      <c r="AT98" s="178"/>
      <c r="AU98" s="178"/>
      <c r="AV98" s="178"/>
      <c r="AW98" s="178"/>
      <c r="AX98" s="178"/>
      <c r="AY98" s="178"/>
      <c r="AZ98" s="178"/>
      <c r="BA98" s="178"/>
      <c r="BB98" s="178"/>
      <c r="BC98" s="178"/>
      <c r="BD98" s="178"/>
      <c r="BE98" s="178"/>
      <c r="BF98" s="178"/>
      <c r="BG98" s="178"/>
      <c r="BH98" s="178"/>
      <c r="BI98" s="178"/>
      <c r="BJ98" s="178"/>
      <c r="BK98" s="178"/>
      <c r="BL98" s="178"/>
      <c r="BM98" s="178"/>
      <c r="BN98" s="178"/>
      <c r="BO98" s="178"/>
      <c r="BP98" s="178"/>
      <c r="BQ98" s="178"/>
      <c r="BR98" s="178"/>
      <c r="BS98" s="178"/>
      <c r="BT98" s="178"/>
      <c r="BU98" s="178"/>
      <c r="BV98" s="178"/>
      <c r="BW98" s="178"/>
      <c r="BX98" s="178"/>
      <c r="BY98" s="178"/>
      <c r="BZ98" s="178"/>
      <c r="CA98" s="178"/>
      <c r="CB98" s="178"/>
      <c r="CC98" s="178"/>
      <c r="CD98" s="178"/>
      <c r="CE98" s="178"/>
      <c r="CF98" s="178"/>
      <c r="CG98" s="178"/>
      <c r="CH98" s="178"/>
      <c r="CI98" s="178"/>
      <c r="CJ98" s="178"/>
      <c r="CK98" s="178"/>
      <c r="CL98" s="178"/>
      <c r="CM98" s="178"/>
      <c r="CN98" s="178"/>
      <c r="CO98" s="178"/>
      <c r="CP98" s="178"/>
      <c r="CQ98" s="178"/>
      <c r="CR98" s="178"/>
      <c r="CS98" s="178"/>
      <c r="CT98" s="178"/>
      <c r="CU98" s="178"/>
      <c r="CV98" s="178"/>
      <c r="CW98" s="178"/>
      <c r="CX98" s="178"/>
      <c r="CY98" s="178"/>
      <c r="CZ98" s="178"/>
      <c r="DA98" s="178"/>
      <c r="DB98" s="178"/>
      <c r="DC98" s="178"/>
      <c r="DD98" s="178"/>
      <c r="DE98" s="178"/>
      <c r="DF98" s="178"/>
      <c r="DG98" s="178"/>
      <c r="DH98" s="178"/>
      <c r="DI98" s="178"/>
      <c r="DJ98" s="178"/>
      <c r="DK98" s="178"/>
      <c r="DL98" s="178"/>
      <c r="DM98" s="178"/>
      <c r="DN98" s="178"/>
      <c r="DO98" s="178"/>
      <c r="DP98" s="178"/>
      <c r="DQ98" s="178"/>
      <c r="DR98" s="178"/>
      <c r="DS98" s="178"/>
      <c r="DT98" s="178"/>
      <c r="DU98" s="178"/>
      <c r="DV98" s="178"/>
      <c r="DW98" s="178"/>
      <c r="DX98" s="178"/>
      <c r="DY98" s="178"/>
      <c r="DZ98" s="178"/>
      <c r="EA98" s="178"/>
      <c r="EB98" s="178"/>
      <c r="EC98" s="178"/>
      <c r="ED98" s="178"/>
      <c r="EE98" s="178"/>
      <c r="EF98" s="178"/>
      <c r="EG98" s="178"/>
      <c r="EH98" s="178"/>
      <c r="EI98" s="178"/>
      <c r="EJ98" s="178"/>
      <c r="EK98" s="178"/>
      <c r="EL98" s="178"/>
      <c r="EM98" s="178"/>
      <c r="EN98" s="178"/>
      <c r="EO98" s="178"/>
      <c r="EP98" s="178"/>
      <c r="EQ98" s="178"/>
      <c r="ER98" s="178"/>
      <c r="ES98" s="178"/>
      <c r="ET98" s="178"/>
      <c r="EU98" s="178"/>
      <c r="EV98" s="178"/>
      <c r="EW98" s="178"/>
      <c r="EX98" s="178"/>
      <c r="EY98" s="178"/>
      <c r="EZ98" s="178"/>
      <c r="FA98" s="178"/>
      <c r="FB98" s="178"/>
      <c r="FC98" s="178"/>
      <c r="FD98" s="178"/>
      <c r="FE98" s="178"/>
      <c r="FF98" s="178"/>
      <c r="FG98" s="178"/>
      <c r="FH98" s="178"/>
      <c r="FI98" s="178"/>
      <c r="FJ98" s="178"/>
      <c r="FK98" s="178"/>
      <c r="FL98" s="178"/>
      <c r="FM98" s="178"/>
      <c r="FN98" s="178"/>
      <c r="FO98" s="178"/>
      <c r="FP98" s="178"/>
      <c r="FQ98" s="178"/>
      <c r="FR98" s="178"/>
      <c r="FS98" s="178"/>
      <c r="FT98" s="178"/>
      <c r="FU98" s="178"/>
      <c r="FV98" s="178"/>
      <c r="FW98" s="178"/>
      <c r="FX98" s="178"/>
      <c r="FY98" s="178"/>
      <c r="FZ98" s="178"/>
      <c r="GA98" s="178"/>
      <c r="GB98" s="178"/>
      <c r="GC98" s="178"/>
      <c r="GD98" s="178"/>
      <c r="GE98" s="178"/>
      <c r="GF98" s="178"/>
      <c r="GG98" s="178"/>
      <c r="GH98" s="178"/>
      <c r="GI98" s="178"/>
      <c r="GJ98" s="178"/>
      <c r="GK98" s="178"/>
      <c r="GL98" s="178"/>
      <c r="GM98" s="178"/>
      <c r="GN98" s="178"/>
      <c r="GO98" s="178"/>
      <c r="GP98" s="178"/>
      <c r="GQ98" s="178"/>
      <c r="GR98" s="178"/>
      <c r="GS98" s="178"/>
      <c r="GT98" s="178"/>
      <c r="GU98" s="178"/>
      <c r="GV98" s="178"/>
      <c r="GW98" s="178"/>
      <c r="GX98" s="178"/>
    </row>
    <row r="99" spans="1:206" s="179" customFormat="1" ht="56.25">
      <c r="A99" s="172"/>
      <c r="B99" s="173">
        <v>45554</v>
      </c>
      <c r="C99" s="166" t="s">
        <v>580</v>
      </c>
      <c r="D99" s="175" t="s">
        <v>581</v>
      </c>
      <c r="E99" s="186" t="s">
        <v>582</v>
      </c>
      <c r="F99" s="171"/>
      <c r="G99" s="176">
        <v>214316.95</v>
      </c>
      <c r="H99" s="169">
        <f t="shared" si="1"/>
        <v>16840658.016000003</v>
      </c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78"/>
      <c r="AM99" s="178"/>
      <c r="AN99" s="178"/>
      <c r="AO99" s="178"/>
      <c r="AP99" s="178"/>
      <c r="AQ99" s="178"/>
      <c r="AR99" s="178"/>
      <c r="AS99" s="178"/>
      <c r="AT99" s="178"/>
      <c r="AU99" s="178"/>
      <c r="AV99" s="178"/>
      <c r="AW99" s="178"/>
      <c r="AX99" s="178"/>
      <c r="AY99" s="178"/>
      <c r="AZ99" s="178"/>
      <c r="BA99" s="178"/>
      <c r="BB99" s="178"/>
      <c r="BC99" s="178"/>
      <c r="BD99" s="178"/>
      <c r="BE99" s="178"/>
      <c r="BF99" s="178"/>
      <c r="BG99" s="178"/>
      <c r="BH99" s="178"/>
      <c r="BI99" s="178"/>
      <c r="BJ99" s="178"/>
      <c r="BK99" s="178"/>
      <c r="BL99" s="178"/>
      <c r="BM99" s="178"/>
      <c r="BN99" s="178"/>
      <c r="BO99" s="178"/>
      <c r="BP99" s="178"/>
      <c r="BQ99" s="178"/>
      <c r="BR99" s="178"/>
      <c r="BS99" s="178"/>
      <c r="BT99" s="178"/>
      <c r="BU99" s="178"/>
      <c r="BV99" s="178"/>
      <c r="BW99" s="178"/>
      <c r="BX99" s="178"/>
      <c r="BY99" s="178"/>
      <c r="BZ99" s="178"/>
      <c r="CA99" s="178"/>
      <c r="CB99" s="178"/>
      <c r="CC99" s="178"/>
      <c r="CD99" s="178"/>
      <c r="CE99" s="178"/>
      <c r="CF99" s="178"/>
      <c r="CG99" s="178"/>
      <c r="CH99" s="178"/>
      <c r="CI99" s="178"/>
      <c r="CJ99" s="178"/>
      <c r="CK99" s="178"/>
      <c r="CL99" s="178"/>
      <c r="CM99" s="178"/>
      <c r="CN99" s="178"/>
      <c r="CO99" s="178"/>
      <c r="CP99" s="178"/>
      <c r="CQ99" s="178"/>
      <c r="CR99" s="178"/>
      <c r="CS99" s="178"/>
      <c r="CT99" s="178"/>
      <c r="CU99" s="178"/>
      <c r="CV99" s="178"/>
      <c r="CW99" s="178"/>
      <c r="CX99" s="178"/>
      <c r="CY99" s="178"/>
      <c r="CZ99" s="178"/>
      <c r="DA99" s="178"/>
      <c r="DB99" s="178"/>
      <c r="DC99" s="178"/>
      <c r="DD99" s="178"/>
      <c r="DE99" s="178"/>
      <c r="DF99" s="178"/>
      <c r="DG99" s="178"/>
      <c r="DH99" s="178"/>
      <c r="DI99" s="178"/>
      <c r="DJ99" s="178"/>
      <c r="DK99" s="178"/>
      <c r="DL99" s="178"/>
      <c r="DM99" s="178"/>
      <c r="DN99" s="178"/>
      <c r="DO99" s="178"/>
      <c r="DP99" s="178"/>
      <c r="DQ99" s="178"/>
      <c r="DR99" s="178"/>
      <c r="DS99" s="178"/>
      <c r="DT99" s="178"/>
      <c r="DU99" s="178"/>
      <c r="DV99" s="178"/>
      <c r="DW99" s="178"/>
      <c r="DX99" s="178"/>
      <c r="DY99" s="178"/>
      <c r="DZ99" s="178"/>
      <c r="EA99" s="178"/>
      <c r="EB99" s="178"/>
      <c r="EC99" s="178"/>
      <c r="ED99" s="178"/>
      <c r="EE99" s="178"/>
      <c r="EF99" s="178"/>
      <c r="EG99" s="178"/>
      <c r="EH99" s="178"/>
      <c r="EI99" s="178"/>
      <c r="EJ99" s="178"/>
      <c r="EK99" s="178"/>
      <c r="EL99" s="178"/>
      <c r="EM99" s="178"/>
      <c r="EN99" s="178"/>
      <c r="EO99" s="178"/>
      <c r="EP99" s="178"/>
      <c r="EQ99" s="178"/>
      <c r="ER99" s="178"/>
      <c r="ES99" s="178"/>
      <c r="ET99" s="178"/>
      <c r="EU99" s="178"/>
      <c r="EV99" s="178"/>
      <c r="EW99" s="178"/>
      <c r="EX99" s="178"/>
      <c r="EY99" s="178"/>
      <c r="EZ99" s="178"/>
      <c r="FA99" s="178"/>
      <c r="FB99" s="178"/>
      <c r="FC99" s="178"/>
      <c r="FD99" s="178"/>
      <c r="FE99" s="178"/>
      <c r="FF99" s="178"/>
      <c r="FG99" s="178"/>
      <c r="FH99" s="178"/>
      <c r="FI99" s="178"/>
      <c r="FJ99" s="178"/>
      <c r="FK99" s="178"/>
      <c r="FL99" s="178"/>
      <c r="FM99" s="178"/>
      <c r="FN99" s="178"/>
      <c r="FO99" s="178"/>
      <c r="FP99" s="178"/>
      <c r="FQ99" s="178"/>
      <c r="FR99" s="178"/>
      <c r="FS99" s="178"/>
      <c r="FT99" s="178"/>
      <c r="FU99" s="178"/>
      <c r="FV99" s="178"/>
      <c r="FW99" s="178"/>
      <c r="FX99" s="178"/>
      <c r="FY99" s="178"/>
      <c r="FZ99" s="178"/>
      <c r="GA99" s="178"/>
      <c r="GB99" s="178"/>
      <c r="GC99" s="178"/>
      <c r="GD99" s="178"/>
      <c r="GE99" s="178"/>
      <c r="GF99" s="178"/>
      <c r="GG99" s="178"/>
      <c r="GH99" s="178"/>
      <c r="GI99" s="178"/>
      <c r="GJ99" s="178"/>
      <c r="GK99" s="178"/>
      <c r="GL99" s="178"/>
      <c r="GM99" s="178"/>
      <c r="GN99" s="178"/>
      <c r="GO99" s="178"/>
      <c r="GP99" s="178"/>
      <c r="GQ99" s="178"/>
      <c r="GR99" s="178"/>
      <c r="GS99" s="178"/>
      <c r="GT99" s="178"/>
      <c r="GU99" s="178"/>
      <c r="GV99" s="178"/>
      <c r="GW99" s="178"/>
      <c r="GX99" s="178"/>
    </row>
    <row r="100" spans="1:206" s="179" customFormat="1" ht="37.5">
      <c r="A100" s="172"/>
      <c r="B100" s="173">
        <v>45554</v>
      </c>
      <c r="C100" s="166" t="s">
        <v>583</v>
      </c>
      <c r="D100" s="175" t="s">
        <v>325</v>
      </c>
      <c r="E100" s="186" t="s">
        <v>584</v>
      </c>
      <c r="F100" s="171"/>
      <c r="G100" s="176">
        <v>84160</v>
      </c>
      <c r="H100" s="169">
        <f t="shared" si="1"/>
        <v>16756498.016000003</v>
      </c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  <c r="AL100" s="178"/>
      <c r="AM100" s="178"/>
      <c r="AN100" s="178"/>
      <c r="AO100" s="178"/>
      <c r="AP100" s="178"/>
      <c r="AQ100" s="178"/>
      <c r="AR100" s="178"/>
      <c r="AS100" s="178"/>
      <c r="AT100" s="178"/>
      <c r="AU100" s="178"/>
      <c r="AV100" s="178"/>
      <c r="AW100" s="178"/>
      <c r="AX100" s="178"/>
      <c r="AY100" s="178"/>
      <c r="AZ100" s="178"/>
      <c r="BA100" s="178"/>
      <c r="BB100" s="178"/>
      <c r="BC100" s="178"/>
      <c r="BD100" s="178"/>
      <c r="BE100" s="178"/>
      <c r="BF100" s="178"/>
      <c r="BG100" s="178"/>
      <c r="BH100" s="178"/>
      <c r="BI100" s="178"/>
      <c r="BJ100" s="178"/>
      <c r="BK100" s="178"/>
      <c r="BL100" s="178"/>
      <c r="BM100" s="178"/>
      <c r="BN100" s="178"/>
      <c r="BO100" s="178"/>
      <c r="BP100" s="178"/>
      <c r="BQ100" s="178"/>
      <c r="BR100" s="178"/>
      <c r="BS100" s="178"/>
      <c r="BT100" s="178"/>
      <c r="BU100" s="178"/>
      <c r="BV100" s="178"/>
      <c r="BW100" s="178"/>
      <c r="BX100" s="178"/>
      <c r="BY100" s="178"/>
      <c r="BZ100" s="178"/>
      <c r="CA100" s="178"/>
      <c r="CB100" s="178"/>
      <c r="CC100" s="178"/>
      <c r="CD100" s="178"/>
      <c r="CE100" s="178"/>
      <c r="CF100" s="178"/>
      <c r="CG100" s="178"/>
      <c r="CH100" s="178"/>
      <c r="CI100" s="178"/>
      <c r="CJ100" s="178"/>
      <c r="CK100" s="178"/>
      <c r="CL100" s="178"/>
      <c r="CM100" s="178"/>
      <c r="CN100" s="178"/>
      <c r="CO100" s="178"/>
      <c r="CP100" s="178"/>
      <c r="CQ100" s="178"/>
      <c r="CR100" s="178"/>
      <c r="CS100" s="178"/>
      <c r="CT100" s="178"/>
      <c r="CU100" s="178"/>
      <c r="CV100" s="178"/>
      <c r="CW100" s="178"/>
      <c r="CX100" s="178"/>
      <c r="CY100" s="178"/>
      <c r="CZ100" s="178"/>
      <c r="DA100" s="178"/>
      <c r="DB100" s="178"/>
      <c r="DC100" s="178"/>
      <c r="DD100" s="178"/>
      <c r="DE100" s="178"/>
      <c r="DF100" s="178"/>
      <c r="DG100" s="178"/>
      <c r="DH100" s="178"/>
      <c r="DI100" s="178"/>
      <c r="DJ100" s="178"/>
      <c r="DK100" s="178"/>
      <c r="DL100" s="178"/>
      <c r="DM100" s="178"/>
      <c r="DN100" s="178"/>
      <c r="DO100" s="178"/>
      <c r="DP100" s="178"/>
      <c r="DQ100" s="178"/>
      <c r="DR100" s="178"/>
      <c r="DS100" s="178"/>
      <c r="DT100" s="178"/>
      <c r="DU100" s="178"/>
      <c r="DV100" s="178"/>
      <c r="DW100" s="178"/>
      <c r="DX100" s="178"/>
      <c r="DY100" s="178"/>
      <c r="DZ100" s="178"/>
      <c r="EA100" s="178"/>
      <c r="EB100" s="178"/>
      <c r="EC100" s="178"/>
      <c r="ED100" s="178"/>
      <c r="EE100" s="178"/>
      <c r="EF100" s="178"/>
      <c r="EG100" s="178"/>
      <c r="EH100" s="178"/>
      <c r="EI100" s="178"/>
      <c r="EJ100" s="178"/>
      <c r="EK100" s="178"/>
      <c r="EL100" s="178"/>
      <c r="EM100" s="178"/>
      <c r="EN100" s="178"/>
      <c r="EO100" s="178"/>
      <c r="EP100" s="178"/>
      <c r="EQ100" s="178"/>
      <c r="ER100" s="178"/>
      <c r="ES100" s="178"/>
      <c r="ET100" s="178"/>
      <c r="EU100" s="178"/>
      <c r="EV100" s="178"/>
      <c r="EW100" s="178"/>
      <c r="EX100" s="178"/>
      <c r="EY100" s="178"/>
      <c r="EZ100" s="178"/>
      <c r="FA100" s="178"/>
      <c r="FB100" s="178"/>
      <c r="FC100" s="178"/>
      <c r="FD100" s="178"/>
      <c r="FE100" s="178"/>
      <c r="FF100" s="178"/>
      <c r="FG100" s="178"/>
      <c r="FH100" s="178"/>
      <c r="FI100" s="178"/>
      <c r="FJ100" s="178"/>
      <c r="FK100" s="178"/>
      <c r="FL100" s="178"/>
      <c r="FM100" s="178"/>
      <c r="FN100" s="178"/>
      <c r="FO100" s="178"/>
      <c r="FP100" s="178"/>
      <c r="FQ100" s="178"/>
      <c r="FR100" s="178"/>
      <c r="FS100" s="178"/>
      <c r="FT100" s="178"/>
      <c r="FU100" s="178"/>
      <c r="FV100" s="178"/>
      <c r="FW100" s="178"/>
      <c r="FX100" s="178"/>
      <c r="FY100" s="178"/>
      <c r="FZ100" s="178"/>
      <c r="GA100" s="178"/>
      <c r="GB100" s="178"/>
      <c r="GC100" s="178"/>
      <c r="GD100" s="178"/>
      <c r="GE100" s="178"/>
      <c r="GF100" s="178"/>
      <c r="GG100" s="178"/>
      <c r="GH100" s="178"/>
      <c r="GI100" s="178"/>
      <c r="GJ100" s="178"/>
      <c r="GK100" s="178"/>
      <c r="GL100" s="178"/>
      <c r="GM100" s="178"/>
      <c r="GN100" s="178"/>
      <c r="GO100" s="178"/>
      <c r="GP100" s="178"/>
      <c r="GQ100" s="178"/>
      <c r="GR100" s="178"/>
      <c r="GS100" s="178"/>
      <c r="GT100" s="178"/>
      <c r="GU100" s="178"/>
      <c r="GV100" s="178"/>
      <c r="GW100" s="178"/>
      <c r="GX100" s="178"/>
    </row>
    <row r="101" spans="1:206" s="179" customFormat="1" ht="112.5">
      <c r="A101" s="172"/>
      <c r="B101" s="173">
        <v>45554</v>
      </c>
      <c r="C101" s="166" t="s">
        <v>585</v>
      </c>
      <c r="D101" s="175" t="s">
        <v>270</v>
      </c>
      <c r="E101" s="186" t="s">
        <v>586</v>
      </c>
      <c r="F101" s="171"/>
      <c r="G101" s="176">
        <v>18000</v>
      </c>
      <c r="H101" s="169">
        <f t="shared" si="1"/>
        <v>16738498.016000003</v>
      </c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8"/>
      <c r="AH101" s="178"/>
      <c r="AI101" s="178"/>
      <c r="AJ101" s="178"/>
      <c r="AK101" s="178"/>
      <c r="AL101" s="178"/>
      <c r="AM101" s="178"/>
      <c r="AN101" s="178"/>
      <c r="AO101" s="178"/>
      <c r="AP101" s="178"/>
      <c r="AQ101" s="178"/>
      <c r="AR101" s="178"/>
      <c r="AS101" s="178"/>
      <c r="AT101" s="178"/>
      <c r="AU101" s="178"/>
      <c r="AV101" s="178"/>
      <c r="AW101" s="178"/>
      <c r="AX101" s="178"/>
      <c r="AY101" s="178"/>
      <c r="AZ101" s="178"/>
      <c r="BA101" s="178"/>
      <c r="BB101" s="178"/>
      <c r="BC101" s="178"/>
      <c r="BD101" s="178"/>
      <c r="BE101" s="178"/>
      <c r="BF101" s="178"/>
      <c r="BG101" s="178"/>
      <c r="BH101" s="178"/>
      <c r="BI101" s="178"/>
      <c r="BJ101" s="178"/>
      <c r="BK101" s="178"/>
      <c r="BL101" s="178"/>
      <c r="BM101" s="178"/>
      <c r="BN101" s="178"/>
      <c r="BO101" s="178"/>
      <c r="BP101" s="178"/>
      <c r="BQ101" s="178"/>
      <c r="BR101" s="178"/>
      <c r="BS101" s="178"/>
      <c r="BT101" s="178"/>
      <c r="BU101" s="178"/>
      <c r="BV101" s="178"/>
      <c r="BW101" s="178"/>
      <c r="BX101" s="178"/>
      <c r="BY101" s="178"/>
      <c r="BZ101" s="178"/>
      <c r="CA101" s="178"/>
      <c r="CB101" s="178"/>
      <c r="CC101" s="178"/>
      <c r="CD101" s="178"/>
      <c r="CE101" s="178"/>
      <c r="CF101" s="178"/>
      <c r="CG101" s="178"/>
      <c r="CH101" s="178"/>
      <c r="CI101" s="178"/>
      <c r="CJ101" s="178"/>
      <c r="CK101" s="178"/>
      <c r="CL101" s="178"/>
      <c r="CM101" s="178"/>
      <c r="CN101" s="178"/>
      <c r="CO101" s="178"/>
      <c r="CP101" s="178"/>
      <c r="CQ101" s="178"/>
      <c r="CR101" s="178"/>
      <c r="CS101" s="178"/>
      <c r="CT101" s="178"/>
      <c r="CU101" s="178"/>
      <c r="CV101" s="178"/>
      <c r="CW101" s="178"/>
      <c r="CX101" s="178"/>
      <c r="CY101" s="178"/>
      <c r="CZ101" s="178"/>
      <c r="DA101" s="178"/>
      <c r="DB101" s="178"/>
      <c r="DC101" s="178"/>
      <c r="DD101" s="178"/>
      <c r="DE101" s="178"/>
      <c r="DF101" s="178"/>
      <c r="DG101" s="178"/>
      <c r="DH101" s="178"/>
      <c r="DI101" s="178"/>
      <c r="DJ101" s="178"/>
      <c r="DK101" s="178"/>
      <c r="DL101" s="178"/>
      <c r="DM101" s="178"/>
      <c r="DN101" s="178"/>
      <c r="DO101" s="178"/>
      <c r="DP101" s="178"/>
      <c r="DQ101" s="178"/>
      <c r="DR101" s="178"/>
      <c r="DS101" s="178"/>
      <c r="DT101" s="178"/>
      <c r="DU101" s="178"/>
      <c r="DV101" s="178"/>
      <c r="DW101" s="178"/>
      <c r="DX101" s="178"/>
      <c r="DY101" s="178"/>
      <c r="DZ101" s="178"/>
      <c r="EA101" s="178"/>
      <c r="EB101" s="178"/>
      <c r="EC101" s="178"/>
      <c r="ED101" s="178"/>
      <c r="EE101" s="178"/>
      <c r="EF101" s="178"/>
      <c r="EG101" s="178"/>
      <c r="EH101" s="178"/>
      <c r="EI101" s="178"/>
      <c r="EJ101" s="178"/>
      <c r="EK101" s="178"/>
      <c r="EL101" s="178"/>
      <c r="EM101" s="178"/>
      <c r="EN101" s="178"/>
      <c r="EO101" s="178"/>
      <c r="EP101" s="178"/>
      <c r="EQ101" s="178"/>
      <c r="ER101" s="178"/>
      <c r="ES101" s="178"/>
      <c r="ET101" s="178"/>
      <c r="EU101" s="178"/>
      <c r="EV101" s="178"/>
      <c r="EW101" s="178"/>
      <c r="EX101" s="178"/>
      <c r="EY101" s="178"/>
      <c r="EZ101" s="178"/>
      <c r="FA101" s="178"/>
      <c r="FB101" s="178"/>
      <c r="FC101" s="178"/>
      <c r="FD101" s="178"/>
      <c r="FE101" s="178"/>
      <c r="FF101" s="178"/>
      <c r="FG101" s="178"/>
      <c r="FH101" s="178"/>
      <c r="FI101" s="178"/>
      <c r="FJ101" s="178"/>
      <c r="FK101" s="178"/>
      <c r="FL101" s="178"/>
      <c r="FM101" s="178"/>
      <c r="FN101" s="178"/>
      <c r="FO101" s="178"/>
      <c r="FP101" s="178"/>
      <c r="FQ101" s="178"/>
      <c r="FR101" s="178"/>
      <c r="FS101" s="178"/>
      <c r="FT101" s="178"/>
      <c r="FU101" s="178"/>
      <c r="FV101" s="178"/>
      <c r="FW101" s="178"/>
      <c r="FX101" s="178"/>
      <c r="FY101" s="178"/>
      <c r="FZ101" s="178"/>
      <c r="GA101" s="178"/>
      <c r="GB101" s="178"/>
      <c r="GC101" s="178"/>
      <c r="GD101" s="178"/>
      <c r="GE101" s="178"/>
      <c r="GF101" s="178"/>
      <c r="GG101" s="178"/>
      <c r="GH101" s="178"/>
      <c r="GI101" s="178"/>
      <c r="GJ101" s="178"/>
      <c r="GK101" s="178"/>
      <c r="GL101" s="178"/>
      <c r="GM101" s="178"/>
      <c r="GN101" s="178"/>
      <c r="GO101" s="178"/>
      <c r="GP101" s="178"/>
      <c r="GQ101" s="178"/>
      <c r="GR101" s="178"/>
      <c r="GS101" s="178"/>
      <c r="GT101" s="178"/>
      <c r="GU101" s="178"/>
      <c r="GV101" s="178"/>
      <c r="GW101" s="178"/>
      <c r="GX101" s="178"/>
    </row>
    <row r="102" spans="1:206" s="179" customFormat="1" ht="112.5">
      <c r="A102" s="172"/>
      <c r="B102" s="173">
        <v>45554</v>
      </c>
      <c r="C102" s="166" t="s">
        <v>587</v>
      </c>
      <c r="D102" s="175" t="s">
        <v>270</v>
      </c>
      <c r="E102" s="186" t="s">
        <v>588</v>
      </c>
      <c r="F102" s="171"/>
      <c r="G102" s="176">
        <v>18000</v>
      </c>
      <c r="H102" s="169">
        <f t="shared" si="1"/>
        <v>16720498.016000003</v>
      </c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J102" s="178"/>
      <c r="AK102" s="178"/>
      <c r="AL102" s="178"/>
      <c r="AM102" s="178"/>
      <c r="AN102" s="178"/>
      <c r="AO102" s="178"/>
      <c r="AP102" s="178"/>
      <c r="AQ102" s="178"/>
      <c r="AR102" s="178"/>
      <c r="AS102" s="178"/>
      <c r="AT102" s="178"/>
      <c r="AU102" s="178"/>
      <c r="AV102" s="178"/>
      <c r="AW102" s="178"/>
      <c r="AX102" s="178"/>
      <c r="AY102" s="178"/>
      <c r="AZ102" s="178"/>
      <c r="BA102" s="178"/>
      <c r="BB102" s="178"/>
      <c r="BC102" s="178"/>
      <c r="BD102" s="178"/>
      <c r="BE102" s="178"/>
      <c r="BF102" s="178"/>
      <c r="BG102" s="178"/>
      <c r="BH102" s="178"/>
      <c r="BI102" s="178"/>
      <c r="BJ102" s="178"/>
      <c r="BK102" s="178"/>
      <c r="BL102" s="178"/>
      <c r="BM102" s="178"/>
      <c r="BN102" s="178"/>
      <c r="BO102" s="178"/>
      <c r="BP102" s="178"/>
      <c r="BQ102" s="178"/>
      <c r="BR102" s="178"/>
      <c r="BS102" s="178"/>
      <c r="BT102" s="178"/>
      <c r="BU102" s="178"/>
      <c r="BV102" s="178"/>
      <c r="BW102" s="178"/>
      <c r="BX102" s="178"/>
      <c r="BY102" s="178"/>
      <c r="BZ102" s="178"/>
      <c r="CA102" s="178"/>
      <c r="CB102" s="178"/>
      <c r="CC102" s="178"/>
      <c r="CD102" s="178"/>
      <c r="CE102" s="178"/>
      <c r="CF102" s="178"/>
      <c r="CG102" s="178"/>
      <c r="CH102" s="178"/>
      <c r="CI102" s="178"/>
      <c r="CJ102" s="178"/>
      <c r="CK102" s="178"/>
      <c r="CL102" s="178"/>
      <c r="CM102" s="178"/>
      <c r="CN102" s="178"/>
      <c r="CO102" s="178"/>
      <c r="CP102" s="178"/>
      <c r="CQ102" s="178"/>
      <c r="CR102" s="178"/>
      <c r="CS102" s="178"/>
      <c r="CT102" s="178"/>
      <c r="CU102" s="178"/>
      <c r="CV102" s="178"/>
      <c r="CW102" s="178"/>
      <c r="CX102" s="178"/>
      <c r="CY102" s="178"/>
      <c r="CZ102" s="178"/>
      <c r="DA102" s="178"/>
      <c r="DB102" s="178"/>
      <c r="DC102" s="178"/>
      <c r="DD102" s="178"/>
      <c r="DE102" s="178"/>
      <c r="DF102" s="178"/>
      <c r="DG102" s="178"/>
      <c r="DH102" s="178"/>
      <c r="DI102" s="178"/>
      <c r="DJ102" s="178"/>
      <c r="DK102" s="178"/>
      <c r="DL102" s="178"/>
      <c r="DM102" s="178"/>
      <c r="DN102" s="178"/>
      <c r="DO102" s="178"/>
      <c r="DP102" s="178"/>
      <c r="DQ102" s="178"/>
      <c r="DR102" s="178"/>
      <c r="DS102" s="178"/>
      <c r="DT102" s="178"/>
      <c r="DU102" s="178"/>
      <c r="DV102" s="178"/>
      <c r="DW102" s="178"/>
      <c r="DX102" s="178"/>
      <c r="DY102" s="178"/>
      <c r="DZ102" s="178"/>
      <c r="EA102" s="178"/>
      <c r="EB102" s="178"/>
      <c r="EC102" s="178"/>
      <c r="ED102" s="178"/>
      <c r="EE102" s="178"/>
      <c r="EF102" s="178"/>
      <c r="EG102" s="178"/>
      <c r="EH102" s="178"/>
      <c r="EI102" s="178"/>
      <c r="EJ102" s="178"/>
      <c r="EK102" s="178"/>
      <c r="EL102" s="178"/>
      <c r="EM102" s="178"/>
      <c r="EN102" s="178"/>
      <c r="EO102" s="178"/>
      <c r="EP102" s="178"/>
      <c r="EQ102" s="178"/>
      <c r="ER102" s="178"/>
      <c r="ES102" s="178"/>
      <c r="ET102" s="178"/>
      <c r="EU102" s="178"/>
      <c r="EV102" s="178"/>
      <c r="EW102" s="178"/>
      <c r="EX102" s="178"/>
      <c r="EY102" s="178"/>
      <c r="EZ102" s="178"/>
      <c r="FA102" s="178"/>
      <c r="FB102" s="178"/>
      <c r="FC102" s="178"/>
      <c r="FD102" s="178"/>
      <c r="FE102" s="178"/>
      <c r="FF102" s="178"/>
      <c r="FG102" s="178"/>
      <c r="FH102" s="178"/>
      <c r="FI102" s="178"/>
      <c r="FJ102" s="178"/>
      <c r="FK102" s="178"/>
      <c r="FL102" s="178"/>
      <c r="FM102" s="178"/>
      <c r="FN102" s="178"/>
      <c r="FO102" s="178"/>
      <c r="FP102" s="178"/>
      <c r="FQ102" s="178"/>
      <c r="FR102" s="178"/>
      <c r="FS102" s="178"/>
      <c r="FT102" s="178"/>
      <c r="FU102" s="178"/>
      <c r="FV102" s="178"/>
      <c r="FW102" s="178"/>
      <c r="FX102" s="178"/>
      <c r="FY102" s="178"/>
      <c r="FZ102" s="178"/>
      <c r="GA102" s="178"/>
      <c r="GB102" s="178"/>
      <c r="GC102" s="178"/>
      <c r="GD102" s="178"/>
      <c r="GE102" s="178"/>
      <c r="GF102" s="178"/>
      <c r="GG102" s="178"/>
      <c r="GH102" s="178"/>
      <c r="GI102" s="178"/>
      <c r="GJ102" s="178"/>
      <c r="GK102" s="178"/>
      <c r="GL102" s="178"/>
      <c r="GM102" s="178"/>
      <c r="GN102" s="178"/>
      <c r="GO102" s="178"/>
      <c r="GP102" s="178"/>
      <c r="GQ102" s="178"/>
      <c r="GR102" s="178"/>
      <c r="GS102" s="178"/>
      <c r="GT102" s="178"/>
      <c r="GU102" s="178"/>
      <c r="GV102" s="178"/>
      <c r="GW102" s="178"/>
      <c r="GX102" s="178"/>
    </row>
    <row r="103" spans="1:206" s="179" customFormat="1" ht="112.5">
      <c r="A103" s="172"/>
      <c r="B103" s="173">
        <v>45554</v>
      </c>
      <c r="C103" s="166" t="s">
        <v>589</v>
      </c>
      <c r="D103" s="175" t="s">
        <v>270</v>
      </c>
      <c r="E103" s="186" t="s">
        <v>590</v>
      </c>
      <c r="F103" s="171"/>
      <c r="G103" s="176">
        <v>18000</v>
      </c>
      <c r="H103" s="169">
        <f t="shared" si="1"/>
        <v>16702498.016000003</v>
      </c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8"/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178"/>
      <c r="AI103" s="178"/>
      <c r="AJ103" s="178"/>
      <c r="AK103" s="178"/>
      <c r="AL103" s="178"/>
      <c r="AM103" s="178"/>
      <c r="AN103" s="178"/>
      <c r="AO103" s="178"/>
      <c r="AP103" s="178"/>
      <c r="AQ103" s="178"/>
      <c r="AR103" s="178"/>
      <c r="AS103" s="178"/>
      <c r="AT103" s="178"/>
      <c r="AU103" s="178"/>
      <c r="AV103" s="178"/>
      <c r="AW103" s="178"/>
      <c r="AX103" s="178"/>
      <c r="AY103" s="178"/>
      <c r="AZ103" s="178"/>
      <c r="BA103" s="178"/>
      <c r="BB103" s="178"/>
      <c r="BC103" s="178"/>
      <c r="BD103" s="178"/>
      <c r="BE103" s="178"/>
      <c r="BF103" s="178"/>
      <c r="BG103" s="178"/>
      <c r="BH103" s="178"/>
      <c r="BI103" s="178"/>
      <c r="BJ103" s="178"/>
      <c r="BK103" s="178"/>
      <c r="BL103" s="178"/>
      <c r="BM103" s="178"/>
      <c r="BN103" s="178"/>
      <c r="BO103" s="178"/>
      <c r="BP103" s="178"/>
      <c r="BQ103" s="178"/>
      <c r="BR103" s="178"/>
      <c r="BS103" s="178"/>
      <c r="BT103" s="178"/>
      <c r="BU103" s="178"/>
      <c r="BV103" s="178"/>
      <c r="BW103" s="178"/>
      <c r="BX103" s="178"/>
      <c r="BY103" s="178"/>
      <c r="BZ103" s="178"/>
      <c r="CA103" s="178"/>
      <c r="CB103" s="178"/>
      <c r="CC103" s="178"/>
      <c r="CD103" s="178"/>
      <c r="CE103" s="178"/>
      <c r="CF103" s="178"/>
      <c r="CG103" s="178"/>
      <c r="CH103" s="178"/>
      <c r="CI103" s="178"/>
      <c r="CJ103" s="178"/>
      <c r="CK103" s="178"/>
      <c r="CL103" s="178"/>
      <c r="CM103" s="178"/>
      <c r="CN103" s="178"/>
      <c r="CO103" s="178"/>
      <c r="CP103" s="178"/>
      <c r="CQ103" s="178"/>
      <c r="CR103" s="178"/>
      <c r="CS103" s="178"/>
      <c r="CT103" s="178"/>
      <c r="CU103" s="178"/>
      <c r="CV103" s="178"/>
      <c r="CW103" s="178"/>
      <c r="CX103" s="178"/>
      <c r="CY103" s="178"/>
      <c r="CZ103" s="178"/>
      <c r="DA103" s="178"/>
      <c r="DB103" s="178"/>
      <c r="DC103" s="178"/>
      <c r="DD103" s="178"/>
      <c r="DE103" s="178"/>
      <c r="DF103" s="178"/>
      <c r="DG103" s="178"/>
      <c r="DH103" s="178"/>
      <c r="DI103" s="178"/>
      <c r="DJ103" s="178"/>
      <c r="DK103" s="178"/>
      <c r="DL103" s="178"/>
      <c r="DM103" s="178"/>
      <c r="DN103" s="178"/>
      <c r="DO103" s="178"/>
      <c r="DP103" s="178"/>
      <c r="DQ103" s="178"/>
      <c r="DR103" s="178"/>
      <c r="DS103" s="178"/>
      <c r="DT103" s="178"/>
      <c r="DU103" s="178"/>
      <c r="DV103" s="178"/>
      <c r="DW103" s="178"/>
      <c r="DX103" s="178"/>
      <c r="DY103" s="178"/>
      <c r="DZ103" s="178"/>
      <c r="EA103" s="178"/>
      <c r="EB103" s="178"/>
      <c r="EC103" s="178"/>
      <c r="ED103" s="178"/>
      <c r="EE103" s="178"/>
      <c r="EF103" s="178"/>
      <c r="EG103" s="178"/>
      <c r="EH103" s="178"/>
      <c r="EI103" s="178"/>
      <c r="EJ103" s="178"/>
      <c r="EK103" s="178"/>
      <c r="EL103" s="178"/>
      <c r="EM103" s="178"/>
      <c r="EN103" s="178"/>
      <c r="EO103" s="178"/>
      <c r="EP103" s="178"/>
      <c r="EQ103" s="178"/>
      <c r="ER103" s="178"/>
      <c r="ES103" s="178"/>
      <c r="ET103" s="178"/>
      <c r="EU103" s="178"/>
      <c r="EV103" s="178"/>
      <c r="EW103" s="178"/>
      <c r="EX103" s="178"/>
      <c r="EY103" s="178"/>
      <c r="EZ103" s="178"/>
      <c r="FA103" s="178"/>
      <c r="FB103" s="178"/>
      <c r="FC103" s="178"/>
      <c r="FD103" s="178"/>
      <c r="FE103" s="178"/>
      <c r="FF103" s="178"/>
      <c r="FG103" s="178"/>
      <c r="FH103" s="178"/>
      <c r="FI103" s="178"/>
      <c r="FJ103" s="178"/>
      <c r="FK103" s="178"/>
      <c r="FL103" s="178"/>
      <c r="FM103" s="178"/>
      <c r="FN103" s="178"/>
      <c r="FO103" s="178"/>
      <c r="FP103" s="178"/>
      <c r="FQ103" s="178"/>
      <c r="FR103" s="178"/>
      <c r="FS103" s="178"/>
      <c r="FT103" s="178"/>
      <c r="FU103" s="178"/>
      <c r="FV103" s="178"/>
      <c r="FW103" s="178"/>
      <c r="FX103" s="178"/>
      <c r="FY103" s="178"/>
      <c r="FZ103" s="178"/>
      <c r="GA103" s="178"/>
      <c r="GB103" s="178"/>
      <c r="GC103" s="178"/>
      <c r="GD103" s="178"/>
      <c r="GE103" s="178"/>
      <c r="GF103" s="178"/>
      <c r="GG103" s="178"/>
      <c r="GH103" s="178"/>
      <c r="GI103" s="178"/>
      <c r="GJ103" s="178"/>
      <c r="GK103" s="178"/>
      <c r="GL103" s="178"/>
      <c r="GM103" s="178"/>
      <c r="GN103" s="178"/>
      <c r="GO103" s="178"/>
      <c r="GP103" s="178"/>
      <c r="GQ103" s="178"/>
      <c r="GR103" s="178"/>
      <c r="GS103" s="178"/>
      <c r="GT103" s="178"/>
      <c r="GU103" s="178"/>
      <c r="GV103" s="178"/>
      <c r="GW103" s="178"/>
      <c r="GX103" s="178"/>
    </row>
    <row r="104" spans="1:206" s="179" customFormat="1" ht="112.5">
      <c r="A104" s="172"/>
      <c r="B104" s="173">
        <v>45554</v>
      </c>
      <c r="C104" s="166" t="s">
        <v>591</v>
      </c>
      <c r="D104" s="175" t="s">
        <v>270</v>
      </c>
      <c r="E104" s="186" t="s">
        <v>592</v>
      </c>
      <c r="F104" s="171"/>
      <c r="G104" s="176">
        <v>18000</v>
      </c>
      <c r="H104" s="169">
        <f t="shared" si="1"/>
        <v>16684498.016000003</v>
      </c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  <c r="AL104" s="178"/>
      <c r="AM104" s="178"/>
      <c r="AN104" s="178"/>
      <c r="AO104" s="178"/>
      <c r="AP104" s="178"/>
      <c r="AQ104" s="178"/>
      <c r="AR104" s="178"/>
      <c r="AS104" s="178"/>
      <c r="AT104" s="178"/>
      <c r="AU104" s="178"/>
      <c r="AV104" s="178"/>
      <c r="AW104" s="178"/>
      <c r="AX104" s="178"/>
      <c r="AY104" s="178"/>
      <c r="AZ104" s="178"/>
      <c r="BA104" s="178"/>
      <c r="BB104" s="178"/>
      <c r="BC104" s="178"/>
      <c r="BD104" s="178"/>
      <c r="BE104" s="178"/>
      <c r="BF104" s="178"/>
      <c r="BG104" s="178"/>
      <c r="BH104" s="178"/>
      <c r="BI104" s="178"/>
      <c r="BJ104" s="178"/>
      <c r="BK104" s="178"/>
      <c r="BL104" s="178"/>
      <c r="BM104" s="178"/>
      <c r="BN104" s="178"/>
      <c r="BO104" s="178"/>
      <c r="BP104" s="178"/>
      <c r="BQ104" s="178"/>
      <c r="BR104" s="178"/>
      <c r="BS104" s="178"/>
      <c r="BT104" s="178"/>
      <c r="BU104" s="178"/>
      <c r="BV104" s="178"/>
      <c r="BW104" s="178"/>
      <c r="BX104" s="178"/>
      <c r="BY104" s="178"/>
      <c r="BZ104" s="178"/>
      <c r="CA104" s="178"/>
      <c r="CB104" s="178"/>
      <c r="CC104" s="178"/>
      <c r="CD104" s="178"/>
      <c r="CE104" s="178"/>
      <c r="CF104" s="178"/>
      <c r="CG104" s="178"/>
      <c r="CH104" s="178"/>
      <c r="CI104" s="178"/>
      <c r="CJ104" s="178"/>
      <c r="CK104" s="178"/>
      <c r="CL104" s="178"/>
      <c r="CM104" s="178"/>
      <c r="CN104" s="178"/>
      <c r="CO104" s="178"/>
      <c r="CP104" s="178"/>
      <c r="CQ104" s="178"/>
      <c r="CR104" s="178"/>
      <c r="CS104" s="178"/>
      <c r="CT104" s="178"/>
      <c r="CU104" s="178"/>
      <c r="CV104" s="178"/>
      <c r="CW104" s="178"/>
      <c r="CX104" s="178"/>
      <c r="CY104" s="178"/>
      <c r="CZ104" s="178"/>
      <c r="DA104" s="178"/>
      <c r="DB104" s="178"/>
      <c r="DC104" s="178"/>
      <c r="DD104" s="178"/>
      <c r="DE104" s="178"/>
      <c r="DF104" s="178"/>
      <c r="DG104" s="178"/>
      <c r="DH104" s="178"/>
      <c r="DI104" s="178"/>
      <c r="DJ104" s="178"/>
      <c r="DK104" s="178"/>
      <c r="DL104" s="178"/>
      <c r="DM104" s="178"/>
      <c r="DN104" s="178"/>
      <c r="DO104" s="178"/>
      <c r="DP104" s="178"/>
      <c r="DQ104" s="178"/>
      <c r="DR104" s="178"/>
      <c r="DS104" s="178"/>
      <c r="DT104" s="178"/>
      <c r="DU104" s="178"/>
      <c r="DV104" s="178"/>
      <c r="DW104" s="178"/>
      <c r="DX104" s="178"/>
      <c r="DY104" s="178"/>
      <c r="DZ104" s="178"/>
      <c r="EA104" s="178"/>
      <c r="EB104" s="178"/>
      <c r="EC104" s="178"/>
      <c r="ED104" s="178"/>
      <c r="EE104" s="178"/>
      <c r="EF104" s="178"/>
      <c r="EG104" s="178"/>
      <c r="EH104" s="178"/>
      <c r="EI104" s="178"/>
      <c r="EJ104" s="178"/>
      <c r="EK104" s="178"/>
      <c r="EL104" s="178"/>
      <c r="EM104" s="178"/>
      <c r="EN104" s="178"/>
      <c r="EO104" s="178"/>
      <c r="EP104" s="178"/>
      <c r="EQ104" s="178"/>
      <c r="ER104" s="178"/>
      <c r="ES104" s="178"/>
      <c r="ET104" s="178"/>
      <c r="EU104" s="178"/>
      <c r="EV104" s="178"/>
      <c r="EW104" s="178"/>
      <c r="EX104" s="178"/>
      <c r="EY104" s="178"/>
      <c r="EZ104" s="178"/>
      <c r="FA104" s="178"/>
      <c r="FB104" s="178"/>
      <c r="FC104" s="178"/>
      <c r="FD104" s="178"/>
      <c r="FE104" s="178"/>
      <c r="FF104" s="178"/>
      <c r="FG104" s="178"/>
      <c r="FH104" s="178"/>
      <c r="FI104" s="178"/>
      <c r="FJ104" s="178"/>
      <c r="FK104" s="178"/>
      <c r="FL104" s="178"/>
      <c r="FM104" s="178"/>
      <c r="FN104" s="178"/>
      <c r="FO104" s="178"/>
      <c r="FP104" s="178"/>
      <c r="FQ104" s="178"/>
      <c r="FR104" s="178"/>
      <c r="FS104" s="178"/>
      <c r="FT104" s="178"/>
      <c r="FU104" s="178"/>
      <c r="FV104" s="178"/>
      <c r="FW104" s="178"/>
      <c r="FX104" s="178"/>
      <c r="FY104" s="178"/>
      <c r="FZ104" s="178"/>
      <c r="GA104" s="178"/>
      <c r="GB104" s="178"/>
      <c r="GC104" s="178"/>
      <c r="GD104" s="178"/>
      <c r="GE104" s="178"/>
      <c r="GF104" s="178"/>
      <c r="GG104" s="178"/>
      <c r="GH104" s="178"/>
      <c r="GI104" s="178"/>
      <c r="GJ104" s="178"/>
      <c r="GK104" s="178"/>
      <c r="GL104" s="178"/>
      <c r="GM104" s="178"/>
      <c r="GN104" s="178"/>
      <c r="GO104" s="178"/>
      <c r="GP104" s="178"/>
      <c r="GQ104" s="178"/>
      <c r="GR104" s="178"/>
      <c r="GS104" s="178"/>
      <c r="GT104" s="178"/>
      <c r="GU104" s="178"/>
      <c r="GV104" s="178"/>
      <c r="GW104" s="178"/>
      <c r="GX104" s="178"/>
    </row>
    <row r="105" spans="1:206" s="179" customFormat="1" ht="93.75">
      <c r="A105" s="172"/>
      <c r="B105" s="173">
        <v>45554</v>
      </c>
      <c r="C105" s="166" t="s">
        <v>593</v>
      </c>
      <c r="D105" s="175" t="s">
        <v>561</v>
      </c>
      <c r="E105" s="186" t="s">
        <v>594</v>
      </c>
      <c r="F105" s="171"/>
      <c r="G105" s="176">
        <v>18900</v>
      </c>
      <c r="H105" s="169">
        <f t="shared" si="1"/>
        <v>16665598.016000003</v>
      </c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  <c r="AL105" s="178"/>
      <c r="AM105" s="178"/>
      <c r="AN105" s="178"/>
      <c r="AO105" s="178"/>
      <c r="AP105" s="178"/>
      <c r="AQ105" s="178"/>
      <c r="AR105" s="178"/>
      <c r="AS105" s="178"/>
      <c r="AT105" s="178"/>
      <c r="AU105" s="178"/>
      <c r="AV105" s="178"/>
      <c r="AW105" s="178"/>
      <c r="AX105" s="178"/>
      <c r="AY105" s="178"/>
      <c r="AZ105" s="178"/>
      <c r="BA105" s="178"/>
      <c r="BB105" s="178"/>
      <c r="BC105" s="178"/>
      <c r="BD105" s="178"/>
      <c r="BE105" s="178"/>
      <c r="BF105" s="178"/>
      <c r="BG105" s="178"/>
      <c r="BH105" s="178"/>
      <c r="BI105" s="178"/>
      <c r="BJ105" s="178"/>
      <c r="BK105" s="178"/>
      <c r="BL105" s="178"/>
      <c r="BM105" s="178"/>
      <c r="BN105" s="178"/>
      <c r="BO105" s="178"/>
      <c r="BP105" s="178"/>
      <c r="BQ105" s="178"/>
      <c r="BR105" s="178"/>
      <c r="BS105" s="178"/>
      <c r="BT105" s="178"/>
      <c r="BU105" s="178"/>
      <c r="BV105" s="178"/>
      <c r="BW105" s="178"/>
      <c r="BX105" s="178"/>
      <c r="BY105" s="178"/>
      <c r="BZ105" s="178"/>
      <c r="CA105" s="178"/>
      <c r="CB105" s="178"/>
      <c r="CC105" s="178"/>
      <c r="CD105" s="178"/>
      <c r="CE105" s="178"/>
      <c r="CF105" s="178"/>
      <c r="CG105" s="178"/>
      <c r="CH105" s="178"/>
      <c r="CI105" s="178"/>
      <c r="CJ105" s="178"/>
      <c r="CK105" s="178"/>
      <c r="CL105" s="178"/>
      <c r="CM105" s="178"/>
      <c r="CN105" s="178"/>
      <c r="CO105" s="178"/>
      <c r="CP105" s="178"/>
      <c r="CQ105" s="178"/>
      <c r="CR105" s="178"/>
      <c r="CS105" s="178"/>
      <c r="CT105" s="178"/>
      <c r="CU105" s="178"/>
      <c r="CV105" s="178"/>
      <c r="CW105" s="178"/>
      <c r="CX105" s="178"/>
      <c r="CY105" s="178"/>
      <c r="CZ105" s="178"/>
      <c r="DA105" s="178"/>
      <c r="DB105" s="178"/>
      <c r="DC105" s="178"/>
      <c r="DD105" s="178"/>
      <c r="DE105" s="178"/>
      <c r="DF105" s="178"/>
      <c r="DG105" s="178"/>
      <c r="DH105" s="178"/>
      <c r="DI105" s="178"/>
      <c r="DJ105" s="178"/>
      <c r="DK105" s="178"/>
      <c r="DL105" s="178"/>
      <c r="DM105" s="178"/>
      <c r="DN105" s="178"/>
      <c r="DO105" s="178"/>
      <c r="DP105" s="178"/>
      <c r="DQ105" s="178"/>
      <c r="DR105" s="178"/>
      <c r="DS105" s="178"/>
      <c r="DT105" s="178"/>
      <c r="DU105" s="178"/>
      <c r="DV105" s="178"/>
      <c r="DW105" s="178"/>
      <c r="DX105" s="178"/>
      <c r="DY105" s="178"/>
      <c r="DZ105" s="178"/>
      <c r="EA105" s="178"/>
      <c r="EB105" s="178"/>
      <c r="EC105" s="178"/>
      <c r="ED105" s="178"/>
      <c r="EE105" s="178"/>
      <c r="EF105" s="178"/>
      <c r="EG105" s="178"/>
      <c r="EH105" s="178"/>
      <c r="EI105" s="178"/>
      <c r="EJ105" s="178"/>
      <c r="EK105" s="178"/>
      <c r="EL105" s="178"/>
      <c r="EM105" s="178"/>
      <c r="EN105" s="178"/>
      <c r="EO105" s="178"/>
      <c r="EP105" s="178"/>
      <c r="EQ105" s="178"/>
      <c r="ER105" s="178"/>
      <c r="ES105" s="178"/>
      <c r="ET105" s="178"/>
      <c r="EU105" s="178"/>
      <c r="EV105" s="178"/>
      <c r="EW105" s="178"/>
      <c r="EX105" s="178"/>
      <c r="EY105" s="178"/>
      <c r="EZ105" s="178"/>
      <c r="FA105" s="178"/>
      <c r="FB105" s="178"/>
      <c r="FC105" s="178"/>
      <c r="FD105" s="178"/>
      <c r="FE105" s="178"/>
      <c r="FF105" s="178"/>
      <c r="FG105" s="178"/>
      <c r="FH105" s="178"/>
      <c r="FI105" s="178"/>
      <c r="FJ105" s="178"/>
      <c r="FK105" s="178"/>
      <c r="FL105" s="178"/>
      <c r="FM105" s="178"/>
      <c r="FN105" s="178"/>
      <c r="FO105" s="178"/>
      <c r="FP105" s="178"/>
      <c r="FQ105" s="178"/>
      <c r="FR105" s="178"/>
      <c r="FS105" s="178"/>
      <c r="FT105" s="178"/>
      <c r="FU105" s="178"/>
      <c r="FV105" s="178"/>
      <c r="FW105" s="178"/>
      <c r="FX105" s="178"/>
      <c r="FY105" s="178"/>
      <c r="FZ105" s="178"/>
      <c r="GA105" s="178"/>
      <c r="GB105" s="178"/>
      <c r="GC105" s="178"/>
      <c r="GD105" s="178"/>
      <c r="GE105" s="178"/>
      <c r="GF105" s="178"/>
      <c r="GG105" s="178"/>
      <c r="GH105" s="178"/>
      <c r="GI105" s="178"/>
      <c r="GJ105" s="178"/>
      <c r="GK105" s="178"/>
      <c r="GL105" s="178"/>
      <c r="GM105" s="178"/>
      <c r="GN105" s="178"/>
      <c r="GO105" s="178"/>
      <c r="GP105" s="178"/>
      <c r="GQ105" s="178"/>
      <c r="GR105" s="178"/>
      <c r="GS105" s="178"/>
      <c r="GT105" s="178"/>
      <c r="GU105" s="178"/>
      <c r="GV105" s="178"/>
      <c r="GW105" s="178"/>
      <c r="GX105" s="178"/>
    </row>
    <row r="106" spans="1:206" s="179" customFormat="1" ht="93.75">
      <c r="A106" s="172"/>
      <c r="B106" s="173">
        <v>45554</v>
      </c>
      <c r="C106" s="166" t="s">
        <v>595</v>
      </c>
      <c r="D106" s="175" t="s">
        <v>561</v>
      </c>
      <c r="E106" s="186" t="s">
        <v>596</v>
      </c>
      <c r="F106" s="171"/>
      <c r="G106" s="176">
        <v>18900</v>
      </c>
      <c r="H106" s="169">
        <f t="shared" si="1"/>
        <v>16646698.016000003</v>
      </c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78"/>
      <c r="AN106" s="178"/>
      <c r="AO106" s="178"/>
      <c r="AP106" s="178"/>
      <c r="AQ106" s="178"/>
      <c r="AR106" s="178"/>
      <c r="AS106" s="178"/>
      <c r="AT106" s="178"/>
      <c r="AU106" s="178"/>
      <c r="AV106" s="178"/>
      <c r="AW106" s="178"/>
      <c r="AX106" s="178"/>
      <c r="AY106" s="178"/>
      <c r="AZ106" s="178"/>
      <c r="BA106" s="178"/>
      <c r="BB106" s="178"/>
      <c r="BC106" s="178"/>
      <c r="BD106" s="178"/>
      <c r="BE106" s="178"/>
      <c r="BF106" s="178"/>
      <c r="BG106" s="178"/>
      <c r="BH106" s="178"/>
      <c r="BI106" s="178"/>
      <c r="BJ106" s="178"/>
      <c r="BK106" s="178"/>
      <c r="BL106" s="178"/>
      <c r="BM106" s="178"/>
      <c r="BN106" s="178"/>
      <c r="BO106" s="178"/>
      <c r="BP106" s="178"/>
      <c r="BQ106" s="178"/>
      <c r="BR106" s="178"/>
      <c r="BS106" s="178"/>
      <c r="BT106" s="178"/>
      <c r="BU106" s="178"/>
      <c r="BV106" s="178"/>
      <c r="BW106" s="178"/>
      <c r="BX106" s="178"/>
      <c r="BY106" s="178"/>
      <c r="BZ106" s="178"/>
      <c r="CA106" s="178"/>
      <c r="CB106" s="178"/>
      <c r="CC106" s="178"/>
      <c r="CD106" s="178"/>
      <c r="CE106" s="178"/>
      <c r="CF106" s="178"/>
      <c r="CG106" s="178"/>
      <c r="CH106" s="178"/>
      <c r="CI106" s="178"/>
      <c r="CJ106" s="178"/>
      <c r="CK106" s="178"/>
      <c r="CL106" s="178"/>
      <c r="CM106" s="178"/>
      <c r="CN106" s="178"/>
      <c r="CO106" s="178"/>
      <c r="CP106" s="178"/>
      <c r="CQ106" s="178"/>
      <c r="CR106" s="178"/>
      <c r="CS106" s="178"/>
      <c r="CT106" s="178"/>
      <c r="CU106" s="178"/>
      <c r="CV106" s="178"/>
      <c r="CW106" s="178"/>
      <c r="CX106" s="178"/>
      <c r="CY106" s="178"/>
      <c r="CZ106" s="178"/>
      <c r="DA106" s="178"/>
      <c r="DB106" s="178"/>
      <c r="DC106" s="178"/>
      <c r="DD106" s="178"/>
      <c r="DE106" s="178"/>
      <c r="DF106" s="178"/>
      <c r="DG106" s="178"/>
      <c r="DH106" s="178"/>
      <c r="DI106" s="178"/>
      <c r="DJ106" s="178"/>
      <c r="DK106" s="178"/>
      <c r="DL106" s="178"/>
      <c r="DM106" s="178"/>
      <c r="DN106" s="178"/>
      <c r="DO106" s="178"/>
      <c r="DP106" s="178"/>
      <c r="DQ106" s="178"/>
      <c r="DR106" s="178"/>
      <c r="DS106" s="178"/>
      <c r="DT106" s="178"/>
      <c r="DU106" s="178"/>
      <c r="DV106" s="178"/>
      <c r="DW106" s="178"/>
      <c r="DX106" s="178"/>
      <c r="DY106" s="178"/>
      <c r="DZ106" s="178"/>
      <c r="EA106" s="178"/>
      <c r="EB106" s="178"/>
      <c r="EC106" s="178"/>
      <c r="ED106" s="178"/>
      <c r="EE106" s="178"/>
      <c r="EF106" s="178"/>
      <c r="EG106" s="178"/>
      <c r="EH106" s="178"/>
      <c r="EI106" s="178"/>
      <c r="EJ106" s="178"/>
      <c r="EK106" s="178"/>
      <c r="EL106" s="178"/>
      <c r="EM106" s="178"/>
      <c r="EN106" s="178"/>
      <c r="EO106" s="178"/>
      <c r="EP106" s="178"/>
      <c r="EQ106" s="178"/>
      <c r="ER106" s="178"/>
      <c r="ES106" s="178"/>
      <c r="ET106" s="178"/>
      <c r="EU106" s="178"/>
      <c r="EV106" s="178"/>
      <c r="EW106" s="178"/>
      <c r="EX106" s="178"/>
      <c r="EY106" s="178"/>
      <c r="EZ106" s="178"/>
      <c r="FA106" s="178"/>
      <c r="FB106" s="178"/>
      <c r="FC106" s="178"/>
      <c r="FD106" s="178"/>
      <c r="FE106" s="178"/>
      <c r="FF106" s="178"/>
      <c r="FG106" s="178"/>
      <c r="FH106" s="178"/>
      <c r="FI106" s="178"/>
      <c r="FJ106" s="178"/>
      <c r="FK106" s="178"/>
      <c r="FL106" s="178"/>
      <c r="FM106" s="178"/>
      <c r="FN106" s="178"/>
      <c r="FO106" s="178"/>
      <c r="FP106" s="178"/>
      <c r="FQ106" s="178"/>
      <c r="FR106" s="178"/>
      <c r="FS106" s="178"/>
      <c r="FT106" s="178"/>
      <c r="FU106" s="178"/>
      <c r="FV106" s="178"/>
      <c r="FW106" s="178"/>
      <c r="FX106" s="178"/>
      <c r="FY106" s="178"/>
      <c r="FZ106" s="178"/>
      <c r="GA106" s="178"/>
      <c r="GB106" s="178"/>
      <c r="GC106" s="178"/>
      <c r="GD106" s="178"/>
      <c r="GE106" s="178"/>
      <c r="GF106" s="178"/>
      <c r="GG106" s="178"/>
      <c r="GH106" s="178"/>
      <c r="GI106" s="178"/>
      <c r="GJ106" s="178"/>
      <c r="GK106" s="178"/>
      <c r="GL106" s="178"/>
      <c r="GM106" s="178"/>
      <c r="GN106" s="178"/>
      <c r="GO106" s="178"/>
      <c r="GP106" s="178"/>
      <c r="GQ106" s="178"/>
      <c r="GR106" s="178"/>
      <c r="GS106" s="178"/>
      <c r="GT106" s="178"/>
      <c r="GU106" s="178"/>
      <c r="GV106" s="178"/>
      <c r="GW106" s="178"/>
      <c r="GX106" s="178"/>
    </row>
    <row r="107" spans="1:206" s="179" customFormat="1" ht="93.75">
      <c r="A107" s="172"/>
      <c r="B107" s="173">
        <v>45554</v>
      </c>
      <c r="C107" s="166" t="s">
        <v>597</v>
      </c>
      <c r="D107" s="175" t="s">
        <v>561</v>
      </c>
      <c r="E107" s="186" t="s">
        <v>598</v>
      </c>
      <c r="F107" s="171"/>
      <c r="G107" s="176">
        <v>18000</v>
      </c>
      <c r="H107" s="169">
        <f t="shared" si="1"/>
        <v>16628698.016000003</v>
      </c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8"/>
      <c r="U107" s="178"/>
      <c r="V107" s="178"/>
      <c r="W107" s="178"/>
      <c r="X107" s="178"/>
      <c r="Y107" s="178"/>
      <c r="Z107" s="178"/>
      <c r="AA107" s="178"/>
      <c r="AB107" s="178"/>
      <c r="AC107" s="178"/>
      <c r="AD107" s="178"/>
      <c r="AE107" s="178"/>
      <c r="AF107" s="178"/>
      <c r="AG107" s="178"/>
      <c r="AH107" s="178"/>
      <c r="AI107" s="178"/>
      <c r="AJ107" s="178"/>
      <c r="AK107" s="178"/>
      <c r="AL107" s="178"/>
      <c r="AM107" s="178"/>
      <c r="AN107" s="178"/>
      <c r="AO107" s="178"/>
      <c r="AP107" s="178"/>
      <c r="AQ107" s="178"/>
      <c r="AR107" s="178"/>
      <c r="AS107" s="178"/>
      <c r="AT107" s="178"/>
      <c r="AU107" s="178"/>
      <c r="AV107" s="178"/>
      <c r="AW107" s="178"/>
      <c r="AX107" s="178"/>
      <c r="AY107" s="178"/>
      <c r="AZ107" s="178"/>
      <c r="BA107" s="178"/>
      <c r="BB107" s="178"/>
      <c r="BC107" s="178"/>
      <c r="BD107" s="178"/>
      <c r="BE107" s="178"/>
      <c r="BF107" s="178"/>
      <c r="BG107" s="178"/>
      <c r="BH107" s="178"/>
      <c r="BI107" s="178"/>
      <c r="BJ107" s="178"/>
      <c r="BK107" s="178"/>
      <c r="BL107" s="178"/>
      <c r="BM107" s="178"/>
      <c r="BN107" s="178"/>
      <c r="BO107" s="178"/>
      <c r="BP107" s="178"/>
      <c r="BQ107" s="178"/>
      <c r="BR107" s="178"/>
      <c r="BS107" s="178"/>
      <c r="BT107" s="178"/>
      <c r="BU107" s="178"/>
      <c r="BV107" s="178"/>
      <c r="BW107" s="178"/>
      <c r="BX107" s="178"/>
      <c r="BY107" s="178"/>
      <c r="BZ107" s="178"/>
      <c r="CA107" s="178"/>
      <c r="CB107" s="178"/>
      <c r="CC107" s="178"/>
      <c r="CD107" s="178"/>
      <c r="CE107" s="178"/>
      <c r="CF107" s="178"/>
      <c r="CG107" s="178"/>
      <c r="CH107" s="178"/>
      <c r="CI107" s="178"/>
      <c r="CJ107" s="178"/>
      <c r="CK107" s="178"/>
      <c r="CL107" s="178"/>
      <c r="CM107" s="178"/>
      <c r="CN107" s="178"/>
      <c r="CO107" s="178"/>
      <c r="CP107" s="178"/>
      <c r="CQ107" s="178"/>
      <c r="CR107" s="178"/>
      <c r="CS107" s="178"/>
      <c r="CT107" s="178"/>
      <c r="CU107" s="178"/>
      <c r="CV107" s="178"/>
      <c r="CW107" s="178"/>
      <c r="CX107" s="178"/>
      <c r="CY107" s="178"/>
      <c r="CZ107" s="178"/>
      <c r="DA107" s="178"/>
      <c r="DB107" s="178"/>
      <c r="DC107" s="178"/>
      <c r="DD107" s="178"/>
      <c r="DE107" s="178"/>
      <c r="DF107" s="178"/>
      <c r="DG107" s="178"/>
      <c r="DH107" s="178"/>
      <c r="DI107" s="178"/>
      <c r="DJ107" s="178"/>
      <c r="DK107" s="178"/>
      <c r="DL107" s="178"/>
      <c r="DM107" s="178"/>
      <c r="DN107" s="178"/>
      <c r="DO107" s="178"/>
      <c r="DP107" s="178"/>
      <c r="DQ107" s="178"/>
      <c r="DR107" s="178"/>
      <c r="DS107" s="178"/>
      <c r="DT107" s="178"/>
      <c r="DU107" s="178"/>
      <c r="DV107" s="178"/>
      <c r="DW107" s="178"/>
      <c r="DX107" s="178"/>
      <c r="DY107" s="178"/>
      <c r="DZ107" s="178"/>
      <c r="EA107" s="178"/>
      <c r="EB107" s="178"/>
      <c r="EC107" s="178"/>
      <c r="ED107" s="178"/>
      <c r="EE107" s="178"/>
      <c r="EF107" s="178"/>
      <c r="EG107" s="178"/>
      <c r="EH107" s="178"/>
      <c r="EI107" s="178"/>
      <c r="EJ107" s="178"/>
      <c r="EK107" s="178"/>
      <c r="EL107" s="178"/>
      <c r="EM107" s="178"/>
      <c r="EN107" s="178"/>
      <c r="EO107" s="178"/>
      <c r="EP107" s="178"/>
      <c r="EQ107" s="178"/>
      <c r="ER107" s="178"/>
      <c r="ES107" s="178"/>
      <c r="ET107" s="178"/>
      <c r="EU107" s="178"/>
      <c r="EV107" s="178"/>
      <c r="EW107" s="178"/>
      <c r="EX107" s="178"/>
      <c r="EY107" s="178"/>
      <c r="EZ107" s="178"/>
      <c r="FA107" s="178"/>
      <c r="FB107" s="178"/>
      <c r="FC107" s="178"/>
      <c r="FD107" s="178"/>
      <c r="FE107" s="178"/>
      <c r="FF107" s="178"/>
      <c r="FG107" s="178"/>
      <c r="FH107" s="178"/>
      <c r="FI107" s="178"/>
      <c r="FJ107" s="178"/>
      <c r="FK107" s="178"/>
      <c r="FL107" s="178"/>
      <c r="FM107" s="178"/>
      <c r="FN107" s="178"/>
      <c r="FO107" s="178"/>
      <c r="FP107" s="178"/>
      <c r="FQ107" s="178"/>
      <c r="FR107" s="178"/>
      <c r="FS107" s="178"/>
      <c r="FT107" s="178"/>
      <c r="FU107" s="178"/>
      <c r="FV107" s="178"/>
      <c r="FW107" s="178"/>
      <c r="FX107" s="178"/>
      <c r="FY107" s="178"/>
      <c r="FZ107" s="178"/>
      <c r="GA107" s="178"/>
      <c r="GB107" s="178"/>
      <c r="GC107" s="178"/>
      <c r="GD107" s="178"/>
      <c r="GE107" s="178"/>
      <c r="GF107" s="178"/>
      <c r="GG107" s="178"/>
      <c r="GH107" s="178"/>
      <c r="GI107" s="178"/>
      <c r="GJ107" s="178"/>
      <c r="GK107" s="178"/>
      <c r="GL107" s="178"/>
      <c r="GM107" s="178"/>
      <c r="GN107" s="178"/>
      <c r="GO107" s="178"/>
      <c r="GP107" s="178"/>
      <c r="GQ107" s="178"/>
      <c r="GR107" s="178"/>
      <c r="GS107" s="178"/>
      <c r="GT107" s="178"/>
      <c r="GU107" s="178"/>
      <c r="GV107" s="178"/>
      <c r="GW107" s="178"/>
      <c r="GX107" s="178"/>
    </row>
    <row r="108" spans="1:206" s="179" customFormat="1" ht="56.25">
      <c r="A108" s="172"/>
      <c r="B108" s="173">
        <v>45554</v>
      </c>
      <c r="C108" s="166" t="s">
        <v>599</v>
      </c>
      <c r="D108" s="175" t="s">
        <v>267</v>
      </c>
      <c r="E108" s="186" t="s">
        <v>600</v>
      </c>
      <c r="F108" s="171"/>
      <c r="G108" s="176">
        <v>5000.3999999999996</v>
      </c>
      <c r="H108" s="169">
        <f t="shared" si="1"/>
        <v>16623697.616000002</v>
      </c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  <c r="AK108" s="178"/>
      <c r="AL108" s="178"/>
      <c r="AM108" s="178"/>
      <c r="AN108" s="178"/>
      <c r="AO108" s="178"/>
      <c r="AP108" s="178"/>
      <c r="AQ108" s="178"/>
      <c r="AR108" s="178"/>
      <c r="AS108" s="178"/>
      <c r="AT108" s="178"/>
      <c r="AU108" s="178"/>
      <c r="AV108" s="178"/>
      <c r="AW108" s="178"/>
      <c r="AX108" s="178"/>
      <c r="AY108" s="178"/>
      <c r="AZ108" s="178"/>
      <c r="BA108" s="178"/>
      <c r="BB108" s="178"/>
      <c r="BC108" s="178"/>
      <c r="BD108" s="178"/>
      <c r="BE108" s="178"/>
      <c r="BF108" s="178"/>
      <c r="BG108" s="178"/>
      <c r="BH108" s="178"/>
      <c r="BI108" s="178"/>
      <c r="BJ108" s="178"/>
      <c r="BK108" s="178"/>
      <c r="BL108" s="178"/>
      <c r="BM108" s="178"/>
      <c r="BN108" s="178"/>
      <c r="BO108" s="178"/>
      <c r="BP108" s="178"/>
      <c r="BQ108" s="178"/>
      <c r="BR108" s="178"/>
      <c r="BS108" s="178"/>
      <c r="BT108" s="178"/>
      <c r="BU108" s="178"/>
      <c r="BV108" s="178"/>
      <c r="BW108" s="178"/>
      <c r="BX108" s="178"/>
      <c r="BY108" s="178"/>
      <c r="BZ108" s="178"/>
      <c r="CA108" s="178"/>
      <c r="CB108" s="178"/>
      <c r="CC108" s="178"/>
      <c r="CD108" s="178"/>
      <c r="CE108" s="178"/>
      <c r="CF108" s="178"/>
      <c r="CG108" s="178"/>
      <c r="CH108" s="178"/>
      <c r="CI108" s="178"/>
      <c r="CJ108" s="178"/>
      <c r="CK108" s="178"/>
      <c r="CL108" s="178"/>
      <c r="CM108" s="178"/>
      <c r="CN108" s="178"/>
      <c r="CO108" s="178"/>
      <c r="CP108" s="178"/>
      <c r="CQ108" s="178"/>
      <c r="CR108" s="178"/>
      <c r="CS108" s="178"/>
      <c r="CT108" s="178"/>
      <c r="CU108" s="178"/>
      <c r="CV108" s="178"/>
      <c r="CW108" s="178"/>
      <c r="CX108" s="178"/>
      <c r="CY108" s="178"/>
      <c r="CZ108" s="178"/>
      <c r="DA108" s="178"/>
      <c r="DB108" s="178"/>
      <c r="DC108" s="178"/>
      <c r="DD108" s="178"/>
      <c r="DE108" s="178"/>
      <c r="DF108" s="178"/>
      <c r="DG108" s="178"/>
      <c r="DH108" s="178"/>
      <c r="DI108" s="178"/>
      <c r="DJ108" s="178"/>
      <c r="DK108" s="178"/>
      <c r="DL108" s="178"/>
      <c r="DM108" s="178"/>
      <c r="DN108" s="178"/>
      <c r="DO108" s="178"/>
      <c r="DP108" s="178"/>
      <c r="DQ108" s="178"/>
      <c r="DR108" s="178"/>
      <c r="DS108" s="178"/>
      <c r="DT108" s="178"/>
      <c r="DU108" s="178"/>
      <c r="DV108" s="178"/>
      <c r="DW108" s="178"/>
      <c r="DX108" s="178"/>
      <c r="DY108" s="178"/>
      <c r="DZ108" s="178"/>
      <c r="EA108" s="178"/>
      <c r="EB108" s="178"/>
      <c r="EC108" s="178"/>
      <c r="ED108" s="178"/>
      <c r="EE108" s="178"/>
      <c r="EF108" s="178"/>
      <c r="EG108" s="178"/>
      <c r="EH108" s="178"/>
      <c r="EI108" s="178"/>
      <c r="EJ108" s="178"/>
      <c r="EK108" s="178"/>
      <c r="EL108" s="178"/>
      <c r="EM108" s="178"/>
      <c r="EN108" s="178"/>
      <c r="EO108" s="178"/>
      <c r="EP108" s="178"/>
      <c r="EQ108" s="178"/>
      <c r="ER108" s="178"/>
      <c r="ES108" s="178"/>
      <c r="ET108" s="178"/>
      <c r="EU108" s="178"/>
      <c r="EV108" s="178"/>
      <c r="EW108" s="178"/>
      <c r="EX108" s="178"/>
      <c r="EY108" s="178"/>
      <c r="EZ108" s="178"/>
      <c r="FA108" s="178"/>
      <c r="FB108" s="178"/>
      <c r="FC108" s="178"/>
      <c r="FD108" s="178"/>
      <c r="FE108" s="178"/>
      <c r="FF108" s="178"/>
      <c r="FG108" s="178"/>
      <c r="FH108" s="178"/>
      <c r="FI108" s="178"/>
      <c r="FJ108" s="178"/>
      <c r="FK108" s="178"/>
      <c r="FL108" s="178"/>
      <c r="FM108" s="178"/>
      <c r="FN108" s="178"/>
      <c r="FO108" s="178"/>
      <c r="FP108" s="178"/>
      <c r="FQ108" s="178"/>
      <c r="FR108" s="178"/>
      <c r="FS108" s="178"/>
      <c r="FT108" s="178"/>
      <c r="FU108" s="178"/>
      <c r="FV108" s="178"/>
      <c r="FW108" s="178"/>
      <c r="FX108" s="178"/>
      <c r="FY108" s="178"/>
      <c r="FZ108" s="178"/>
      <c r="GA108" s="178"/>
      <c r="GB108" s="178"/>
      <c r="GC108" s="178"/>
      <c r="GD108" s="178"/>
      <c r="GE108" s="178"/>
      <c r="GF108" s="178"/>
      <c r="GG108" s="178"/>
      <c r="GH108" s="178"/>
      <c r="GI108" s="178"/>
      <c r="GJ108" s="178"/>
      <c r="GK108" s="178"/>
      <c r="GL108" s="178"/>
      <c r="GM108" s="178"/>
      <c r="GN108" s="178"/>
      <c r="GO108" s="178"/>
      <c r="GP108" s="178"/>
      <c r="GQ108" s="178"/>
      <c r="GR108" s="178"/>
      <c r="GS108" s="178"/>
      <c r="GT108" s="178"/>
      <c r="GU108" s="178"/>
      <c r="GV108" s="178"/>
      <c r="GW108" s="178"/>
      <c r="GX108" s="178"/>
    </row>
    <row r="109" spans="1:206" s="179" customFormat="1" ht="75">
      <c r="A109" s="172"/>
      <c r="B109" s="173">
        <v>45554</v>
      </c>
      <c r="C109" s="166" t="s">
        <v>601</v>
      </c>
      <c r="D109" s="175" t="s">
        <v>569</v>
      </c>
      <c r="E109" s="186" t="s">
        <v>602</v>
      </c>
      <c r="F109" s="171"/>
      <c r="G109" s="176">
        <v>18000</v>
      </c>
      <c r="H109" s="169">
        <f t="shared" si="1"/>
        <v>16605697.616000002</v>
      </c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8"/>
      <c r="U109" s="178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G109" s="178"/>
      <c r="AH109" s="178"/>
      <c r="AI109" s="178"/>
      <c r="AJ109" s="178"/>
      <c r="AK109" s="178"/>
      <c r="AL109" s="178"/>
      <c r="AM109" s="178"/>
      <c r="AN109" s="178"/>
      <c r="AO109" s="178"/>
      <c r="AP109" s="178"/>
      <c r="AQ109" s="178"/>
      <c r="AR109" s="178"/>
      <c r="AS109" s="178"/>
      <c r="AT109" s="178"/>
      <c r="AU109" s="178"/>
      <c r="AV109" s="178"/>
      <c r="AW109" s="178"/>
      <c r="AX109" s="178"/>
      <c r="AY109" s="178"/>
      <c r="AZ109" s="178"/>
      <c r="BA109" s="178"/>
      <c r="BB109" s="178"/>
      <c r="BC109" s="178"/>
      <c r="BD109" s="178"/>
      <c r="BE109" s="178"/>
      <c r="BF109" s="178"/>
      <c r="BG109" s="178"/>
      <c r="BH109" s="178"/>
      <c r="BI109" s="178"/>
      <c r="BJ109" s="178"/>
      <c r="BK109" s="178"/>
      <c r="BL109" s="178"/>
      <c r="BM109" s="178"/>
      <c r="BN109" s="178"/>
      <c r="BO109" s="178"/>
      <c r="BP109" s="178"/>
      <c r="BQ109" s="178"/>
      <c r="BR109" s="178"/>
      <c r="BS109" s="178"/>
      <c r="BT109" s="178"/>
      <c r="BU109" s="178"/>
      <c r="BV109" s="178"/>
      <c r="BW109" s="178"/>
      <c r="BX109" s="178"/>
      <c r="BY109" s="178"/>
      <c r="BZ109" s="178"/>
      <c r="CA109" s="178"/>
      <c r="CB109" s="178"/>
      <c r="CC109" s="178"/>
      <c r="CD109" s="178"/>
      <c r="CE109" s="178"/>
      <c r="CF109" s="178"/>
      <c r="CG109" s="178"/>
      <c r="CH109" s="178"/>
      <c r="CI109" s="178"/>
      <c r="CJ109" s="178"/>
      <c r="CK109" s="178"/>
      <c r="CL109" s="178"/>
      <c r="CM109" s="178"/>
      <c r="CN109" s="178"/>
      <c r="CO109" s="178"/>
      <c r="CP109" s="178"/>
      <c r="CQ109" s="178"/>
      <c r="CR109" s="178"/>
      <c r="CS109" s="178"/>
      <c r="CT109" s="178"/>
      <c r="CU109" s="178"/>
      <c r="CV109" s="178"/>
      <c r="CW109" s="178"/>
      <c r="CX109" s="178"/>
      <c r="CY109" s="178"/>
      <c r="CZ109" s="178"/>
      <c r="DA109" s="178"/>
      <c r="DB109" s="178"/>
      <c r="DC109" s="178"/>
      <c r="DD109" s="178"/>
      <c r="DE109" s="178"/>
      <c r="DF109" s="178"/>
      <c r="DG109" s="178"/>
      <c r="DH109" s="178"/>
      <c r="DI109" s="178"/>
      <c r="DJ109" s="178"/>
      <c r="DK109" s="178"/>
      <c r="DL109" s="178"/>
      <c r="DM109" s="178"/>
      <c r="DN109" s="178"/>
      <c r="DO109" s="178"/>
      <c r="DP109" s="178"/>
      <c r="DQ109" s="178"/>
      <c r="DR109" s="178"/>
      <c r="DS109" s="178"/>
      <c r="DT109" s="178"/>
      <c r="DU109" s="178"/>
      <c r="DV109" s="178"/>
      <c r="DW109" s="178"/>
      <c r="DX109" s="178"/>
      <c r="DY109" s="178"/>
      <c r="DZ109" s="178"/>
      <c r="EA109" s="178"/>
      <c r="EB109" s="178"/>
      <c r="EC109" s="178"/>
      <c r="ED109" s="178"/>
      <c r="EE109" s="178"/>
      <c r="EF109" s="178"/>
      <c r="EG109" s="178"/>
      <c r="EH109" s="178"/>
      <c r="EI109" s="178"/>
      <c r="EJ109" s="178"/>
      <c r="EK109" s="178"/>
      <c r="EL109" s="178"/>
      <c r="EM109" s="178"/>
      <c r="EN109" s="178"/>
      <c r="EO109" s="178"/>
      <c r="EP109" s="178"/>
      <c r="EQ109" s="178"/>
      <c r="ER109" s="178"/>
      <c r="ES109" s="178"/>
      <c r="ET109" s="178"/>
      <c r="EU109" s="178"/>
      <c r="EV109" s="178"/>
      <c r="EW109" s="178"/>
      <c r="EX109" s="178"/>
      <c r="EY109" s="178"/>
      <c r="EZ109" s="178"/>
      <c r="FA109" s="178"/>
      <c r="FB109" s="178"/>
      <c r="FC109" s="178"/>
      <c r="FD109" s="178"/>
      <c r="FE109" s="178"/>
      <c r="FF109" s="178"/>
      <c r="FG109" s="178"/>
      <c r="FH109" s="178"/>
      <c r="FI109" s="178"/>
      <c r="FJ109" s="178"/>
      <c r="FK109" s="178"/>
      <c r="FL109" s="178"/>
      <c r="FM109" s="178"/>
      <c r="FN109" s="178"/>
      <c r="FO109" s="178"/>
      <c r="FP109" s="178"/>
      <c r="FQ109" s="178"/>
      <c r="FR109" s="178"/>
      <c r="FS109" s="178"/>
      <c r="FT109" s="178"/>
      <c r="FU109" s="178"/>
      <c r="FV109" s="178"/>
      <c r="FW109" s="178"/>
      <c r="FX109" s="178"/>
      <c r="FY109" s="178"/>
      <c r="FZ109" s="178"/>
      <c r="GA109" s="178"/>
      <c r="GB109" s="178"/>
      <c r="GC109" s="178"/>
      <c r="GD109" s="178"/>
      <c r="GE109" s="178"/>
      <c r="GF109" s="178"/>
      <c r="GG109" s="178"/>
      <c r="GH109" s="178"/>
      <c r="GI109" s="178"/>
      <c r="GJ109" s="178"/>
      <c r="GK109" s="178"/>
      <c r="GL109" s="178"/>
      <c r="GM109" s="178"/>
      <c r="GN109" s="178"/>
      <c r="GO109" s="178"/>
      <c r="GP109" s="178"/>
      <c r="GQ109" s="178"/>
      <c r="GR109" s="178"/>
      <c r="GS109" s="178"/>
      <c r="GT109" s="178"/>
      <c r="GU109" s="178"/>
      <c r="GV109" s="178"/>
      <c r="GW109" s="178"/>
      <c r="GX109" s="178"/>
    </row>
    <row r="110" spans="1:206" s="179" customFormat="1" ht="56.25">
      <c r="A110" s="172"/>
      <c r="B110" s="173">
        <v>45555</v>
      </c>
      <c r="C110" s="166" t="s">
        <v>603</v>
      </c>
      <c r="D110" s="175" t="s">
        <v>319</v>
      </c>
      <c r="E110" s="186" t="s">
        <v>604</v>
      </c>
      <c r="F110" s="171"/>
      <c r="G110" s="176">
        <v>74255.37</v>
      </c>
      <c r="H110" s="169">
        <f t="shared" si="1"/>
        <v>16531442.246000003</v>
      </c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8"/>
      <c r="U110" s="178"/>
      <c r="V110" s="178"/>
      <c r="W110" s="178"/>
      <c r="X110" s="178"/>
      <c r="Y110" s="178"/>
      <c r="Z110" s="178"/>
      <c r="AA110" s="178"/>
      <c r="AB110" s="178"/>
      <c r="AC110" s="178"/>
      <c r="AD110" s="178"/>
      <c r="AE110" s="178"/>
      <c r="AF110" s="178"/>
      <c r="AG110" s="178"/>
      <c r="AH110" s="178"/>
      <c r="AI110" s="178"/>
      <c r="AJ110" s="178"/>
      <c r="AK110" s="178"/>
      <c r="AL110" s="178"/>
      <c r="AM110" s="178"/>
      <c r="AN110" s="178"/>
      <c r="AO110" s="178"/>
      <c r="AP110" s="178"/>
      <c r="AQ110" s="178"/>
      <c r="AR110" s="178"/>
      <c r="AS110" s="178"/>
      <c r="AT110" s="178"/>
      <c r="AU110" s="178"/>
      <c r="AV110" s="178"/>
      <c r="AW110" s="178"/>
      <c r="AX110" s="178"/>
      <c r="AY110" s="178"/>
      <c r="AZ110" s="178"/>
      <c r="BA110" s="178"/>
      <c r="BB110" s="178"/>
      <c r="BC110" s="178"/>
      <c r="BD110" s="178"/>
      <c r="BE110" s="178"/>
      <c r="BF110" s="178"/>
      <c r="BG110" s="178"/>
      <c r="BH110" s="178"/>
      <c r="BI110" s="178"/>
      <c r="BJ110" s="178"/>
      <c r="BK110" s="178"/>
      <c r="BL110" s="178"/>
      <c r="BM110" s="178"/>
      <c r="BN110" s="178"/>
      <c r="BO110" s="178"/>
      <c r="BP110" s="178"/>
      <c r="BQ110" s="178"/>
      <c r="BR110" s="178"/>
      <c r="BS110" s="178"/>
      <c r="BT110" s="178"/>
      <c r="BU110" s="178"/>
      <c r="BV110" s="178"/>
      <c r="BW110" s="178"/>
      <c r="BX110" s="178"/>
      <c r="BY110" s="178"/>
      <c r="BZ110" s="178"/>
      <c r="CA110" s="178"/>
      <c r="CB110" s="178"/>
      <c r="CC110" s="178"/>
      <c r="CD110" s="178"/>
      <c r="CE110" s="178"/>
      <c r="CF110" s="178"/>
      <c r="CG110" s="178"/>
      <c r="CH110" s="178"/>
      <c r="CI110" s="178"/>
      <c r="CJ110" s="178"/>
      <c r="CK110" s="178"/>
      <c r="CL110" s="178"/>
      <c r="CM110" s="178"/>
      <c r="CN110" s="178"/>
      <c r="CO110" s="178"/>
      <c r="CP110" s="178"/>
      <c r="CQ110" s="178"/>
      <c r="CR110" s="178"/>
      <c r="CS110" s="178"/>
      <c r="CT110" s="178"/>
      <c r="CU110" s="178"/>
      <c r="CV110" s="178"/>
      <c r="CW110" s="178"/>
      <c r="CX110" s="178"/>
      <c r="CY110" s="178"/>
      <c r="CZ110" s="178"/>
      <c r="DA110" s="178"/>
      <c r="DB110" s="178"/>
      <c r="DC110" s="178"/>
      <c r="DD110" s="178"/>
      <c r="DE110" s="178"/>
      <c r="DF110" s="178"/>
      <c r="DG110" s="178"/>
      <c r="DH110" s="178"/>
      <c r="DI110" s="178"/>
      <c r="DJ110" s="178"/>
      <c r="DK110" s="178"/>
      <c r="DL110" s="178"/>
      <c r="DM110" s="178"/>
      <c r="DN110" s="178"/>
      <c r="DO110" s="178"/>
      <c r="DP110" s="178"/>
      <c r="DQ110" s="178"/>
      <c r="DR110" s="178"/>
      <c r="DS110" s="178"/>
      <c r="DT110" s="178"/>
      <c r="DU110" s="178"/>
      <c r="DV110" s="178"/>
      <c r="DW110" s="178"/>
      <c r="DX110" s="178"/>
      <c r="DY110" s="178"/>
      <c r="DZ110" s="178"/>
      <c r="EA110" s="178"/>
      <c r="EB110" s="178"/>
      <c r="EC110" s="178"/>
      <c r="ED110" s="178"/>
      <c r="EE110" s="178"/>
      <c r="EF110" s="178"/>
      <c r="EG110" s="178"/>
      <c r="EH110" s="178"/>
      <c r="EI110" s="178"/>
      <c r="EJ110" s="178"/>
      <c r="EK110" s="178"/>
      <c r="EL110" s="178"/>
      <c r="EM110" s="178"/>
      <c r="EN110" s="178"/>
      <c r="EO110" s="178"/>
      <c r="EP110" s="178"/>
      <c r="EQ110" s="178"/>
      <c r="ER110" s="178"/>
      <c r="ES110" s="178"/>
      <c r="ET110" s="178"/>
      <c r="EU110" s="178"/>
      <c r="EV110" s="178"/>
      <c r="EW110" s="178"/>
      <c r="EX110" s="178"/>
      <c r="EY110" s="178"/>
      <c r="EZ110" s="178"/>
      <c r="FA110" s="178"/>
      <c r="FB110" s="178"/>
      <c r="FC110" s="178"/>
      <c r="FD110" s="178"/>
      <c r="FE110" s="178"/>
      <c r="FF110" s="178"/>
      <c r="FG110" s="178"/>
      <c r="FH110" s="178"/>
      <c r="FI110" s="178"/>
      <c r="FJ110" s="178"/>
      <c r="FK110" s="178"/>
      <c r="FL110" s="178"/>
      <c r="FM110" s="178"/>
      <c r="FN110" s="178"/>
      <c r="FO110" s="178"/>
      <c r="FP110" s="178"/>
      <c r="FQ110" s="178"/>
      <c r="FR110" s="178"/>
      <c r="FS110" s="178"/>
      <c r="FT110" s="178"/>
      <c r="FU110" s="178"/>
      <c r="FV110" s="178"/>
      <c r="FW110" s="178"/>
      <c r="FX110" s="178"/>
      <c r="FY110" s="178"/>
      <c r="FZ110" s="178"/>
      <c r="GA110" s="178"/>
      <c r="GB110" s="178"/>
      <c r="GC110" s="178"/>
      <c r="GD110" s="178"/>
      <c r="GE110" s="178"/>
      <c r="GF110" s="178"/>
      <c r="GG110" s="178"/>
      <c r="GH110" s="178"/>
      <c r="GI110" s="178"/>
      <c r="GJ110" s="178"/>
      <c r="GK110" s="178"/>
      <c r="GL110" s="178"/>
      <c r="GM110" s="178"/>
      <c r="GN110" s="178"/>
      <c r="GO110" s="178"/>
      <c r="GP110" s="178"/>
      <c r="GQ110" s="178"/>
      <c r="GR110" s="178"/>
      <c r="GS110" s="178"/>
      <c r="GT110" s="178"/>
      <c r="GU110" s="178"/>
      <c r="GV110" s="178"/>
      <c r="GW110" s="178"/>
      <c r="GX110" s="178"/>
    </row>
    <row r="111" spans="1:206" s="179" customFormat="1" ht="56.25">
      <c r="A111" s="172"/>
      <c r="B111" s="173">
        <v>45555</v>
      </c>
      <c r="C111" s="166" t="s">
        <v>605</v>
      </c>
      <c r="D111" s="175" t="s">
        <v>324</v>
      </c>
      <c r="E111" s="186" t="s">
        <v>606</v>
      </c>
      <c r="F111" s="171"/>
      <c r="G111" s="176">
        <v>33124.33</v>
      </c>
      <c r="H111" s="169">
        <f t="shared" si="1"/>
        <v>16498317.916000003</v>
      </c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8"/>
      <c r="U111" s="178"/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178"/>
      <c r="AG111" s="178"/>
      <c r="AH111" s="178"/>
      <c r="AI111" s="178"/>
      <c r="AJ111" s="178"/>
      <c r="AK111" s="178"/>
      <c r="AL111" s="178"/>
      <c r="AM111" s="178"/>
      <c r="AN111" s="178"/>
      <c r="AO111" s="178"/>
      <c r="AP111" s="178"/>
      <c r="AQ111" s="178"/>
      <c r="AR111" s="178"/>
      <c r="AS111" s="178"/>
      <c r="AT111" s="178"/>
      <c r="AU111" s="178"/>
      <c r="AV111" s="178"/>
      <c r="AW111" s="178"/>
      <c r="AX111" s="178"/>
      <c r="AY111" s="178"/>
      <c r="AZ111" s="178"/>
      <c r="BA111" s="178"/>
      <c r="BB111" s="178"/>
      <c r="BC111" s="178"/>
      <c r="BD111" s="178"/>
      <c r="BE111" s="178"/>
      <c r="BF111" s="178"/>
      <c r="BG111" s="178"/>
      <c r="BH111" s="178"/>
      <c r="BI111" s="178"/>
      <c r="BJ111" s="178"/>
      <c r="BK111" s="178"/>
      <c r="BL111" s="178"/>
      <c r="BM111" s="178"/>
      <c r="BN111" s="178"/>
      <c r="BO111" s="178"/>
      <c r="BP111" s="178"/>
      <c r="BQ111" s="178"/>
      <c r="BR111" s="178"/>
      <c r="BS111" s="178"/>
      <c r="BT111" s="178"/>
      <c r="BU111" s="178"/>
      <c r="BV111" s="178"/>
      <c r="BW111" s="178"/>
      <c r="BX111" s="178"/>
      <c r="BY111" s="178"/>
      <c r="BZ111" s="178"/>
      <c r="CA111" s="178"/>
      <c r="CB111" s="178"/>
      <c r="CC111" s="178"/>
      <c r="CD111" s="178"/>
      <c r="CE111" s="178"/>
      <c r="CF111" s="178"/>
      <c r="CG111" s="178"/>
      <c r="CH111" s="178"/>
      <c r="CI111" s="178"/>
      <c r="CJ111" s="178"/>
      <c r="CK111" s="178"/>
      <c r="CL111" s="178"/>
      <c r="CM111" s="178"/>
      <c r="CN111" s="178"/>
      <c r="CO111" s="178"/>
      <c r="CP111" s="178"/>
      <c r="CQ111" s="178"/>
      <c r="CR111" s="178"/>
      <c r="CS111" s="178"/>
      <c r="CT111" s="178"/>
      <c r="CU111" s="178"/>
      <c r="CV111" s="178"/>
      <c r="CW111" s="178"/>
      <c r="CX111" s="178"/>
      <c r="CY111" s="178"/>
      <c r="CZ111" s="178"/>
      <c r="DA111" s="178"/>
      <c r="DB111" s="178"/>
      <c r="DC111" s="178"/>
      <c r="DD111" s="178"/>
      <c r="DE111" s="178"/>
      <c r="DF111" s="178"/>
      <c r="DG111" s="178"/>
      <c r="DH111" s="178"/>
      <c r="DI111" s="178"/>
      <c r="DJ111" s="178"/>
      <c r="DK111" s="178"/>
      <c r="DL111" s="178"/>
      <c r="DM111" s="178"/>
      <c r="DN111" s="178"/>
      <c r="DO111" s="178"/>
      <c r="DP111" s="178"/>
      <c r="DQ111" s="178"/>
      <c r="DR111" s="178"/>
      <c r="DS111" s="178"/>
      <c r="DT111" s="178"/>
      <c r="DU111" s="178"/>
      <c r="DV111" s="178"/>
      <c r="DW111" s="178"/>
      <c r="DX111" s="178"/>
      <c r="DY111" s="178"/>
      <c r="DZ111" s="178"/>
      <c r="EA111" s="178"/>
      <c r="EB111" s="178"/>
      <c r="EC111" s="178"/>
      <c r="ED111" s="178"/>
      <c r="EE111" s="178"/>
      <c r="EF111" s="178"/>
      <c r="EG111" s="178"/>
      <c r="EH111" s="178"/>
      <c r="EI111" s="178"/>
      <c r="EJ111" s="178"/>
      <c r="EK111" s="178"/>
      <c r="EL111" s="178"/>
      <c r="EM111" s="178"/>
      <c r="EN111" s="178"/>
      <c r="EO111" s="178"/>
      <c r="EP111" s="178"/>
      <c r="EQ111" s="178"/>
      <c r="ER111" s="178"/>
      <c r="ES111" s="178"/>
      <c r="ET111" s="178"/>
      <c r="EU111" s="178"/>
      <c r="EV111" s="178"/>
      <c r="EW111" s="178"/>
      <c r="EX111" s="178"/>
      <c r="EY111" s="178"/>
      <c r="EZ111" s="178"/>
      <c r="FA111" s="178"/>
      <c r="FB111" s="178"/>
      <c r="FC111" s="178"/>
      <c r="FD111" s="178"/>
      <c r="FE111" s="178"/>
      <c r="FF111" s="178"/>
      <c r="FG111" s="178"/>
      <c r="FH111" s="178"/>
      <c r="FI111" s="178"/>
      <c r="FJ111" s="178"/>
      <c r="FK111" s="178"/>
      <c r="FL111" s="178"/>
      <c r="FM111" s="178"/>
      <c r="FN111" s="178"/>
      <c r="FO111" s="178"/>
      <c r="FP111" s="178"/>
      <c r="FQ111" s="178"/>
      <c r="FR111" s="178"/>
      <c r="FS111" s="178"/>
      <c r="FT111" s="178"/>
      <c r="FU111" s="178"/>
      <c r="FV111" s="178"/>
      <c r="FW111" s="178"/>
      <c r="FX111" s="178"/>
      <c r="FY111" s="178"/>
      <c r="FZ111" s="178"/>
      <c r="GA111" s="178"/>
      <c r="GB111" s="178"/>
      <c r="GC111" s="178"/>
      <c r="GD111" s="178"/>
      <c r="GE111" s="178"/>
      <c r="GF111" s="178"/>
      <c r="GG111" s="178"/>
      <c r="GH111" s="178"/>
      <c r="GI111" s="178"/>
      <c r="GJ111" s="178"/>
      <c r="GK111" s="178"/>
      <c r="GL111" s="178"/>
      <c r="GM111" s="178"/>
      <c r="GN111" s="178"/>
      <c r="GO111" s="178"/>
      <c r="GP111" s="178"/>
      <c r="GQ111" s="178"/>
      <c r="GR111" s="178"/>
      <c r="GS111" s="178"/>
      <c r="GT111" s="178"/>
      <c r="GU111" s="178"/>
      <c r="GV111" s="178"/>
      <c r="GW111" s="178"/>
      <c r="GX111" s="178"/>
    </row>
    <row r="112" spans="1:206" s="179" customFormat="1" ht="56.25">
      <c r="A112" s="172"/>
      <c r="B112" s="173">
        <v>45555</v>
      </c>
      <c r="C112" s="166" t="s">
        <v>607</v>
      </c>
      <c r="D112" s="175" t="s">
        <v>608</v>
      </c>
      <c r="E112" s="186" t="s">
        <v>609</v>
      </c>
      <c r="F112" s="171"/>
      <c r="G112" s="176">
        <v>389754.39999999997</v>
      </c>
      <c r="H112" s="169">
        <f t="shared" si="1"/>
        <v>16108563.516000003</v>
      </c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8"/>
      <c r="U112" s="178"/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G112" s="178"/>
      <c r="AH112" s="178"/>
      <c r="AI112" s="178"/>
      <c r="AJ112" s="178"/>
      <c r="AK112" s="178"/>
      <c r="AL112" s="178"/>
      <c r="AM112" s="178"/>
      <c r="AN112" s="178"/>
      <c r="AO112" s="178"/>
      <c r="AP112" s="178"/>
      <c r="AQ112" s="178"/>
      <c r="AR112" s="178"/>
      <c r="AS112" s="178"/>
      <c r="AT112" s="178"/>
      <c r="AU112" s="178"/>
      <c r="AV112" s="178"/>
      <c r="AW112" s="178"/>
      <c r="AX112" s="178"/>
      <c r="AY112" s="178"/>
      <c r="AZ112" s="178"/>
      <c r="BA112" s="178"/>
      <c r="BB112" s="178"/>
      <c r="BC112" s="178"/>
      <c r="BD112" s="178"/>
      <c r="BE112" s="178"/>
      <c r="BF112" s="178"/>
      <c r="BG112" s="178"/>
      <c r="BH112" s="178"/>
      <c r="BI112" s="178"/>
      <c r="BJ112" s="178"/>
      <c r="BK112" s="178"/>
      <c r="BL112" s="178"/>
      <c r="BM112" s="178"/>
      <c r="BN112" s="178"/>
      <c r="BO112" s="178"/>
      <c r="BP112" s="178"/>
      <c r="BQ112" s="178"/>
      <c r="BR112" s="178"/>
      <c r="BS112" s="178"/>
      <c r="BT112" s="178"/>
      <c r="BU112" s="178"/>
      <c r="BV112" s="178"/>
      <c r="BW112" s="178"/>
      <c r="BX112" s="178"/>
      <c r="BY112" s="178"/>
      <c r="BZ112" s="178"/>
      <c r="CA112" s="178"/>
      <c r="CB112" s="178"/>
      <c r="CC112" s="178"/>
      <c r="CD112" s="178"/>
      <c r="CE112" s="178"/>
      <c r="CF112" s="178"/>
      <c r="CG112" s="178"/>
      <c r="CH112" s="178"/>
      <c r="CI112" s="178"/>
      <c r="CJ112" s="178"/>
      <c r="CK112" s="178"/>
      <c r="CL112" s="178"/>
      <c r="CM112" s="178"/>
      <c r="CN112" s="178"/>
      <c r="CO112" s="178"/>
      <c r="CP112" s="178"/>
      <c r="CQ112" s="178"/>
      <c r="CR112" s="178"/>
      <c r="CS112" s="178"/>
      <c r="CT112" s="178"/>
      <c r="CU112" s="178"/>
      <c r="CV112" s="178"/>
      <c r="CW112" s="178"/>
      <c r="CX112" s="178"/>
      <c r="CY112" s="178"/>
      <c r="CZ112" s="178"/>
      <c r="DA112" s="178"/>
      <c r="DB112" s="178"/>
      <c r="DC112" s="178"/>
      <c r="DD112" s="178"/>
      <c r="DE112" s="178"/>
      <c r="DF112" s="178"/>
      <c r="DG112" s="178"/>
      <c r="DH112" s="178"/>
      <c r="DI112" s="178"/>
      <c r="DJ112" s="178"/>
      <c r="DK112" s="178"/>
      <c r="DL112" s="178"/>
      <c r="DM112" s="178"/>
      <c r="DN112" s="178"/>
      <c r="DO112" s="178"/>
      <c r="DP112" s="178"/>
      <c r="DQ112" s="178"/>
      <c r="DR112" s="178"/>
      <c r="DS112" s="178"/>
      <c r="DT112" s="178"/>
      <c r="DU112" s="178"/>
      <c r="DV112" s="178"/>
      <c r="DW112" s="178"/>
      <c r="DX112" s="178"/>
      <c r="DY112" s="178"/>
      <c r="DZ112" s="178"/>
      <c r="EA112" s="178"/>
      <c r="EB112" s="178"/>
      <c r="EC112" s="178"/>
      <c r="ED112" s="178"/>
      <c r="EE112" s="178"/>
      <c r="EF112" s="178"/>
      <c r="EG112" s="178"/>
      <c r="EH112" s="178"/>
      <c r="EI112" s="178"/>
      <c r="EJ112" s="178"/>
      <c r="EK112" s="178"/>
      <c r="EL112" s="178"/>
      <c r="EM112" s="178"/>
      <c r="EN112" s="178"/>
      <c r="EO112" s="178"/>
      <c r="EP112" s="178"/>
      <c r="EQ112" s="178"/>
      <c r="ER112" s="178"/>
      <c r="ES112" s="178"/>
      <c r="ET112" s="178"/>
      <c r="EU112" s="178"/>
      <c r="EV112" s="178"/>
      <c r="EW112" s="178"/>
      <c r="EX112" s="178"/>
      <c r="EY112" s="178"/>
      <c r="EZ112" s="178"/>
      <c r="FA112" s="178"/>
      <c r="FB112" s="178"/>
      <c r="FC112" s="178"/>
      <c r="FD112" s="178"/>
      <c r="FE112" s="178"/>
      <c r="FF112" s="178"/>
      <c r="FG112" s="178"/>
      <c r="FH112" s="178"/>
      <c r="FI112" s="178"/>
      <c r="FJ112" s="178"/>
      <c r="FK112" s="178"/>
      <c r="FL112" s="178"/>
      <c r="FM112" s="178"/>
      <c r="FN112" s="178"/>
      <c r="FO112" s="178"/>
      <c r="FP112" s="178"/>
      <c r="FQ112" s="178"/>
      <c r="FR112" s="178"/>
      <c r="FS112" s="178"/>
      <c r="FT112" s="178"/>
      <c r="FU112" s="178"/>
      <c r="FV112" s="178"/>
      <c r="FW112" s="178"/>
      <c r="FX112" s="178"/>
      <c r="FY112" s="178"/>
      <c r="FZ112" s="178"/>
      <c r="GA112" s="178"/>
      <c r="GB112" s="178"/>
      <c r="GC112" s="178"/>
      <c r="GD112" s="178"/>
      <c r="GE112" s="178"/>
      <c r="GF112" s="178"/>
      <c r="GG112" s="178"/>
      <c r="GH112" s="178"/>
      <c r="GI112" s="178"/>
      <c r="GJ112" s="178"/>
      <c r="GK112" s="178"/>
      <c r="GL112" s="178"/>
      <c r="GM112" s="178"/>
      <c r="GN112" s="178"/>
      <c r="GO112" s="178"/>
      <c r="GP112" s="178"/>
      <c r="GQ112" s="178"/>
      <c r="GR112" s="178"/>
      <c r="GS112" s="178"/>
      <c r="GT112" s="178"/>
      <c r="GU112" s="178"/>
      <c r="GV112" s="178"/>
      <c r="GW112" s="178"/>
      <c r="GX112" s="178"/>
    </row>
    <row r="113" spans="1:206" s="179" customFormat="1" ht="56.25">
      <c r="A113" s="172"/>
      <c r="B113" s="173">
        <v>45555</v>
      </c>
      <c r="C113" s="166" t="s">
        <v>610</v>
      </c>
      <c r="D113" s="175" t="s">
        <v>611</v>
      </c>
      <c r="E113" s="186" t="s">
        <v>612</v>
      </c>
      <c r="F113" s="171"/>
      <c r="G113" s="176">
        <v>45897.34</v>
      </c>
      <c r="H113" s="169">
        <f t="shared" si="1"/>
        <v>16062666.176000003</v>
      </c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8"/>
      <c r="U113" s="178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178"/>
      <c r="AG113" s="178"/>
      <c r="AH113" s="178"/>
      <c r="AI113" s="178"/>
      <c r="AJ113" s="178"/>
      <c r="AK113" s="178"/>
      <c r="AL113" s="178"/>
      <c r="AM113" s="178"/>
      <c r="AN113" s="178"/>
      <c r="AO113" s="178"/>
      <c r="AP113" s="178"/>
      <c r="AQ113" s="178"/>
      <c r="AR113" s="178"/>
      <c r="AS113" s="178"/>
      <c r="AT113" s="178"/>
      <c r="AU113" s="178"/>
      <c r="AV113" s="178"/>
      <c r="AW113" s="178"/>
      <c r="AX113" s="178"/>
      <c r="AY113" s="178"/>
      <c r="AZ113" s="178"/>
      <c r="BA113" s="178"/>
      <c r="BB113" s="178"/>
      <c r="BC113" s="178"/>
      <c r="BD113" s="178"/>
      <c r="BE113" s="178"/>
      <c r="BF113" s="178"/>
      <c r="BG113" s="178"/>
      <c r="BH113" s="178"/>
      <c r="BI113" s="178"/>
      <c r="BJ113" s="178"/>
      <c r="BK113" s="178"/>
      <c r="BL113" s="178"/>
      <c r="BM113" s="178"/>
      <c r="BN113" s="178"/>
      <c r="BO113" s="178"/>
      <c r="BP113" s="178"/>
      <c r="BQ113" s="178"/>
      <c r="BR113" s="178"/>
      <c r="BS113" s="178"/>
      <c r="BT113" s="178"/>
      <c r="BU113" s="178"/>
      <c r="BV113" s="178"/>
      <c r="BW113" s="178"/>
      <c r="BX113" s="178"/>
      <c r="BY113" s="178"/>
      <c r="BZ113" s="178"/>
      <c r="CA113" s="178"/>
      <c r="CB113" s="178"/>
      <c r="CC113" s="178"/>
      <c r="CD113" s="178"/>
      <c r="CE113" s="178"/>
      <c r="CF113" s="178"/>
      <c r="CG113" s="178"/>
      <c r="CH113" s="178"/>
      <c r="CI113" s="178"/>
      <c r="CJ113" s="178"/>
      <c r="CK113" s="178"/>
      <c r="CL113" s="178"/>
      <c r="CM113" s="178"/>
      <c r="CN113" s="178"/>
      <c r="CO113" s="178"/>
      <c r="CP113" s="178"/>
      <c r="CQ113" s="178"/>
      <c r="CR113" s="178"/>
      <c r="CS113" s="178"/>
      <c r="CT113" s="178"/>
      <c r="CU113" s="178"/>
      <c r="CV113" s="178"/>
      <c r="CW113" s="178"/>
      <c r="CX113" s="178"/>
      <c r="CY113" s="178"/>
      <c r="CZ113" s="178"/>
      <c r="DA113" s="178"/>
      <c r="DB113" s="178"/>
      <c r="DC113" s="178"/>
      <c r="DD113" s="178"/>
      <c r="DE113" s="178"/>
      <c r="DF113" s="178"/>
      <c r="DG113" s="178"/>
      <c r="DH113" s="178"/>
      <c r="DI113" s="178"/>
      <c r="DJ113" s="178"/>
      <c r="DK113" s="178"/>
      <c r="DL113" s="178"/>
      <c r="DM113" s="178"/>
      <c r="DN113" s="178"/>
      <c r="DO113" s="178"/>
      <c r="DP113" s="178"/>
      <c r="DQ113" s="178"/>
      <c r="DR113" s="178"/>
      <c r="DS113" s="178"/>
      <c r="DT113" s="178"/>
      <c r="DU113" s="178"/>
      <c r="DV113" s="178"/>
      <c r="DW113" s="178"/>
      <c r="DX113" s="178"/>
      <c r="DY113" s="178"/>
      <c r="DZ113" s="178"/>
      <c r="EA113" s="178"/>
      <c r="EB113" s="178"/>
      <c r="EC113" s="178"/>
      <c r="ED113" s="178"/>
      <c r="EE113" s="178"/>
      <c r="EF113" s="178"/>
      <c r="EG113" s="178"/>
      <c r="EH113" s="178"/>
      <c r="EI113" s="178"/>
      <c r="EJ113" s="178"/>
      <c r="EK113" s="178"/>
      <c r="EL113" s="178"/>
      <c r="EM113" s="178"/>
      <c r="EN113" s="178"/>
      <c r="EO113" s="178"/>
      <c r="EP113" s="178"/>
      <c r="EQ113" s="178"/>
      <c r="ER113" s="178"/>
      <c r="ES113" s="178"/>
      <c r="ET113" s="178"/>
      <c r="EU113" s="178"/>
      <c r="EV113" s="178"/>
      <c r="EW113" s="178"/>
      <c r="EX113" s="178"/>
      <c r="EY113" s="178"/>
      <c r="EZ113" s="178"/>
      <c r="FA113" s="178"/>
      <c r="FB113" s="178"/>
      <c r="FC113" s="178"/>
      <c r="FD113" s="178"/>
      <c r="FE113" s="178"/>
      <c r="FF113" s="178"/>
      <c r="FG113" s="178"/>
      <c r="FH113" s="178"/>
      <c r="FI113" s="178"/>
      <c r="FJ113" s="178"/>
      <c r="FK113" s="178"/>
      <c r="FL113" s="178"/>
      <c r="FM113" s="178"/>
      <c r="FN113" s="178"/>
      <c r="FO113" s="178"/>
      <c r="FP113" s="178"/>
      <c r="FQ113" s="178"/>
      <c r="FR113" s="178"/>
      <c r="FS113" s="178"/>
      <c r="FT113" s="178"/>
      <c r="FU113" s="178"/>
      <c r="FV113" s="178"/>
      <c r="FW113" s="178"/>
      <c r="FX113" s="178"/>
      <c r="FY113" s="178"/>
      <c r="FZ113" s="178"/>
      <c r="GA113" s="178"/>
      <c r="GB113" s="178"/>
      <c r="GC113" s="178"/>
      <c r="GD113" s="178"/>
      <c r="GE113" s="178"/>
      <c r="GF113" s="178"/>
      <c r="GG113" s="178"/>
      <c r="GH113" s="178"/>
      <c r="GI113" s="178"/>
      <c r="GJ113" s="178"/>
      <c r="GK113" s="178"/>
      <c r="GL113" s="178"/>
      <c r="GM113" s="178"/>
      <c r="GN113" s="178"/>
      <c r="GO113" s="178"/>
      <c r="GP113" s="178"/>
      <c r="GQ113" s="178"/>
      <c r="GR113" s="178"/>
      <c r="GS113" s="178"/>
      <c r="GT113" s="178"/>
      <c r="GU113" s="178"/>
      <c r="GV113" s="178"/>
      <c r="GW113" s="178"/>
      <c r="GX113" s="178"/>
    </row>
    <row r="114" spans="1:206" s="179" customFormat="1" ht="56.25">
      <c r="A114" s="172"/>
      <c r="B114" s="173">
        <v>45555</v>
      </c>
      <c r="C114" s="166" t="s">
        <v>613</v>
      </c>
      <c r="D114" s="175" t="s">
        <v>614</v>
      </c>
      <c r="E114" s="186" t="s">
        <v>615</v>
      </c>
      <c r="F114" s="171"/>
      <c r="G114" s="176">
        <v>13942.31</v>
      </c>
      <c r="H114" s="169">
        <f t="shared" si="1"/>
        <v>16048723.866000002</v>
      </c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8"/>
      <c r="U114" s="178"/>
      <c r="V114" s="178"/>
      <c r="W114" s="178"/>
      <c r="X114" s="178"/>
      <c r="Y114" s="178"/>
      <c r="Z114" s="178"/>
      <c r="AA114" s="178"/>
      <c r="AB114" s="178"/>
      <c r="AC114" s="178"/>
      <c r="AD114" s="178"/>
      <c r="AE114" s="178"/>
      <c r="AF114" s="178"/>
      <c r="AG114" s="178"/>
      <c r="AH114" s="178"/>
      <c r="AI114" s="178"/>
      <c r="AJ114" s="178"/>
      <c r="AK114" s="178"/>
      <c r="AL114" s="178"/>
      <c r="AM114" s="178"/>
      <c r="AN114" s="178"/>
      <c r="AO114" s="178"/>
      <c r="AP114" s="178"/>
      <c r="AQ114" s="178"/>
      <c r="AR114" s="178"/>
      <c r="AS114" s="178"/>
      <c r="AT114" s="178"/>
      <c r="AU114" s="178"/>
      <c r="AV114" s="178"/>
      <c r="AW114" s="178"/>
      <c r="AX114" s="178"/>
      <c r="AY114" s="178"/>
      <c r="AZ114" s="178"/>
      <c r="BA114" s="178"/>
      <c r="BB114" s="178"/>
      <c r="BC114" s="178"/>
      <c r="BD114" s="178"/>
      <c r="BE114" s="178"/>
      <c r="BF114" s="178"/>
      <c r="BG114" s="178"/>
      <c r="BH114" s="178"/>
      <c r="BI114" s="178"/>
      <c r="BJ114" s="178"/>
      <c r="BK114" s="178"/>
      <c r="BL114" s="178"/>
      <c r="BM114" s="178"/>
      <c r="BN114" s="178"/>
      <c r="BO114" s="178"/>
      <c r="BP114" s="178"/>
      <c r="BQ114" s="178"/>
      <c r="BR114" s="178"/>
      <c r="BS114" s="178"/>
      <c r="BT114" s="178"/>
      <c r="BU114" s="178"/>
      <c r="BV114" s="178"/>
      <c r="BW114" s="178"/>
      <c r="BX114" s="178"/>
      <c r="BY114" s="178"/>
      <c r="BZ114" s="178"/>
      <c r="CA114" s="178"/>
      <c r="CB114" s="178"/>
      <c r="CC114" s="178"/>
      <c r="CD114" s="178"/>
      <c r="CE114" s="178"/>
      <c r="CF114" s="178"/>
      <c r="CG114" s="178"/>
      <c r="CH114" s="178"/>
      <c r="CI114" s="178"/>
      <c r="CJ114" s="178"/>
      <c r="CK114" s="178"/>
      <c r="CL114" s="178"/>
      <c r="CM114" s="178"/>
      <c r="CN114" s="178"/>
      <c r="CO114" s="178"/>
      <c r="CP114" s="178"/>
      <c r="CQ114" s="178"/>
      <c r="CR114" s="178"/>
      <c r="CS114" s="178"/>
      <c r="CT114" s="178"/>
      <c r="CU114" s="178"/>
      <c r="CV114" s="178"/>
      <c r="CW114" s="178"/>
      <c r="CX114" s="178"/>
      <c r="CY114" s="178"/>
      <c r="CZ114" s="178"/>
      <c r="DA114" s="178"/>
      <c r="DB114" s="178"/>
      <c r="DC114" s="178"/>
      <c r="DD114" s="178"/>
      <c r="DE114" s="178"/>
      <c r="DF114" s="178"/>
      <c r="DG114" s="178"/>
      <c r="DH114" s="178"/>
      <c r="DI114" s="178"/>
      <c r="DJ114" s="178"/>
      <c r="DK114" s="178"/>
      <c r="DL114" s="178"/>
      <c r="DM114" s="178"/>
      <c r="DN114" s="178"/>
      <c r="DO114" s="178"/>
      <c r="DP114" s="178"/>
      <c r="DQ114" s="178"/>
      <c r="DR114" s="178"/>
      <c r="DS114" s="178"/>
      <c r="DT114" s="178"/>
      <c r="DU114" s="178"/>
      <c r="DV114" s="178"/>
      <c r="DW114" s="178"/>
      <c r="DX114" s="178"/>
      <c r="DY114" s="178"/>
      <c r="DZ114" s="178"/>
      <c r="EA114" s="178"/>
      <c r="EB114" s="178"/>
      <c r="EC114" s="178"/>
      <c r="ED114" s="178"/>
      <c r="EE114" s="178"/>
      <c r="EF114" s="178"/>
      <c r="EG114" s="178"/>
      <c r="EH114" s="178"/>
      <c r="EI114" s="178"/>
      <c r="EJ114" s="178"/>
      <c r="EK114" s="178"/>
      <c r="EL114" s="178"/>
      <c r="EM114" s="178"/>
      <c r="EN114" s="178"/>
      <c r="EO114" s="178"/>
      <c r="EP114" s="178"/>
      <c r="EQ114" s="178"/>
      <c r="ER114" s="178"/>
      <c r="ES114" s="178"/>
      <c r="ET114" s="178"/>
      <c r="EU114" s="178"/>
      <c r="EV114" s="178"/>
      <c r="EW114" s="178"/>
      <c r="EX114" s="178"/>
      <c r="EY114" s="178"/>
      <c r="EZ114" s="178"/>
      <c r="FA114" s="178"/>
      <c r="FB114" s="178"/>
      <c r="FC114" s="178"/>
      <c r="FD114" s="178"/>
      <c r="FE114" s="178"/>
      <c r="FF114" s="178"/>
      <c r="FG114" s="178"/>
      <c r="FH114" s="178"/>
      <c r="FI114" s="178"/>
      <c r="FJ114" s="178"/>
      <c r="FK114" s="178"/>
      <c r="FL114" s="178"/>
      <c r="FM114" s="178"/>
      <c r="FN114" s="178"/>
      <c r="FO114" s="178"/>
      <c r="FP114" s="178"/>
      <c r="FQ114" s="178"/>
      <c r="FR114" s="178"/>
      <c r="FS114" s="178"/>
      <c r="FT114" s="178"/>
      <c r="FU114" s="178"/>
      <c r="FV114" s="178"/>
      <c r="FW114" s="178"/>
      <c r="FX114" s="178"/>
      <c r="FY114" s="178"/>
      <c r="FZ114" s="178"/>
      <c r="GA114" s="178"/>
      <c r="GB114" s="178"/>
      <c r="GC114" s="178"/>
      <c r="GD114" s="178"/>
      <c r="GE114" s="178"/>
      <c r="GF114" s="178"/>
      <c r="GG114" s="178"/>
      <c r="GH114" s="178"/>
      <c r="GI114" s="178"/>
      <c r="GJ114" s="178"/>
      <c r="GK114" s="178"/>
      <c r="GL114" s="178"/>
      <c r="GM114" s="178"/>
      <c r="GN114" s="178"/>
      <c r="GO114" s="178"/>
      <c r="GP114" s="178"/>
      <c r="GQ114" s="178"/>
      <c r="GR114" s="178"/>
      <c r="GS114" s="178"/>
      <c r="GT114" s="178"/>
      <c r="GU114" s="178"/>
      <c r="GV114" s="178"/>
      <c r="GW114" s="178"/>
      <c r="GX114" s="178"/>
    </row>
    <row r="115" spans="1:206" s="179" customFormat="1" ht="37.5">
      <c r="A115" s="172"/>
      <c r="B115" s="173">
        <v>45555</v>
      </c>
      <c r="C115" s="166" t="s">
        <v>616</v>
      </c>
      <c r="D115" s="175" t="s">
        <v>317</v>
      </c>
      <c r="E115" s="186" t="s">
        <v>617</v>
      </c>
      <c r="F115" s="171"/>
      <c r="G115" s="176">
        <v>3591.11</v>
      </c>
      <c r="H115" s="169">
        <f t="shared" si="1"/>
        <v>16045132.756000003</v>
      </c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178"/>
      <c r="AI115" s="178"/>
      <c r="AJ115" s="178"/>
      <c r="AK115" s="178"/>
      <c r="AL115" s="178"/>
      <c r="AM115" s="178"/>
      <c r="AN115" s="178"/>
      <c r="AO115" s="178"/>
      <c r="AP115" s="178"/>
      <c r="AQ115" s="178"/>
      <c r="AR115" s="178"/>
      <c r="AS115" s="178"/>
      <c r="AT115" s="178"/>
      <c r="AU115" s="178"/>
      <c r="AV115" s="178"/>
      <c r="AW115" s="178"/>
      <c r="AX115" s="178"/>
      <c r="AY115" s="178"/>
      <c r="AZ115" s="178"/>
      <c r="BA115" s="178"/>
      <c r="BB115" s="178"/>
      <c r="BC115" s="178"/>
      <c r="BD115" s="178"/>
      <c r="BE115" s="178"/>
      <c r="BF115" s="178"/>
      <c r="BG115" s="178"/>
      <c r="BH115" s="178"/>
      <c r="BI115" s="178"/>
      <c r="BJ115" s="178"/>
      <c r="BK115" s="178"/>
      <c r="BL115" s="178"/>
      <c r="BM115" s="178"/>
      <c r="BN115" s="178"/>
      <c r="BO115" s="178"/>
      <c r="BP115" s="178"/>
      <c r="BQ115" s="178"/>
      <c r="BR115" s="178"/>
      <c r="BS115" s="178"/>
      <c r="BT115" s="178"/>
      <c r="BU115" s="178"/>
      <c r="BV115" s="178"/>
      <c r="BW115" s="178"/>
      <c r="BX115" s="178"/>
      <c r="BY115" s="178"/>
      <c r="BZ115" s="178"/>
      <c r="CA115" s="178"/>
      <c r="CB115" s="178"/>
      <c r="CC115" s="178"/>
      <c r="CD115" s="178"/>
      <c r="CE115" s="178"/>
      <c r="CF115" s="178"/>
      <c r="CG115" s="178"/>
      <c r="CH115" s="178"/>
      <c r="CI115" s="178"/>
      <c r="CJ115" s="178"/>
      <c r="CK115" s="178"/>
      <c r="CL115" s="178"/>
      <c r="CM115" s="178"/>
      <c r="CN115" s="178"/>
      <c r="CO115" s="178"/>
      <c r="CP115" s="178"/>
      <c r="CQ115" s="178"/>
      <c r="CR115" s="178"/>
      <c r="CS115" s="178"/>
      <c r="CT115" s="178"/>
      <c r="CU115" s="178"/>
      <c r="CV115" s="178"/>
      <c r="CW115" s="178"/>
      <c r="CX115" s="178"/>
      <c r="CY115" s="178"/>
      <c r="CZ115" s="178"/>
      <c r="DA115" s="178"/>
      <c r="DB115" s="178"/>
      <c r="DC115" s="178"/>
      <c r="DD115" s="178"/>
      <c r="DE115" s="178"/>
      <c r="DF115" s="178"/>
      <c r="DG115" s="178"/>
      <c r="DH115" s="178"/>
      <c r="DI115" s="178"/>
      <c r="DJ115" s="178"/>
      <c r="DK115" s="178"/>
      <c r="DL115" s="178"/>
      <c r="DM115" s="178"/>
      <c r="DN115" s="178"/>
      <c r="DO115" s="178"/>
      <c r="DP115" s="178"/>
      <c r="DQ115" s="178"/>
      <c r="DR115" s="178"/>
      <c r="DS115" s="178"/>
      <c r="DT115" s="178"/>
      <c r="DU115" s="178"/>
      <c r="DV115" s="178"/>
      <c r="DW115" s="178"/>
      <c r="DX115" s="178"/>
      <c r="DY115" s="178"/>
      <c r="DZ115" s="178"/>
      <c r="EA115" s="178"/>
      <c r="EB115" s="178"/>
      <c r="EC115" s="178"/>
      <c r="ED115" s="178"/>
      <c r="EE115" s="178"/>
      <c r="EF115" s="178"/>
      <c r="EG115" s="178"/>
      <c r="EH115" s="178"/>
      <c r="EI115" s="178"/>
      <c r="EJ115" s="178"/>
      <c r="EK115" s="178"/>
      <c r="EL115" s="178"/>
      <c r="EM115" s="178"/>
      <c r="EN115" s="178"/>
      <c r="EO115" s="178"/>
      <c r="EP115" s="178"/>
      <c r="EQ115" s="178"/>
      <c r="ER115" s="178"/>
      <c r="ES115" s="178"/>
      <c r="ET115" s="178"/>
      <c r="EU115" s="178"/>
      <c r="EV115" s="178"/>
      <c r="EW115" s="178"/>
      <c r="EX115" s="178"/>
      <c r="EY115" s="178"/>
      <c r="EZ115" s="178"/>
      <c r="FA115" s="178"/>
      <c r="FB115" s="178"/>
      <c r="FC115" s="178"/>
      <c r="FD115" s="178"/>
      <c r="FE115" s="178"/>
      <c r="FF115" s="178"/>
      <c r="FG115" s="178"/>
      <c r="FH115" s="178"/>
      <c r="FI115" s="178"/>
      <c r="FJ115" s="178"/>
      <c r="FK115" s="178"/>
      <c r="FL115" s="178"/>
      <c r="FM115" s="178"/>
      <c r="FN115" s="178"/>
      <c r="FO115" s="178"/>
      <c r="FP115" s="178"/>
      <c r="FQ115" s="178"/>
      <c r="FR115" s="178"/>
      <c r="FS115" s="178"/>
      <c r="FT115" s="178"/>
      <c r="FU115" s="178"/>
      <c r="FV115" s="178"/>
      <c r="FW115" s="178"/>
      <c r="FX115" s="178"/>
      <c r="FY115" s="178"/>
      <c r="FZ115" s="178"/>
      <c r="GA115" s="178"/>
      <c r="GB115" s="178"/>
      <c r="GC115" s="178"/>
      <c r="GD115" s="178"/>
      <c r="GE115" s="178"/>
      <c r="GF115" s="178"/>
      <c r="GG115" s="178"/>
      <c r="GH115" s="178"/>
      <c r="GI115" s="178"/>
      <c r="GJ115" s="178"/>
      <c r="GK115" s="178"/>
      <c r="GL115" s="178"/>
      <c r="GM115" s="178"/>
      <c r="GN115" s="178"/>
      <c r="GO115" s="178"/>
      <c r="GP115" s="178"/>
      <c r="GQ115" s="178"/>
      <c r="GR115" s="178"/>
      <c r="GS115" s="178"/>
      <c r="GT115" s="178"/>
      <c r="GU115" s="178"/>
      <c r="GV115" s="178"/>
      <c r="GW115" s="178"/>
      <c r="GX115" s="178"/>
    </row>
    <row r="116" spans="1:206" s="179" customFormat="1" ht="37.5">
      <c r="A116" s="172"/>
      <c r="B116" s="173">
        <v>45555</v>
      </c>
      <c r="C116" s="166" t="s">
        <v>618</v>
      </c>
      <c r="D116" s="175" t="s">
        <v>619</v>
      </c>
      <c r="E116" s="186" t="s">
        <v>620</v>
      </c>
      <c r="F116" s="171"/>
      <c r="G116" s="176">
        <v>199681.01</v>
      </c>
      <c r="H116" s="169">
        <f t="shared" si="1"/>
        <v>15845451.746000003</v>
      </c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8"/>
      <c r="U116" s="178"/>
      <c r="V116" s="178"/>
      <c r="W116" s="178"/>
      <c r="X116" s="178"/>
      <c r="Y116" s="178"/>
      <c r="Z116" s="178"/>
      <c r="AA116" s="178"/>
      <c r="AB116" s="178"/>
      <c r="AC116" s="178"/>
      <c r="AD116" s="178"/>
      <c r="AE116" s="178"/>
      <c r="AF116" s="178"/>
      <c r="AG116" s="178"/>
      <c r="AH116" s="178"/>
      <c r="AI116" s="178"/>
      <c r="AJ116" s="178"/>
      <c r="AK116" s="178"/>
      <c r="AL116" s="178"/>
      <c r="AM116" s="178"/>
      <c r="AN116" s="178"/>
      <c r="AO116" s="178"/>
      <c r="AP116" s="178"/>
      <c r="AQ116" s="178"/>
      <c r="AR116" s="178"/>
      <c r="AS116" s="178"/>
      <c r="AT116" s="178"/>
      <c r="AU116" s="178"/>
      <c r="AV116" s="178"/>
      <c r="AW116" s="178"/>
      <c r="AX116" s="178"/>
      <c r="AY116" s="178"/>
      <c r="AZ116" s="178"/>
      <c r="BA116" s="178"/>
      <c r="BB116" s="178"/>
      <c r="BC116" s="178"/>
      <c r="BD116" s="178"/>
      <c r="BE116" s="178"/>
      <c r="BF116" s="178"/>
      <c r="BG116" s="178"/>
      <c r="BH116" s="178"/>
      <c r="BI116" s="178"/>
      <c r="BJ116" s="178"/>
      <c r="BK116" s="178"/>
      <c r="BL116" s="178"/>
      <c r="BM116" s="178"/>
      <c r="BN116" s="178"/>
      <c r="BO116" s="178"/>
      <c r="BP116" s="178"/>
      <c r="BQ116" s="178"/>
      <c r="BR116" s="178"/>
      <c r="BS116" s="178"/>
      <c r="BT116" s="178"/>
      <c r="BU116" s="178"/>
      <c r="BV116" s="178"/>
      <c r="BW116" s="178"/>
      <c r="BX116" s="178"/>
      <c r="BY116" s="178"/>
      <c r="BZ116" s="178"/>
      <c r="CA116" s="178"/>
      <c r="CB116" s="178"/>
      <c r="CC116" s="178"/>
      <c r="CD116" s="178"/>
      <c r="CE116" s="178"/>
      <c r="CF116" s="178"/>
      <c r="CG116" s="178"/>
      <c r="CH116" s="178"/>
      <c r="CI116" s="178"/>
      <c r="CJ116" s="178"/>
      <c r="CK116" s="178"/>
      <c r="CL116" s="178"/>
      <c r="CM116" s="178"/>
      <c r="CN116" s="178"/>
      <c r="CO116" s="178"/>
      <c r="CP116" s="178"/>
      <c r="CQ116" s="178"/>
      <c r="CR116" s="178"/>
      <c r="CS116" s="178"/>
      <c r="CT116" s="178"/>
      <c r="CU116" s="178"/>
      <c r="CV116" s="178"/>
      <c r="CW116" s="178"/>
      <c r="CX116" s="178"/>
      <c r="CY116" s="178"/>
      <c r="CZ116" s="178"/>
      <c r="DA116" s="178"/>
      <c r="DB116" s="178"/>
      <c r="DC116" s="178"/>
      <c r="DD116" s="178"/>
      <c r="DE116" s="178"/>
      <c r="DF116" s="178"/>
      <c r="DG116" s="178"/>
      <c r="DH116" s="178"/>
      <c r="DI116" s="178"/>
      <c r="DJ116" s="178"/>
      <c r="DK116" s="178"/>
      <c r="DL116" s="178"/>
      <c r="DM116" s="178"/>
      <c r="DN116" s="178"/>
      <c r="DO116" s="178"/>
      <c r="DP116" s="178"/>
      <c r="DQ116" s="178"/>
      <c r="DR116" s="178"/>
      <c r="DS116" s="178"/>
      <c r="DT116" s="178"/>
      <c r="DU116" s="178"/>
      <c r="DV116" s="178"/>
      <c r="DW116" s="178"/>
      <c r="DX116" s="178"/>
      <c r="DY116" s="178"/>
      <c r="DZ116" s="178"/>
      <c r="EA116" s="178"/>
      <c r="EB116" s="178"/>
      <c r="EC116" s="178"/>
      <c r="ED116" s="178"/>
      <c r="EE116" s="178"/>
      <c r="EF116" s="178"/>
      <c r="EG116" s="178"/>
      <c r="EH116" s="178"/>
      <c r="EI116" s="178"/>
      <c r="EJ116" s="178"/>
      <c r="EK116" s="178"/>
      <c r="EL116" s="178"/>
      <c r="EM116" s="178"/>
      <c r="EN116" s="178"/>
      <c r="EO116" s="178"/>
      <c r="EP116" s="178"/>
      <c r="EQ116" s="178"/>
      <c r="ER116" s="178"/>
      <c r="ES116" s="178"/>
      <c r="ET116" s="178"/>
      <c r="EU116" s="178"/>
      <c r="EV116" s="178"/>
      <c r="EW116" s="178"/>
      <c r="EX116" s="178"/>
      <c r="EY116" s="178"/>
      <c r="EZ116" s="178"/>
      <c r="FA116" s="178"/>
      <c r="FB116" s="178"/>
      <c r="FC116" s="178"/>
      <c r="FD116" s="178"/>
      <c r="FE116" s="178"/>
      <c r="FF116" s="178"/>
      <c r="FG116" s="178"/>
      <c r="FH116" s="178"/>
      <c r="FI116" s="178"/>
      <c r="FJ116" s="178"/>
      <c r="FK116" s="178"/>
      <c r="FL116" s="178"/>
      <c r="FM116" s="178"/>
      <c r="FN116" s="178"/>
      <c r="FO116" s="178"/>
      <c r="FP116" s="178"/>
      <c r="FQ116" s="178"/>
      <c r="FR116" s="178"/>
      <c r="FS116" s="178"/>
      <c r="FT116" s="178"/>
      <c r="FU116" s="178"/>
      <c r="FV116" s="178"/>
      <c r="FW116" s="178"/>
      <c r="FX116" s="178"/>
      <c r="FY116" s="178"/>
      <c r="FZ116" s="178"/>
      <c r="GA116" s="178"/>
      <c r="GB116" s="178"/>
      <c r="GC116" s="178"/>
      <c r="GD116" s="178"/>
      <c r="GE116" s="178"/>
      <c r="GF116" s="178"/>
      <c r="GG116" s="178"/>
      <c r="GH116" s="178"/>
      <c r="GI116" s="178"/>
      <c r="GJ116" s="178"/>
      <c r="GK116" s="178"/>
      <c r="GL116" s="178"/>
      <c r="GM116" s="178"/>
      <c r="GN116" s="178"/>
      <c r="GO116" s="178"/>
      <c r="GP116" s="178"/>
      <c r="GQ116" s="178"/>
      <c r="GR116" s="178"/>
      <c r="GS116" s="178"/>
      <c r="GT116" s="178"/>
      <c r="GU116" s="178"/>
      <c r="GV116" s="178"/>
      <c r="GW116" s="178"/>
      <c r="GX116" s="178"/>
    </row>
    <row r="117" spans="1:206" s="179" customFormat="1" ht="112.5">
      <c r="A117" s="172"/>
      <c r="B117" s="173">
        <v>45555</v>
      </c>
      <c r="C117" s="166" t="s">
        <v>621</v>
      </c>
      <c r="D117" s="175" t="s">
        <v>270</v>
      </c>
      <c r="E117" s="186" t="s">
        <v>622</v>
      </c>
      <c r="F117" s="171"/>
      <c r="G117" s="176">
        <v>18000</v>
      </c>
      <c r="H117" s="169">
        <f t="shared" si="1"/>
        <v>15827451.746000003</v>
      </c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8"/>
      <c r="U117" s="178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178"/>
      <c r="AG117" s="178"/>
      <c r="AH117" s="178"/>
      <c r="AI117" s="178"/>
      <c r="AJ117" s="178"/>
      <c r="AK117" s="178"/>
      <c r="AL117" s="178"/>
      <c r="AM117" s="178"/>
      <c r="AN117" s="178"/>
      <c r="AO117" s="178"/>
      <c r="AP117" s="178"/>
      <c r="AQ117" s="178"/>
      <c r="AR117" s="178"/>
      <c r="AS117" s="178"/>
      <c r="AT117" s="178"/>
      <c r="AU117" s="178"/>
      <c r="AV117" s="178"/>
      <c r="AW117" s="178"/>
      <c r="AX117" s="178"/>
      <c r="AY117" s="178"/>
      <c r="AZ117" s="178"/>
      <c r="BA117" s="178"/>
      <c r="BB117" s="178"/>
      <c r="BC117" s="178"/>
      <c r="BD117" s="178"/>
      <c r="BE117" s="178"/>
      <c r="BF117" s="178"/>
      <c r="BG117" s="178"/>
      <c r="BH117" s="178"/>
      <c r="BI117" s="178"/>
      <c r="BJ117" s="178"/>
      <c r="BK117" s="178"/>
      <c r="BL117" s="178"/>
      <c r="BM117" s="178"/>
      <c r="BN117" s="178"/>
      <c r="BO117" s="178"/>
      <c r="BP117" s="178"/>
      <c r="BQ117" s="178"/>
      <c r="BR117" s="178"/>
      <c r="BS117" s="178"/>
      <c r="BT117" s="178"/>
      <c r="BU117" s="178"/>
      <c r="BV117" s="178"/>
      <c r="BW117" s="178"/>
      <c r="BX117" s="178"/>
      <c r="BY117" s="178"/>
      <c r="BZ117" s="178"/>
      <c r="CA117" s="178"/>
      <c r="CB117" s="178"/>
      <c r="CC117" s="178"/>
      <c r="CD117" s="178"/>
      <c r="CE117" s="178"/>
      <c r="CF117" s="178"/>
      <c r="CG117" s="178"/>
      <c r="CH117" s="178"/>
      <c r="CI117" s="178"/>
      <c r="CJ117" s="178"/>
      <c r="CK117" s="178"/>
      <c r="CL117" s="178"/>
      <c r="CM117" s="178"/>
      <c r="CN117" s="178"/>
      <c r="CO117" s="178"/>
      <c r="CP117" s="178"/>
      <c r="CQ117" s="178"/>
      <c r="CR117" s="178"/>
      <c r="CS117" s="178"/>
      <c r="CT117" s="178"/>
      <c r="CU117" s="178"/>
      <c r="CV117" s="178"/>
      <c r="CW117" s="178"/>
      <c r="CX117" s="178"/>
      <c r="CY117" s="178"/>
      <c r="CZ117" s="178"/>
      <c r="DA117" s="178"/>
      <c r="DB117" s="178"/>
      <c r="DC117" s="178"/>
      <c r="DD117" s="178"/>
      <c r="DE117" s="178"/>
      <c r="DF117" s="178"/>
      <c r="DG117" s="178"/>
      <c r="DH117" s="178"/>
      <c r="DI117" s="178"/>
      <c r="DJ117" s="178"/>
      <c r="DK117" s="178"/>
      <c r="DL117" s="178"/>
      <c r="DM117" s="178"/>
      <c r="DN117" s="178"/>
      <c r="DO117" s="178"/>
      <c r="DP117" s="178"/>
      <c r="DQ117" s="178"/>
      <c r="DR117" s="178"/>
      <c r="DS117" s="178"/>
      <c r="DT117" s="178"/>
      <c r="DU117" s="178"/>
      <c r="DV117" s="178"/>
      <c r="DW117" s="178"/>
      <c r="DX117" s="178"/>
      <c r="DY117" s="178"/>
      <c r="DZ117" s="178"/>
      <c r="EA117" s="178"/>
      <c r="EB117" s="178"/>
      <c r="EC117" s="178"/>
      <c r="ED117" s="178"/>
      <c r="EE117" s="178"/>
      <c r="EF117" s="178"/>
      <c r="EG117" s="178"/>
      <c r="EH117" s="178"/>
      <c r="EI117" s="178"/>
      <c r="EJ117" s="178"/>
      <c r="EK117" s="178"/>
      <c r="EL117" s="178"/>
      <c r="EM117" s="178"/>
      <c r="EN117" s="178"/>
      <c r="EO117" s="178"/>
      <c r="EP117" s="178"/>
      <c r="EQ117" s="178"/>
      <c r="ER117" s="178"/>
      <c r="ES117" s="178"/>
      <c r="ET117" s="178"/>
      <c r="EU117" s="178"/>
      <c r="EV117" s="178"/>
      <c r="EW117" s="178"/>
      <c r="EX117" s="178"/>
      <c r="EY117" s="178"/>
      <c r="EZ117" s="178"/>
      <c r="FA117" s="178"/>
      <c r="FB117" s="178"/>
      <c r="FC117" s="178"/>
      <c r="FD117" s="178"/>
      <c r="FE117" s="178"/>
      <c r="FF117" s="178"/>
      <c r="FG117" s="178"/>
      <c r="FH117" s="178"/>
      <c r="FI117" s="178"/>
      <c r="FJ117" s="178"/>
      <c r="FK117" s="178"/>
      <c r="FL117" s="178"/>
      <c r="FM117" s="178"/>
      <c r="FN117" s="178"/>
      <c r="FO117" s="178"/>
      <c r="FP117" s="178"/>
      <c r="FQ117" s="178"/>
      <c r="FR117" s="178"/>
      <c r="FS117" s="178"/>
      <c r="FT117" s="178"/>
      <c r="FU117" s="178"/>
      <c r="FV117" s="178"/>
      <c r="FW117" s="178"/>
      <c r="FX117" s="178"/>
      <c r="FY117" s="178"/>
      <c r="FZ117" s="178"/>
      <c r="GA117" s="178"/>
      <c r="GB117" s="178"/>
      <c r="GC117" s="178"/>
      <c r="GD117" s="178"/>
      <c r="GE117" s="178"/>
      <c r="GF117" s="178"/>
      <c r="GG117" s="178"/>
      <c r="GH117" s="178"/>
      <c r="GI117" s="178"/>
      <c r="GJ117" s="178"/>
      <c r="GK117" s="178"/>
      <c r="GL117" s="178"/>
      <c r="GM117" s="178"/>
      <c r="GN117" s="178"/>
      <c r="GO117" s="178"/>
      <c r="GP117" s="178"/>
      <c r="GQ117" s="178"/>
      <c r="GR117" s="178"/>
      <c r="GS117" s="178"/>
      <c r="GT117" s="178"/>
      <c r="GU117" s="178"/>
      <c r="GV117" s="178"/>
      <c r="GW117" s="178"/>
      <c r="GX117" s="178"/>
    </row>
    <row r="118" spans="1:206" s="179" customFormat="1" ht="56.25">
      <c r="A118" s="172"/>
      <c r="B118" s="173">
        <v>45558</v>
      </c>
      <c r="C118" s="166" t="s">
        <v>623</v>
      </c>
      <c r="D118" s="175" t="s">
        <v>624</v>
      </c>
      <c r="E118" s="186" t="s">
        <v>625</v>
      </c>
      <c r="F118" s="171"/>
      <c r="G118" s="176">
        <v>54530</v>
      </c>
      <c r="H118" s="169">
        <f t="shared" si="1"/>
        <v>15772921.746000003</v>
      </c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8"/>
      <c r="U118" s="178"/>
      <c r="V118" s="178"/>
      <c r="W118" s="178"/>
      <c r="X118" s="178"/>
      <c r="Y118" s="178"/>
      <c r="Z118" s="178"/>
      <c r="AA118" s="178"/>
      <c r="AB118" s="178"/>
      <c r="AC118" s="178"/>
      <c r="AD118" s="178"/>
      <c r="AE118" s="178"/>
      <c r="AF118" s="178"/>
      <c r="AG118" s="178"/>
      <c r="AH118" s="178"/>
      <c r="AI118" s="178"/>
      <c r="AJ118" s="178"/>
      <c r="AK118" s="178"/>
      <c r="AL118" s="178"/>
      <c r="AM118" s="178"/>
      <c r="AN118" s="178"/>
      <c r="AO118" s="178"/>
      <c r="AP118" s="178"/>
      <c r="AQ118" s="178"/>
      <c r="AR118" s="178"/>
      <c r="AS118" s="178"/>
      <c r="AT118" s="178"/>
      <c r="AU118" s="178"/>
      <c r="AV118" s="178"/>
      <c r="AW118" s="178"/>
      <c r="AX118" s="178"/>
      <c r="AY118" s="178"/>
      <c r="AZ118" s="178"/>
      <c r="BA118" s="178"/>
      <c r="BB118" s="178"/>
      <c r="BC118" s="178"/>
      <c r="BD118" s="178"/>
      <c r="BE118" s="178"/>
      <c r="BF118" s="178"/>
      <c r="BG118" s="178"/>
      <c r="BH118" s="178"/>
      <c r="BI118" s="178"/>
      <c r="BJ118" s="178"/>
      <c r="BK118" s="178"/>
      <c r="BL118" s="178"/>
      <c r="BM118" s="178"/>
      <c r="BN118" s="178"/>
      <c r="BO118" s="178"/>
      <c r="BP118" s="178"/>
      <c r="BQ118" s="178"/>
      <c r="BR118" s="178"/>
      <c r="BS118" s="178"/>
      <c r="BT118" s="178"/>
      <c r="BU118" s="178"/>
      <c r="BV118" s="178"/>
      <c r="BW118" s="178"/>
      <c r="BX118" s="178"/>
      <c r="BY118" s="178"/>
      <c r="BZ118" s="178"/>
      <c r="CA118" s="178"/>
      <c r="CB118" s="178"/>
      <c r="CC118" s="178"/>
      <c r="CD118" s="178"/>
      <c r="CE118" s="178"/>
      <c r="CF118" s="178"/>
      <c r="CG118" s="178"/>
      <c r="CH118" s="178"/>
      <c r="CI118" s="178"/>
      <c r="CJ118" s="178"/>
      <c r="CK118" s="178"/>
      <c r="CL118" s="178"/>
      <c r="CM118" s="178"/>
      <c r="CN118" s="178"/>
      <c r="CO118" s="178"/>
      <c r="CP118" s="178"/>
      <c r="CQ118" s="178"/>
      <c r="CR118" s="178"/>
      <c r="CS118" s="178"/>
      <c r="CT118" s="178"/>
      <c r="CU118" s="178"/>
      <c r="CV118" s="178"/>
      <c r="CW118" s="178"/>
      <c r="CX118" s="178"/>
      <c r="CY118" s="178"/>
      <c r="CZ118" s="178"/>
      <c r="DA118" s="178"/>
      <c r="DB118" s="178"/>
      <c r="DC118" s="178"/>
      <c r="DD118" s="178"/>
      <c r="DE118" s="178"/>
      <c r="DF118" s="178"/>
      <c r="DG118" s="178"/>
      <c r="DH118" s="178"/>
      <c r="DI118" s="178"/>
      <c r="DJ118" s="178"/>
      <c r="DK118" s="178"/>
      <c r="DL118" s="178"/>
      <c r="DM118" s="178"/>
      <c r="DN118" s="178"/>
      <c r="DO118" s="178"/>
      <c r="DP118" s="178"/>
      <c r="DQ118" s="178"/>
      <c r="DR118" s="178"/>
      <c r="DS118" s="178"/>
      <c r="DT118" s="178"/>
      <c r="DU118" s="178"/>
      <c r="DV118" s="178"/>
      <c r="DW118" s="178"/>
      <c r="DX118" s="178"/>
      <c r="DY118" s="178"/>
      <c r="DZ118" s="178"/>
      <c r="EA118" s="178"/>
      <c r="EB118" s="178"/>
      <c r="EC118" s="178"/>
      <c r="ED118" s="178"/>
      <c r="EE118" s="178"/>
      <c r="EF118" s="178"/>
      <c r="EG118" s="178"/>
      <c r="EH118" s="178"/>
      <c r="EI118" s="178"/>
      <c r="EJ118" s="178"/>
      <c r="EK118" s="178"/>
      <c r="EL118" s="178"/>
      <c r="EM118" s="178"/>
      <c r="EN118" s="178"/>
      <c r="EO118" s="178"/>
      <c r="EP118" s="178"/>
      <c r="EQ118" s="178"/>
      <c r="ER118" s="178"/>
      <c r="ES118" s="178"/>
      <c r="ET118" s="178"/>
      <c r="EU118" s="178"/>
      <c r="EV118" s="178"/>
      <c r="EW118" s="178"/>
      <c r="EX118" s="178"/>
      <c r="EY118" s="178"/>
      <c r="EZ118" s="178"/>
      <c r="FA118" s="178"/>
      <c r="FB118" s="178"/>
      <c r="FC118" s="178"/>
      <c r="FD118" s="178"/>
      <c r="FE118" s="178"/>
      <c r="FF118" s="178"/>
      <c r="FG118" s="178"/>
      <c r="FH118" s="178"/>
      <c r="FI118" s="178"/>
      <c r="FJ118" s="178"/>
      <c r="FK118" s="178"/>
      <c r="FL118" s="178"/>
      <c r="FM118" s="178"/>
      <c r="FN118" s="178"/>
      <c r="FO118" s="178"/>
      <c r="FP118" s="178"/>
      <c r="FQ118" s="178"/>
      <c r="FR118" s="178"/>
      <c r="FS118" s="178"/>
      <c r="FT118" s="178"/>
      <c r="FU118" s="178"/>
      <c r="FV118" s="178"/>
      <c r="FW118" s="178"/>
      <c r="FX118" s="178"/>
      <c r="FY118" s="178"/>
      <c r="FZ118" s="178"/>
      <c r="GA118" s="178"/>
      <c r="GB118" s="178"/>
      <c r="GC118" s="178"/>
      <c r="GD118" s="178"/>
      <c r="GE118" s="178"/>
      <c r="GF118" s="178"/>
      <c r="GG118" s="178"/>
      <c r="GH118" s="178"/>
      <c r="GI118" s="178"/>
      <c r="GJ118" s="178"/>
      <c r="GK118" s="178"/>
      <c r="GL118" s="178"/>
      <c r="GM118" s="178"/>
      <c r="GN118" s="178"/>
      <c r="GO118" s="178"/>
      <c r="GP118" s="178"/>
      <c r="GQ118" s="178"/>
      <c r="GR118" s="178"/>
      <c r="GS118" s="178"/>
      <c r="GT118" s="178"/>
      <c r="GU118" s="178"/>
      <c r="GV118" s="178"/>
      <c r="GW118" s="178"/>
      <c r="GX118" s="178"/>
    </row>
    <row r="119" spans="1:206" s="179" customFormat="1" ht="37.5">
      <c r="A119" s="172"/>
      <c r="B119" s="173">
        <v>45558</v>
      </c>
      <c r="C119" s="166">
        <v>4524000000068</v>
      </c>
      <c r="D119" s="175" t="s">
        <v>323</v>
      </c>
      <c r="E119" s="186" t="s">
        <v>626</v>
      </c>
      <c r="F119" s="171"/>
      <c r="G119" s="176">
        <v>720258.95</v>
      </c>
      <c r="H119" s="169">
        <f t="shared" si="1"/>
        <v>15052662.796000004</v>
      </c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8"/>
      <c r="U119" s="178"/>
      <c r="V119" s="178"/>
      <c r="W119" s="178"/>
      <c r="X119" s="178"/>
      <c r="Y119" s="178"/>
      <c r="Z119" s="178"/>
      <c r="AA119" s="178"/>
      <c r="AB119" s="178"/>
      <c r="AC119" s="178"/>
      <c r="AD119" s="178"/>
      <c r="AE119" s="178"/>
      <c r="AF119" s="178"/>
      <c r="AG119" s="178"/>
      <c r="AH119" s="178"/>
      <c r="AI119" s="178"/>
      <c r="AJ119" s="178"/>
      <c r="AK119" s="178"/>
      <c r="AL119" s="178"/>
      <c r="AM119" s="178"/>
      <c r="AN119" s="178"/>
      <c r="AO119" s="178"/>
      <c r="AP119" s="178"/>
      <c r="AQ119" s="178"/>
      <c r="AR119" s="178"/>
      <c r="AS119" s="178"/>
      <c r="AT119" s="178"/>
      <c r="AU119" s="178"/>
      <c r="AV119" s="178"/>
      <c r="AW119" s="178"/>
      <c r="AX119" s="178"/>
      <c r="AY119" s="178"/>
      <c r="AZ119" s="178"/>
      <c r="BA119" s="178"/>
      <c r="BB119" s="178"/>
      <c r="BC119" s="178"/>
      <c r="BD119" s="178"/>
      <c r="BE119" s="178"/>
      <c r="BF119" s="178"/>
      <c r="BG119" s="178"/>
      <c r="BH119" s="178"/>
      <c r="BI119" s="178"/>
      <c r="BJ119" s="178"/>
      <c r="BK119" s="178"/>
      <c r="BL119" s="178"/>
      <c r="BM119" s="178"/>
      <c r="BN119" s="178"/>
      <c r="BO119" s="178"/>
      <c r="BP119" s="178"/>
      <c r="BQ119" s="178"/>
      <c r="BR119" s="178"/>
      <c r="BS119" s="178"/>
      <c r="BT119" s="178"/>
      <c r="BU119" s="178"/>
      <c r="BV119" s="178"/>
      <c r="BW119" s="178"/>
      <c r="BX119" s="178"/>
      <c r="BY119" s="178"/>
      <c r="BZ119" s="178"/>
      <c r="CA119" s="178"/>
      <c r="CB119" s="178"/>
      <c r="CC119" s="178"/>
      <c r="CD119" s="178"/>
      <c r="CE119" s="178"/>
      <c r="CF119" s="178"/>
      <c r="CG119" s="178"/>
      <c r="CH119" s="178"/>
      <c r="CI119" s="178"/>
      <c r="CJ119" s="178"/>
      <c r="CK119" s="178"/>
      <c r="CL119" s="178"/>
      <c r="CM119" s="178"/>
      <c r="CN119" s="178"/>
      <c r="CO119" s="178"/>
      <c r="CP119" s="178"/>
      <c r="CQ119" s="178"/>
      <c r="CR119" s="178"/>
      <c r="CS119" s="178"/>
      <c r="CT119" s="178"/>
      <c r="CU119" s="178"/>
      <c r="CV119" s="178"/>
      <c r="CW119" s="178"/>
      <c r="CX119" s="178"/>
      <c r="CY119" s="178"/>
      <c r="CZ119" s="178"/>
      <c r="DA119" s="178"/>
      <c r="DB119" s="178"/>
      <c r="DC119" s="178"/>
      <c r="DD119" s="178"/>
      <c r="DE119" s="178"/>
      <c r="DF119" s="178"/>
      <c r="DG119" s="178"/>
      <c r="DH119" s="178"/>
      <c r="DI119" s="178"/>
      <c r="DJ119" s="178"/>
      <c r="DK119" s="178"/>
      <c r="DL119" s="178"/>
      <c r="DM119" s="178"/>
      <c r="DN119" s="178"/>
      <c r="DO119" s="178"/>
      <c r="DP119" s="178"/>
      <c r="DQ119" s="178"/>
      <c r="DR119" s="178"/>
      <c r="DS119" s="178"/>
      <c r="DT119" s="178"/>
      <c r="DU119" s="178"/>
      <c r="DV119" s="178"/>
      <c r="DW119" s="178"/>
      <c r="DX119" s="178"/>
      <c r="DY119" s="178"/>
      <c r="DZ119" s="178"/>
      <c r="EA119" s="178"/>
      <c r="EB119" s="178"/>
      <c r="EC119" s="178"/>
      <c r="ED119" s="178"/>
      <c r="EE119" s="178"/>
      <c r="EF119" s="178"/>
      <c r="EG119" s="178"/>
      <c r="EH119" s="178"/>
      <c r="EI119" s="178"/>
      <c r="EJ119" s="178"/>
      <c r="EK119" s="178"/>
      <c r="EL119" s="178"/>
      <c r="EM119" s="178"/>
      <c r="EN119" s="178"/>
      <c r="EO119" s="178"/>
      <c r="EP119" s="178"/>
      <c r="EQ119" s="178"/>
      <c r="ER119" s="178"/>
      <c r="ES119" s="178"/>
      <c r="ET119" s="178"/>
      <c r="EU119" s="178"/>
      <c r="EV119" s="178"/>
      <c r="EW119" s="178"/>
      <c r="EX119" s="178"/>
      <c r="EY119" s="178"/>
      <c r="EZ119" s="178"/>
      <c r="FA119" s="178"/>
      <c r="FB119" s="178"/>
      <c r="FC119" s="178"/>
      <c r="FD119" s="178"/>
      <c r="FE119" s="178"/>
      <c r="FF119" s="178"/>
      <c r="FG119" s="178"/>
      <c r="FH119" s="178"/>
      <c r="FI119" s="178"/>
      <c r="FJ119" s="178"/>
      <c r="FK119" s="178"/>
      <c r="FL119" s="178"/>
      <c r="FM119" s="178"/>
      <c r="FN119" s="178"/>
      <c r="FO119" s="178"/>
      <c r="FP119" s="178"/>
      <c r="FQ119" s="178"/>
      <c r="FR119" s="178"/>
      <c r="FS119" s="178"/>
      <c r="FT119" s="178"/>
      <c r="FU119" s="178"/>
      <c r="FV119" s="178"/>
      <c r="FW119" s="178"/>
      <c r="FX119" s="178"/>
      <c r="FY119" s="178"/>
      <c r="FZ119" s="178"/>
      <c r="GA119" s="178"/>
      <c r="GB119" s="178"/>
      <c r="GC119" s="178"/>
      <c r="GD119" s="178"/>
      <c r="GE119" s="178"/>
      <c r="GF119" s="178"/>
      <c r="GG119" s="178"/>
      <c r="GH119" s="178"/>
      <c r="GI119" s="178"/>
      <c r="GJ119" s="178"/>
      <c r="GK119" s="178"/>
      <c r="GL119" s="178"/>
      <c r="GM119" s="178"/>
      <c r="GN119" s="178"/>
      <c r="GO119" s="178"/>
      <c r="GP119" s="178"/>
      <c r="GQ119" s="178"/>
      <c r="GR119" s="178"/>
      <c r="GS119" s="178"/>
      <c r="GT119" s="178"/>
      <c r="GU119" s="178"/>
      <c r="GV119" s="178"/>
      <c r="GW119" s="178"/>
      <c r="GX119" s="178"/>
    </row>
    <row r="120" spans="1:206" s="179" customFormat="1" ht="37.5">
      <c r="A120" s="172"/>
      <c r="B120" s="173">
        <v>45561</v>
      </c>
      <c r="C120" s="166" t="s">
        <v>627</v>
      </c>
      <c r="D120" s="175" t="s">
        <v>628</v>
      </c>
      <c r="E120" s="186" t="s">
        <v>629</v>
      </c>
      <c r="F120" s="171"/>
      <c r="G120" s="176">
        <v>88375.54</v>
      </c>
      <c r="H120" s="169">
        <f t="shared" si="1"/>
        <v>14964287.256000005</v>
      </c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8"/>
      <c r="U120" s="178"/>
      <c r="V120" s="178"/>
      <c r="W120" s="178"/>
      <c r="X120" s="178"/>
      <c r="Y120" s="178"/>
      <c r="Z120" s="178"/>
      <c r="AA120" s="178"/>
      <c r="AB120" s="178"/>
      <c r="AC120" s="178"/>
      <c r="AD120" s="178"/>
      <c r="AE120" s="178"/>
      <c r="AF120" s="178"/>
      <c r="AG120" s="178"/>
      <c r="AH120" s="178"/>
      <c r="AI120" s="178"/>
      <c r="AJ120" s="178"/>
      <c r="AK120" s="178"/>
      <c r="AL120" s="178"/>
      <c r="AM120" s="178"/>
      <c r="AN120" s="178"/>
      <c r="AO120" s="178"/>
      <c r="AP120" s="178"/>
      <c r="AQ120" s="178"/>
      <c r="AR120" s="178"/>
      <c r="AS120" s="178"/>
      <c r="AT120" s="178"/>
      <c r="AU120" s="178"/>
      <c r="AV120" s="178"/>
      <c r="AW120" s="178"/>
      <c r="AX120" s="178"/>
      <c r="AY120" s="178"/>
      <c r="AZ120" s="178"/>
      <c r="BA120" s="178"/>
      <c r="BB120" s="178"/>
      <c r="BC120" s="178"/>
      <c r="BD120" s="178"/>
      <c r="BE120" s="178"/>
      <c r="BF120" s="178"/>
      <c r="BG120" s="178"/>
      <c r="BH120" s="178"/>
      <c r="BI120" s="178"/>
      <c r="BJ120" s="178"/>
      <c r="BK120" s="178"/>
      <c r="BL120" s="178"/>
      <c r="BM120" s="178"/>
      <c r="BN120" s="178"/>
      <c r="BO120" s="178"/>
      <c r="BP120" s="178"/>
      <c r="BQ120" s="178"/>
      <c r="BR120" s="178"/>
      <c r="BS120" s="178"/>
      <c r="BT120" s="178"/>
      <c r="BU120" s="178"/>
      <c r="BV120" s="178"/>
      <c r="BW120" s="178"/>
      <c r="BX120" s="178"/>
      <c r="BY120" s="178"/>
      <c r="BZ120" s="178"/>
      <c r="CA120" s="178"/>
      <c r="CB120" s="178"/>
      <c r="CC120" s="178"/>
      <c r="CD120" s="178"/>
      <c r="CE120" s="178"/>
      <c r="CF120" s="178"/>
      <c r="CG120" s="178"/>
      <c r="CH120" s="178"/>
      <c r="CI120" s="178"/>
      <c r="CJ120" s="178"/>
      <c r="CK120" s="178"/>
      <c r="CL120" s="178"/>
      <c r="CM120" s="178"/>
      <c r="CN120" s="178"/>
      <c r="CO120" s="178"/>
      <c r="CP120" s="178"/>
      <c r="CQ120" s="178"/>
      <c r="CR120" s="178"/>
      <c r="CS120" s="178"/>
      <c r="CT120" s="178"/>
      <c r="CU120" s="178"/>
      <c r="CV120" s="178"/>
      <c r="CW120" s="178"/>
      <c r="CX120" s="178"/>
      <c r="CY120" s="178"/>
      <c r="CZ120" s="178"/>
      <c r="DA120" s="178"/>
      <c r="DB120" s="178"/>
      <c r="DC120" s="178"/>
      <c r="DD120" s="178"/>
      <c r="DE120" s="178"/>
      <c r="DF120" s="178"/>
      <c r="DG120" s="178"/>
      <c r="DH120" s="178"/>
      <c r="DI120" s="178"/>
      <c r="DJ120" s="178"/>
      <c r="DK120" s="178"/>
      <c r="DL120" s="178"/>
      <c r="DM120" s="178"/>
      <c r="DN120" s="178"/>
      <c r="DO120" s="178"/>
      <c r="DP120" s="178"/>
      <c r="DQ120" s="178"/>
      <c r="DR120" s="178"/>
      <c r="DS120" s="178"/>
      <c r="DT120" s="178"/>
      <c r="DU120" s="178"/>
      <c r="DV120" s="178"/>
      <c r="DW120" s="178"/>
      <c r="DX120" s="178"/>
      <c r="DY120" s="178"/>
      <c r="DZ120" s="178"/>
      <c r="EA120" s="178"/>
      <c r="EB120" s="178"/>
      <c r="EC120" s="178"/>
      <c r="ED120" s="178"/>
      <c r="EE120" s="178"/>
      <c r="EF120" s="178"/>
      <c r="EG120" s="178"/>
      <c r="EH120" s="178"/>
      <c r="EI120" s="178"/>
      <c r="EJ120" s="178"/>
      <c r="EK120" s="178"/>
      <c r="EL120" s="178"/>
      <c r="EM120" s="178"/>
      <c r="EN120" s="178"/>
      <c r="EO120" s="178"/>
      <c r="EP120" s="178"/>
      <c r="EQ120" s="178"/>
      <c r="ER120" s="178"/>
      <c r="ES120" s="178"/>
      <c r="ET120" s="178"/>
      <c r="EU120" s="178"/>
      <c r="EV120" s="178"/>
      <c r="EW120" s="178"/>
      <c r="EX120" s="178"/>
      <c r="EY120" s="178"/>
      <c r="EZ120" s="178"/>
      <c r="FA120" s="178"/>
      <c r="FB120" s="178"/>
      <c r="FC120" s="178"/>
      <c r="FD120" s="178"/>
      <c r="FE120" s="178"/>
      <c r="FF120" s="178"/>
      <c r="FG120" s="178"/>
      <c r="FH120" s="178"/>
      <c r="FI120" s="178"/>
      <c r="FJ120" s="178"/>
      <c r="FK120" s="178"/>
      <c r="FL120" s="178"/>
      <c r="FM120" s="178"/>
      <c r="FN120" s="178"/>
      <c r="FO120" s="178"/>
      <c r="FP120" s="178"/>
      <c r="FQ120" s="178"/>
      <c r="FR120" s="178"/>
      <c r="FS120" s="178"/>
      <c r="FT120" s="178"/>
      <c r="FU120" s="178"/>
      <c r="FV120" s="178"/>
      <c r="FW120" s="178"/>
      <c r="FX120" s="178"/>
      <c r="FY120" s="178"/>
      <c r="FZ120" s="178"/>
      <c r="GA120" s="178"/>
      <c r="GB120" s="178"/>
      <c r="GC120" s="178"/>
      <c r="GD120" s="178"/>
      <c r="GE120" s="178"/>
      <c r="GF120" s="178"/>
      <c r="GG120" s="178"/>
      <c r="GH120" s="178"/>
      <c r="GI120" s="178"/>
      <c r="GJ120" s="178"/>
      <c r="GK120" s="178"/>
      <c r="GL120" s="178"/>
      <c r="GM120" s="178"/>
      <c r="GN120" s="178"/>
      <c r="GO120" s="178"/>
      <c r="GP120" s="178"/>
      <c r="GQ120" s="178"/>
      <c r="GR120" s="178"/>
      <c r="GS120" s="178"/>
      <c r="GT120" s="178"/>
      <c r="GU120" s="178"/>
      <c r="GV120" s="178"/>
      <c r="GW120" s="178"/>
      <c r="GX120" s="178"/>
    </row>
    <row r="121" spans="1:206" s="179" customFormat="1" ht="37.5">
      <c r="A121" s="172"/>
      <c r="B121" s="173">
        <v>45561</v>
      </c>
      <c r="C121" s="166" t="s">
        <v>630</v>
      </c>
      <c r="D121" s="175" t="s">
        <v>169</v>
      </c>
      <c r="E121" s="186" t="s">
        <v>631</v>
      </c>
      <c r="F121" s="171"/>
      <c r="G121" s="176">
        <v>12730</v>
      </c>
      <c r="H121" s="169">
        <f t="shared" si="1"/>
        <v>14951557.256000005</v>
      </c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8"/>
      <c r="U121" s="178"/>
      <c r="V121" s="178"/>
      <c r="W121" s="178"/>
      <c r="X121" s="178"/>
      <c r="Y121" s="178"/>
      <c r="Z121" s="178"/>
      <c r="AA121" s="178"/>
      <c r="AB121" s="178"/>
      <c r="AC121" s="178"/>
      <c r="AD121" s="178"/>
      <c r="AE121" s="178"/>
      <c r="AF121" s="178"/>
      <c r="AG121" s="178"/>
      <c r="AH121" s="178"/>
      <c r="AI121" s="178"/>
      <c r="AJ121" s="178"/>
      <c r="AK121" s="178"/>
      <c r="AL121" s="178"/>
      <c r="AM121" s="178"/>
      <c r="AN121" s="178"/>
      <c r="AO121" s="178"/>
      <c r="AP121" s="178"/>
      <c r="AQ121" s="178"/>
      <c r="AR121" s="178"/>
      <c r="AS121" s="178"/>
      <c r="AT121" s="178"/>
      <c r="AU121" s="178"/>
      <c r="AV121" s="178"/>
      <c r="AW121" s="178"/>
      <c r="AX121" s="178"/>
      <c r="AY121" s="178"/>
      <c r="AZ121" s="178"/>
      <c r="BA121" s="178"/>
      <c r="BB121" s="178"/>
      <c r="BC121" s="178"/>
      <c r="BD121" s="178"/>
      <c r="BE121" s="178"/>
      <c r="BF121" s="178"/>
      <c r="BG121" s="178"/>
      <c r="BH121" s="178"/>
      <c r="BI121" s="178"/>
      <c r="BJ121" s="178"/>
      <c r="BK121" s="178"/>
      <c r="BL121" s="178"/>
      <c r="BM121" s="178"/>
      <c r="BN121" s="178"/>
      <c r="BO121" s="178"/>
      <c r="BP121" s="178"/>
      <c r="BQ121" s="178"/>
      <c r="BR121" s="178"/>
      <c r="BS121" s="178"/>
      <c r="BT121" s="178"/>
      <c r="BU121" s="178"/>
      <c r="BV121" s="178"/>
      <c r="BW121" s="178"/>
      <c r="BX121" s="178"/>
      <c r="BY121" s="178"/>
      <c r="BZ121" s="178"/>
      <c r="CA121" s="178"/>
      <c r="CB121" s="178"/>
      <c r="CC121" s="178"/>
      <c r="CD121" s="178"/>
      <c r="CE121" s="178"/>
      <c r="CF121" s="178"/>
      <c r="CG121" s="178"/>
      <c r="CH121" s="178"/>
      <c r="CI121" s="178"/>
      <c r="CJ121" s="178"/>
      <c r="CK121" s="178"/>
      <c r="CL121" s="178"/>
      <c r="CM121" s="178"/>
      <c r="CN121" s="178"/>
      <c r="CO121" s="178"/>
      <c r="CP121" s="178"/>
      <c r="CQ121" s="178"/>
      <c r="CR121" s="178"/>
      <c r="CS121" s="178"/>
      <c r="CT121" s="178"/>
      <c r="CU121" s="178"/>
      <c r="CV121" s="178"/>
      <c r="CW121" s="178"/>
      <c r="CX121" s="178"/>
      <c r="CY121" s="178"/>
      <c r="CZ121" s="178"/>
      <c r="DA121" s="178"/>
      <c r="DB121" s="178"/>
      <c r="DC121" s="178"/>
      <c r="DD121" s="178"/>
      <c r="DE121" s="178"/>
      <c r="DF121" s="178"/>
      <c r="DG121" s="178"/>
      <c r="DH121" s="178"/>
      <c r="DI121" s="178"/>
      <c r="DJ121" s="178"/>
      <c r="DK121" s="178"/>
      <c r="DL121" s="178"/>
      <c r="DM121" s="178"/>
      <c r="DN121" s="178"/>
      <c r="DO121" s="178"/>
      <c r="DP121" s="178"/>
      <c r="DQ121" s="178"/>
      <c r="DR121" s="178"/>
      <c r="DS121" s="178"/>
      <c r="DT121" s="178"/>
      <c r="DU121" s="178"/>
      <c r="DV121" s="178"/>
      <c r="DW121" s="178"/>
      <c r="DX121" s="178"/>
      <c r="DY121" s="178"/>
      <c r="DZ121" s="178"/>
      <c r="EA121" s="178"/>
      <c r="EB121" s="178"/>
      <c r="EC121" s="178"/>
      <c r="ED121" s="178"/>
      <c r="EE121" s="178"/>
      <c r="EF121" s="178"/>
      <c r="EG121" s="178"/>
      <c r="EH121" s="178"/>
      <c r="EI121" s="178"/>
      <c r="EJ121" s="178"/>
      <c r="EK121" s="178"/>
      <c r="EL121" s="178"/>
      <c r="EM121" s="178"/>
      <c r="EN121" s="178"/>
      <c r="EO121" s="178"/>
      <c r="EP121" s="178"/>
      <c r="EQ121" s="178"/>
      <c r="ER121" s="178"/>
      <c r="ES121" s="178"/>
      <c r="ET121" s="178"/>
      <c r="EU121" s="178"/>
      <c r="EV121" s="178"/>
      <c r="EW121" s="178"/>
      <c r="EX121" s="178"/>
      <c r="EY121" s="178"/>
      <c r="EZ121" s="178"/>
      <c r="FA121" s="178"/>
      <c r="FB121" s="178"/>
      <c r="FC121" s="178"/>
      <c r="FD121" s="178"/>
      <c r="FE121" s="178"/>
      <c r="FF121" s="178"/>
      <c r="FG121" s="178"/>
      <c r="FH121" s="178"/>
      <c r="FI121" s="178"/>
      <c r="FJ121" s="178"/>
      <c r="FK121" s="178"/>
      <c r="FL121" s="178"/>
      <c r="FM121" s="178"/>
      <c r="FN121" s="178"/>
      <c r="FO121" s="178"/>
      <c r="FP121" s="178"/>
      <c r="FQ121" s="178"/>
      <c r="FR121" s="178"/>
      <c r="FS121" s="178"/>
      <c r="FT121" s="178"/>
      <c r="FU121" s="178"/>
      <c r="FV121" s="178"/>
      <c r="FW121" s="178"/>
      <c r="FX121" s="178"/>
      <c r="FY121" s="178"/>
      <c r="FZ121" s="178"/>
      <c r="GA121" s="178"/>
      <c r="GB121" s="178"/>
      <c r="GC121" s="178"/>
      <c r="GD121" s="178"/>
      <c r="GE121" s="178"/>
      <c r="GF121" s="178"/>
      <c r="GG121" s="178"/>
      <c r="GH121" s="178"/>
      <c r="GI121" s="178"/>
      <c r="GJ121" s="178"/>
      <c r="GK121" s="178"/>
      <c r="GL121" s="178"/>
      <c r="GM121" s="178"/>
      <c r="GN121" s="178"/>
      <c r="GO121" s="178"/>
      <c r="GP121" s="178"/>
      <c r="GQ121" s="178"/>
      <c r="GR121" s="178"/>
      <c r="GS121" s="178"/>
      <c r="GT121" s="178"/>
      <c r="GU121" s="178"/>
      <c r="GV121" s="178"/>
      <c r="GW121" s="178"/>
      <c r="GX121" s="178"/>
    </row>
    <row r="122" spans="1:206" s="179" customFormat="1" ht="37.5">
      <c r="A122" s="172"/>
      <c r="B122" s="173">
        <v>45561</v>
      </c>
      <c r="C122" s="166" t="s">
        <v>632</v>
      </c>
      <c r="D122" s="175" t="s">
        <v>633</v>
      </c>
      <c r="E122" s="186" t="s">
        <v>634</v>
      </c>
      <c r="F122" s="171"/>
      <c r="G122" s="176">
        <v>269196.02999999997</v>
      </c>
      <c r="H122" s="169">
        <f t="shared" si="1"/>
        <v>14682361.226000005</v>
      </c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8"/>
      <c r="U122" s="178"/>
      <c r="V122" s="178"/>
      <c r="W122" s="178"/>
      <c r="X122" s="178"/>
      <c r="Y122" s="178"/>
      <c r="Z122" s="178"/>
      <c r="AA122" s="178"/>
      <c r="AB122" s="178"/>
      <c r="AC122" s="178"/>
      <c r="AD122" s="178"/>
      <c r="AE122" s="178"/>
      <c r="AF122" s="178"/>
      <c r="AG122" s="178"/>
      <c r="AH122" s="178"/>
      <c r="AI122" s="178"/>
      <c r="AJ122" s="178"/>
      <c r="AK122" s="178"/>
      <c r="AL122" s="178"/>
      <c r="AM122" s="178"/>
      <c r="AN122" s="178"/>
      <c r="AO122" s="178"/>
      <c r="AP122" s="178"/>
      <c r="AQ122" s="178"/>
      <c r="AR122" s="178"/>
      <c r="AS122" s="178"/>
      <c r="AT122" s="178"/>
      <c r="AU122" s="178"/>
      <c r="AV122" s="178"/>
      <c r="AW122" s="178"/>
      <c r="AX122" s="178"/>
      <c r="AY122" s="178"/>
      <c r="AZ122" s="178"/>
      <c r="BA122" s="178"/>
      <c r="BB122" s="178"/>
      <c r="BC122" s="178"/>
      <c r="BD122" s="178"/>
      <c r="BE122" s="178"/>
      <c r="BF122" s="178"/>
      <c r="BG122" s="178"/>
      <c r="BH122" s="178"/>
      <c r="BI122" s="178"/>
      <c r="BJ122" s="178"/>
      <c r="BK122" s="178"/>
      <c r="BL122" s="178"/>
      <c r="BM122" s="178"/>
      <c r="BN122" s="178"/>
      <c r="BO122" s="178"/>
      <c r="BP122" s="178"/>
      <c r="BQ122" s="178"/>
      <c r="BR122" s="178"/>
      <c r="BS122" s="178"/>
      <c r="BT122" s="178"/>
      <c r="BU122" s="178"/>
      <c r="BV122" s="178"/>
      <c r="BW122" s="178"/>
      <c r="BX122" s="178"/>
      <c r="BY122" s="178"/>
      <c r="BZ122" s="178"/>
      <c r="CA122" s="178"/>
      <c r="CB122" s="178"/>
      <c r="CC122" s="178"/>
      <c r="CD122" s="178"/>
      <c r="CE122" s="178"/>
      <c r="CF122" s="178"/>
      <c r="CG122" s="178"/>
      <c r="CH122" s="178"/>
      <c r="CI122" s="178"/>
      <c r="CJ122" s="178"/>
      <c r="CK122" s="178"/>
      <c r="CL122" s="178"/>
      <c r="CM122" s="178"/>
      <c r="CN122" s="178"/>
      <c r="CO122" s="178"/>
      <c r="CP122" s="178"/>
      <c r="CQ122" s="178"/>
      <c r="CR122" s="178"/>
      <c r="CS122" s="178"/>
      <c r="CT122" s="178"/>
      <c r="CU122" s="178"/>
      <c r="CV122" s="178"/>
      <c r="CW122" s="178"/>
      <c r="CX122" s="178"/>
      <c r="CY122" s="178"/>
      <c r="CZ122" s="178"/>
      <c r="DA122" s="178"/>
      <c r="DB122" s="178"/>
      <c r="DC122" s="178"/>
      <c r="DD122" s="178"/>
      <c r="DE122" s="178"/>
      <c r="DF122" s="178"/>
      <c r="DG122" s="178"/>
      <c r="DH122" s="178"/>
      <c r="DI122" s="178"/>
      <c r="DJ122" s="178"/>
      <c r="DK122" s="178"/>
      <c r="DL122" s="178"/>
      <c r="DM122" s="178"/>
      <c r="DN122" s="178"/>
      <c r="DO122" s="178"/>
      <c r="DP122" s="178"/>
      <c r="DQ122" s="178"/>
      <c r="DR122" s="178"/>
      <c r="DS122" s="178"/>
      <c r="DT122" s="178"/>
      <c r="DU122" s="178"/>
      <c r="DV122" s="178"/>
      <c r="DW122" s="178"/>
      <c r="DX122" s="178"/>
      <c r="DY122" s="178"/>
      <c r="DZ122" s="178"/>
      <c r="EA122" s="178"/>
      <c r="EB122" s="178"/>
      <c r="EC122" s="178"/>
      <c r="ED122" s="178"/>
      <c r="EE122" s="178"/>
      <c r="EF122" s="178"/>
      <c r="EG122" s="178"/>
      <c r="EH122" s="178"/>
      <c r="EI122" s="178"/>
      <c r="EJ122" s="178"/>
      <c r="EK122" s="178"/>
      <c r="EL122" s="178"/>
      <c r="EM122" s="178"/>
      <c r="EN122" s="178"/>
      <c r="EO122" s="178"/>
      <c r="EP122" s="178"/>
      <c r="EQ122" s="178"/>
      <c r="ER122" s="178"/>
      <c r="ES122" s="178"/>
      <c r="ET122" s="178"/>
      <c r="EU122" s="178"/>
      <c r="EV122" s="178"/>
      <c r="EW122" s="178"/>
      <c r="EX122" s="178"/>
      <c r="EY122" s="178"/>
      <c r="EZ122" s="178"/>
      <c r="FA122" s="178"/>
      <c r="FB122" s="178"/>
      <c r="FC122" s="178"/>
      <c r="FD122" s="178"/>
      <c r="FE122" s="178"/>
      <c r="FF122" s="178"/>
      <c r="FG122" s="178"/>
      <c r="FH122" s="178"/>
      <c r="FI122" s="178"/>
      <c r="FJ122" s="178"/>
      <c r="FK122" s="178"/>
      <c r="FL122" s="178"/>
      <c r="FM122" s="178"/>
      <c r="FN122" s="178"/>
      <c r="FO122" s="178"/>
      <c r="FP122" s="178"/>
      <c r="FQ122" s="178"/>
      <c r="FR122" s="178"/>
      <c r="FS122" s="178"/>
      <c r="FT122" s="178"/>
      <c r="FU122" s="178"/>
      <c r="FV122" s="178"/>
      <c r="FW122" s="178"/>
      <c r="FX122" s="178"/>
      <c r="FY122" s="178"/>
      <c r="FZ122" s="178"/>
      <c r="GA122" s="178"/>
      <c r="GB122" s="178"/>
      <c r="GC122" s="178"/>
      <c r="GD122" s="178"/>
      <c r="GE122" s="178"/>
      <c r="GF122" s="178"/>
      <c r="GG122" s="178"/>
      <c r="GH122" s="178"/>
      <c r="GI122" s="178"/>
      <c r="GJ122" s="178"/>
      <c r="GK122" s="178"/>
      <c r="GL122" s="178"/>
      <c r="GM122" s="178"/>
      <c r="GN122" s="178"/>
      <c r="GO122" s="178"/>
      <c r="GP122" s="178"/>
      <c r="GQ122" s="178"/>
      <c r="GR122" s="178"/>
      <c r="GS122" s="178"/>
      <c r="GT122" s="178"/>
      <c r="GU122" s="178"/>
      <c r="GV122" s="178"/>
      <c r="GW122" s="178"/>
      <c r="GX122" s="178"/>
    </row>
    <row r="123" spans="1:206" s="179" customFormat="1" ht="37.5">
      <c r="A123" s="172"/>
      <c r="B123" s="173">
        <v>45561</v>
      </c>
      <c r="C123" s="166" t="s">
        <v>635</v>
      </c>
      <c r="D123" s="175" t="s">
        <v>322</v>
      </c>
      <c r="E123" s="186" t="s">
        <v>636</v>
      </c>
      <c r="F123" s="171"/>
      <c r="G123" s="176">
        <v>511077.24</v>
      </c>
      <c r="H123" s="169">
        <f t="shared" si="1"/>
        <v>14171283.986000005</v>
      </c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8"/>
      <c r="U123" s="178"/>
      <c r="V123" s="178"/>
      <c r="W123" s="178"/>
      <c r="X123" s="178"/>
      <c r="Y123" s="178"/>
      <c r="Z123" s="178"/>
      <c r="AA123" s="178"/>
      <c r="AB123" s="178"/>
      <c r="AC123" s="178"/>
      <c r="AD123" s="178"/>
      <c r="AE123" s="178"/>
      <c r="AF123" s="178"/>
      <c r="AG123" s="178"/>
      <c r="AH123" s="178"/>
      <c r="AI123" s="178"/>
      <c r="AJ123" s="178"/>
      <c r="AK123" s="178"/>
      <c r="AL123" s="178"/>
      <c r="AM123" s="178"/>
      <c r="AN123" s="178"/>
      <c r="AO123" s="178"/>
      <c r="AP123" s="178"/>
      <c r="AQ123" s="178"/>
      <c r="AR123" s="178"/>
      <c r="AS123" s="178"/>
      <c r="AT123" s="178"/>
      <c r="AU123" s="178"/>
      <c r="AV123" s="178"/>
      <c r="AW123" s="178"/>
      <c r="AX123" s="178"/>
      <c r="AY123" s="178"/>
      <c r="AZ123" s="178"/>
      <c r="BA123" s="178"/>
      <c r="BB123" s="178"/>
      <c r="BC123" s="178"/>
      <c r="BD123" s="178"/>
      <c r="BE123" s="178"/>
      <c r="BF123" s="178"/>
      <c r="BG123" s="178"/>
      <c r="BH123" s="178"/>
      <c r="BI123" s="178"/>
      <c r="BJ123" s="178"/>
      <c r="BK123" s="178"/>
      <c r="BL123" s="178"/>
      <c r="BM123" s="178"/>
      <c r="BN123" s="178"/>
      <c r="BO123" s="178"/>
      <c r="BP123" s="178"/>
      <c r="BQ123" s="178"/>
      <c r="BR123" s="178"/>
      <c r="BS123" s="178"/>
      <c r="BT123" s="178"/>
      <c r="BU123" s="178"/>
      <c r="BV123" s="178"/>
      <c r="BW123" s="178"/>
      <c r="BX123" s="178"/>
      <c r="BY123" s="178"/>
      <c r="BZ123" s="178"/>
      <c r="CA123" s="178"/>
      <c r="CB123" s="178"/>
      <c r="CC123" s="178"/>
      <c r="CD123" s="178"/>
      <c r="CE123" s="178"/>
      <c r="CF123" s="178"/>
      <c r="CG123" s="178"/>
      <c r="CH123" s="178"/>
      <c r="CI123" s="178"/>
      <c r="CJ123" s="178"/>
      <c r="CK123" s="178"/>
      <c r="CL123" s="178"/>
      <c r="CM123" s="178"/>
      <c r="CN123" s="178"/>
      <c r="CO123" s="178"/>
      <c r="CP123" s="178"/>
      <c r="CQ123" s="178"/>
      <c r="CR123" s="178"/>
      <c r="CS123" s="178"/>
      <c r="CT123" s="178"/>
      <c r="CU123" s="178"/>
      <c r="CV123" s="178"/>
      <c r="CW123" s="178"/>
      <c r="CX123" s="178"/>
      <c r="CY123" s="178"/>
      <c r="CZ123" s="178"/>
      <c r="DA123" s="178"/>
      <c r="DB123" s="178"/>
      <c r="DC123" s="178"/>
      <c r="DD123" s="178"/>
      <c r="DE123" s="178"/>
      <c r="DF123" s="178"/>
      <c r="DG123" s="178"/>
      <c r="DH123" s="178"/>
      <c r="DI123" s="178"/>
      <c r="DJ123" s="178"/>
      <c r="DK123" s="178"/>
      <c r="DL123" s="178"/>
      <c r="DM123" s="178"/>
      <c r="DN123" s="178"/>
      <c r="DO123" s="178"/>
      <c r="DP123" s="178"/>
      <c r="DQ123" s="178"/>
      <c r="DR123" s="178"/>
      <c r="DS123" s="178"/>
      <c r="DT123" s="178"/>
      <c r="DU123" s="178"/>
      <c r="DV123" s="178"/>
      <c r="DW123" s="178"/>
      <c r="DX123" s="178"/>
      <c r="DY123" s="178"/>
      <c r="DZ123" s="178"/>
      <c r="EA123" s="178"/>
      <c r="EB123" s="178"/>
      <c r="EC123" s="178"/>
      <c r="ED123" s="178"/>
      <c r="EE123" s="178"/>
      <c r="EF123" s="178"/>
      <c r="EG123" s="178"/>
      <c r="EH123" s="178"/>
      <c r="EI123" s="178"/>
      <c r="EJ123" s="178"/>
      <c r="EK123" s="178"/>
      <c r="EL123" s="178"/>
      <c r="EM123" s="178"/>
      <c r="EN123" s="178"/>
      <c r="EO123" s="178"/>
      <c r="EP123" s="178"/>
      <c r="EQ123" s="178"/>
      <c r="ER123" s="178"/>
      <c r="ES123" s="178"/>
      <c r="ET123" s="178"/>
      <c r="EU123" s="178"/>
      <c r="EV123" s="178"/>
      <c r="EW123" s="178"/>
      <c r="EX123" s="178"/>
      <c r="EY123" s="178"/>
      <c r="EZ123" s="178"/>
      <c r="FA123" s="178"/>
      <c r="FB123" s="178"/>
      <c r="FC123" s="178"/>
      <c r="FD123" s="178"/>
      <c r="FE123" s="178"/>
      <c r="FF123" s="178"/>
      <c r="FG123" s="178"/>
      <c r="FH123" s="178"/>
      <c r="FI123" s="178"/>
      <c r="FJ123" s="178"/>
      <c r="FK123" s="178"/>
      <c r="FL123" s="178"/>
      <c r="FM123" s="178"/>
      <c r="FN123" s="178"/>
      <c r="FO123" s="178"/>
      <c r="FP123" s="178"/>
      <c r="FQ123" s="178"/>
      <c r="FR123" s="178"/>
      <c r="FS123" s="178"/>
      <c r="FT123" s="178"/>
      <c r="FU123" s="178"/>
      <c r="FV123" s="178"/>
      <c r="FW123" s="178"/>
      <c r="FX123" s="178"/>
      <c r="FY123" s="178"/>
      <c r="FZ123" s="178"/>
      <c r="GA123" s="178"/>
      <c r="GB123" s="178"/>
      <c r="GC123" s="178"/>
      <c r="GD123" s="178"/>
      <c r="GE123" s="178"/>
      <c r="GF123" s="178"/>
      <c r="GG123" s="178"/>
      <c r="GH123" s="178"/>
      <c r="GI123" s="178"/>
      <c r="GJ123" s="178"/>
      <c r="GK123" s="178"/>
      <c r="GL123" s="178"/>
      <c r="GM123" s="178"/>
      <c r="GN123" s="178"/>
      <c r="GO123" s="178"/>
      <c r="GP123" s="178"/>
      <c r="GQ123" s="178"/>
      <c r="GR123" s="178"/>
      <c r="GS123" s="178"/>
      <c r="GT123" s="178"/>
      <c r="GU123" s="178"/>
      <c r="GV123" s="178"/>
      <c r="GW123" s="178"/>
      <c r="GX123" s="178"/>
    </row>
    <row r="124" spans="1:206" s="179" customFormat="1" ht="37.5">
      <c r="A124" s="172"/>
      <c r="B124" s="173">
        <v>45561</v>
      </c>
      <c r="C124" s="166">
        <v>37467911577</v>
      </c>
      <c r="D124" s="175" t="s">
        <v>637</v>
      </c>
      <c r="E124" s="186" t="s">
        <v>638</v>
      </c>
      <c r="F124" s="171"/>
      <c r="G124" s="176">
        <v>8475</v>
      </c>
      <c r="H124" s="169">
        <f t="shared" si="1"/>
        <v>14162808.986000005</v>
      </c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8"/>
      <c r="U124" s="178"/>
      <c r="V124" s="178"/>
      <c r="W124" s="178"/>
      <c r="X124" s="178"/>
      <c r="Y124" s="178"/>
      <c r="Z124" s="178"/>
      <c r="AA124" s="178"/>
      <c r="AB124" s="178"/>
      <c r="AC124" s="178"/>
      <c r="AD124" s="178"/>
      <c r="AE124" s="178"/>
      <c r="AF124" s="178"/>
      <c r="AG124" s="178"/>
      <c r="AH124" s="178"/>
      <c r="AI124" s="178"/>
      <c r="AJ124" s="178"/>
      <c r="AK124" s="178"/>
      <c r="AL124" s="178"/>
      <c r="AM124" s="178"/>
      <c r="AN124" s="178"/>
      <c r="AO124" s="178"/>
      <c r="AP124" s="178"/>
      <c r="AQ124" s="178"/>
      <c r="AR124" s="178"/>
      <c r="AS124" s="178"/>
      <c r="AT124" s="178"/>
      <c r="AU124" s="178"/>
      <c r="AV124" s="178"/>
      <c r="AW124" s="178"/>
      <c r="AX124" s="178"/>
      <c r="AY124" s="178"/>
      <c r="AZ124" s="178"/>
      <c r="BA124" s="178"/>
      <c r="BB124" s="178"/>
      <c r="BC124" s="178"/>
      <c r="BD124" s="178"/>
      <c r="BE124" s="178"/>
      <c r="BF124" s="178"/>
      <c r="BG124" s="178"/>
      <c r="BH124" s="178"/>
      <c r="BI124" s="178"/>
      <c r="BJ124" s="178"/>
      <c r="BK124" s="178"/>
      <c r="BL124" s="178"/>
      <c r="BM124" s="178"/>
      <c r="BN124" s="178"/>
      <c r="BO124" s="178"/>
      <c r="BP124" s="178"/>
      <c r="BQ124" s="178"/>
      <c r="BR124" s="178"/>
      <c r="BS124" s="178"/>
      <c r="BT124" s="178"/>
      <c r="BU124" s="178"/>
      <c r="BV124" s="178"/>
      <c r="BW124" s="178"/>
      <c r="BX124" s="178"/>
      <c r="BY124" s="178"/>
      <c r="BZ124" s="178"/>
      <c r="CA124" s="178"/>
      <c r="CB124" s="178"/>
      <c r="CC124" s="178"/>
      <c r="CD124" s="178"/>
      <c r="CE124" s="178"/>
      <c r="CF124" s="178"/>
      <c r="CG124" s="178"/>
      <c r="CH124" s="178"/>
      <c r="CI124" s="178"/>
      <c r="CJ124" s="178"/>
      <c r="CK124" s="178"/>
      <c r="CL124" s="178"/>
      <c r="CM124" s="178"/>
      <c r="CN124" s="178"/>
      <c r="CO124" s="178"/>
      <c r="CP124" s="178"/>
      <c r="CQ124" s="178"/>
      <c r="CR124" s="178"/>
      <c r="CS124" s="178"/>
      <c r="CT124" s="178"/>
      <c r="CU124" s="178"/>
      <c r="CV124" s="178"/>
      <c r="CW124" s="178"/>
      <c r="CX124" s="178"/>
      <c r="CY124" s="178"/>
      <c r="CZ124" s="178"/>
      <c r="DA124" s="178"/>
      <c r="DB124" s="178"/>
      <c r="DC124" s="178"/>
      <c r="DD124" s="178"/>
      <c r="DE124" s="178"/>
      <c r="DF124" s="178"/>
      <c r="DG124" s="178"/>
      <c r="DH124" s="178"/>
      <c r="DI124" s="178"/>
      <c r="DJ124" s="178"/>
      <c r="DK124" s="178"/>
      <c r="DL124" s="178"/>
      <c r="DM124" s="178"/>
      <c r="DN124" s="178"/>
      <c r="DO124" s="178"/>
      <c r="DP124" s="178"/>
      <c r="DQ124" s="178"/>
      <c r="DR124" s="178"/>
      <c r="DS124" s="178"/>
      <c r="DT124" s="178"/>
      <c r="DU124" s="178"/>
      <c r="DV124" s="178"/>
      <c r="DW124" s="178"/>
      <c r="DX124" s="178"/>
      <c r="DY124" s="178"/>
      <c r="DZ124" s="178"/>
      <c r="EA124" s="178"/>
      <c r="EB124" s="178"/>
      <c r="EC124" s="178"/>
      <c r="ED124" s="178"/>
      <c r="EE124" s="178"/>
      <c r="EF124" s="178"/>
      <c r="EG124" s="178"/>
      <c r="EH124" s="178"/>
      <c r="EI124" s="178"/>
      <c r="EJ124" s="178"/>
      <c r="EK124" s="178"/>
      <c r="EL124" s="178"/>
      <c r="EM124" s="178"/>
      <c r="EN124" s="178"/>
      <c r="EO124" s="178"/>
      <c r="EP124" s="178"/>
      <c r="EQ124" s="178"/>
      <c r="ER124" s="178"/>
      <c r="ES124" s="178"/>
      <c r="ET124" s="178"/>
      <c r="EU124" s="178"/>
      <c r="EV124" s="178"/>
      <c r="EW124" s="178"/>
      <c r="EX124" s="178"/>
      <c r="EY124" s="178"/>
      <c r="EZ124" s="178"/>
      <c r="FA124" s="178"/>
      <c r="FB124" s="178"/>
      <c r="FC124" s="178"/>
      <c r="FD124" s="178"/>
      <c r="FE124" s="178"/>
      <c r="FF124" s="178"/>
      <c r="FG124" s="178"/>
      <c r="FH124" s="178"/>
      <c r="FI124" s="178"/>
      <c r="FJ124" s="178"/>
      <c r="FK124" s="178"/>
      <c r="FL124" s="178"/>
      <c r="FM124" s="178"/>
      <c r="FN124" s="178"/>
      <c r="FO124" s="178"/>
      <c r="FP124" s="178"/>
      <c r="FQ124" s="178"/>
      <c r="FR124" s="178"/>
      <c r="FS124" s="178"/>
      <c r="FT124" s="178"/>
      <c r="FU124" s="178"/>
      <c r="FV124" s="178"/>
      <c r="FW124" s="178"/>
      <c r="FX124" s="178"/>
      <c r="FY124" s="178"/>
      <c r="FZ124" s="178"/>
      <c r="GA124" s="178"/>
      <c r="GB124" s="178"/>
      <c r="GC124" s="178"/>
      <c r="GD124" s="178"/>
      <c r="GE124" s="178"/>
      <c r="GF124" s="178"/>
      <c r="GG124" s="178"/>
      <c r="GH124" s="178"/>
      <c r="GI124" s="178"/>
      <c r="GJ124" s="178"/>
      <c r="GK124" s="178"/>
      <c r="GL124" s="178"/>
      <c r="GM124" s="178"/>
      <c r="GN124" s="178"/>
      <c r="GO124" s="178"/>
      <c r="GP124" s="178"/>
      <c r="GQ124" s="178"/>
      <c r="GR124" s="178"/>
      <c r="GS124" s="178"/>
      <c r="GT124" s="178"/>
      <c r="GU124" s="178"/>
      <c r="GV124" s="178"/>
      <c r="GW124" s="178"/>
      <c r="GX124" s="178"/>
    </row>
    <row r="125" spans="1:206" s="179" customFormat="1" ht="37.5">
      <c r="A125" s="172"/>
      <c r="B125" s="173">
        <v>45561</v>
      </c>
      <c r="C125" s="166" t="s">
        <v>639</v>
      </c>
      <c r="D125" s="175" t="s">
        <v>640</v>
      </c>
      <c r="E125" s="186" t="s">
        <v>641</v>
      </c>
      <c r="F125" s="171"/>
      <c r="G125" s="176">
        <v>2250</v>
      </c>
      <c r="H125" s="169">
        <f t="shared" si="1"/>
        <v>14160558.986000005</v>
      </c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8"/>
      <c r="U125" s="178"/>
      <c r="V125" s="178"/>
      <c r="W125" s="178"/>
      <c r="X125" s="178"/>
      <c r="Y125" s="178"/>
      <c r="Z125" s="178"/>
      <c r="AA125" s="178"/>
      <c r="AB125" s="178"/>
      <c r="AC125" s="178"/>
      <c r="AD125" s="178"/>
      <c r="AE125" s="178"/>
      <c r="AF125" s="178"/>
      <c r="AG125" s="178"/>
      <c r="AH125" s="178"/>
      <c r="AI125" s="178"/>
      <c r="AJ125" s="178"/>
      <c r="AK125" s="178"/>
      <c r="AL125" s="178"/>
      <c r="AM125" s="178"/>
      <c r="AN125" s="178"/>
      <c r="AO125" s="178"/>
      <c r="AP125" s="178"/>
      <c r="AQ125" s="178"/>
      <c r="AR125" s="178"/>
      <c r="AS125" s="178"/>
      <c r="AT125" s="178"/>
      <c r="AU125" s="178"/>
      <c r="AV125" s="178"/>
      <c r="AW125" s="178"/>
      <c r="AX125" s="178"/>
      <c r="AY125" s="178"/>
      <c r="AZ125" s="178"/>
      <c r="BA125" s="178"/>
      <c r="BB125" s="178"/>
      <c r="BC125" s="178"/>
      <c r="BD125" s="178"/>
      <c r="BE125" s="178"/>
      <c r="BF125" s="178"/>
      <c r="BG125" s="178"/>
      <c r="BH125" s="178"/>
      <c r="BI125" s="178"/>
      <c r="BJ125" s="178"/>
      <c r="BK125" s="178"/>
      <c r="BL125" s="178"/>
      <c r="BM125" s="178"/>
      <c r="BN125" s="178"/>
      <c r="BO125" s="178"/>
      <c r="BP125" s="178"/>
      <c r="BQ125" s="178"/>
      <c r="BR125" s="178"/>
      <c r="BS125" s="178"/>
      <c r="BT125" s="178"/>
      <c r="BU125" s="178"/>
      <c r="BV125" s="178"/>
      <c r="BW125" s="178"/>
      <c r="BX125" s="178"/>
      <c r="BY125" s="178"/>
      <c r="BZ125" s="178"/>
      <c r="CA125" s="178"/>
      <c r="CB125" s="178"/>
      <c r="CC125" s="178"/>
      <c r="CD125" s="178"/>
      <c r="CE125" s="178"/>
      <c r="CF125" s="178"/>
      <c r="CG125" s="178"/>
      <c r="CH125" s="178"/>
      <c r="CI125" s="178"/>
      <c r="CJ125" s="178"/>
      <c r="CK125" s="178"/>
      <c r="CL125" s="178"/>
      <c r="CM125" s="178"/>
      <c r="CN125" s="178"/>
      <c r="CO125" s="178"/>
      <c r="CP125" s="178"/>
      <c r="CQ125" s="178"/>
      <c r="CR125" s="178"/>
      <c r="CS125" s="178"/>
      <c r="CT125" s="178"/>
      <c r="CU125" s="178"/>
      <c r="CV125" s="178"/>
      <c r="CW125" s="178"/>
      <c r="CX125" s="178"/>
      <c r="CY125" s="178"/>
      <c r="CZ125" s="178"/>
      <c r="DA125" s="178"/>
      <c r="DB125" s="178"/>
      <c r="DC125" s="178"/>
      <c r="DD125" s="178"/>
      <c r="DE125" s="178"/>
      <c r="DF125" s="178"/>
      <c r="DG125" s="178"/>
      <c r="DH125" s="178"/>
      <c r="DI125" s="178"/>
      <c r="DJ125" s="178"/>
      <c r="DK125" s="178"/>
      <c r="DL125" s="178"/>
      <c r="DM125" s="178"/>
      <c r="DN125" s="178"/>
      <c r="DO125" s="178"/>
      <c r="DP125" s="178"/>
      <c r="DQ125" s="178"/>
      <c r="DR125" s="178"/>
      <c r="DS125" s="178"/>
      <c r="DT125" s="178"/>
      <c r="DU125" s="178"/>
      <c r="DV125" s="178"/>
      <c r="DW125" s="178"/>
      <c r="DX125" s="178"/>
      <c r="DY125" s="178"/>
      <c r="DZ125" s="178"/>
      <c r="EA125" s="178"/>
      <c r="EB125" s="178"/>
      <c r="EC125" s="178"/>
      <c r="ED125" s="178"/>
      <c r="EE125" s="178"/>
      <c r="EF125" s="178"/>
      <c r="EG125" s="178"/>
      <c r="EH125" s="178"/>
      <c r="EI125" s="178"/>
      <c r="EJ125" s="178"/>
      <c r="EK125" s="178"/>
      <c r="EL125" s="178"/>
      <c r="EM125" s="178"/>
      <c r="EN125" s="178"/>
      <c r="EO125" s="178"/>
      <c r="EP125" s="178"/>
      <c r="EQ125" s="178"/>
      <c r="ER125" s="178"/>
      <c r="ES125" s="178"/>
      <c r="ET125" s="178"/>
      <c r="EU125" s="178"/>
      <c r="EV125" s="178"/>
      <c r="EW125" s="178"/>
      <c r="EX125" s="178"/>
      <c r="EY125" s="178"/>
      <c r="EZ125" s="178"/>
      <c r="FA125" s="178"/>
      <c r="FB125" s="178"/>
      <c r="FC125" s="178"/>
      <c r="FD125" s="178"/>
      <c r="FE125" s="178"/>
      <c r="FF125" s="178"/>
      <c r="FG125" s="178"/>
      <c r="FH125" s="178"/>
      <c r="FI125" s="178"/>
      <c r="FJ125" s="178"/>
      <c r="FK125" s="178"/>
      <c r="FL125" s="178"/>
      <c r="FM125" s="178"/>
      <c r="FN125" s="178"/>
      <c r="FO125" s="178"/>
      <c r="FP125" s="178"/>
      <c r="FQ125" s="178"/>
      <c r="FR125" s="178"/>
      <c r="FS125" s="178"/>
      <c r="FT125" s="178"/>
      <c r="FU125" s="178"/>
      <c r="FV125" s="178"/>
      <c r="FW125" s="178"/>
      <c r="FX125" s="178"/>
      <c r="FY125" s="178"/>
      <c r="FZ125" s="178"/>
      <c r="GA125" s="178"/>
      <c r="GB125" s="178"/>
      <c r="GC125" s="178"/>
      <c r="GD125" s="178"/>
      <c r="GE125" s="178"/>
      <c r="GF125" s="178"/>
      <c r="GG125" s="178"/>
      <c r="GH125" s="178"/>
      <c r="GI125" s="178"/>
      <c r="GJ125" s="178"/>
      <c r="GK125" s="178"/>
      <c r="GL125" s="178"/>
      <c r="GM125" s="178"/>
      <c r="GN125" s="178"/>
      <c r="GO125" s="178"/>
      <c r="GP125" s="178"/>
      <c r="GQ125" s="178"/>
      <c r="GR125" s="178"/>
      <c r="GS125" s="178"/>
      <c r="GT125" s="178"/>
      <c r="GU125" s="178"/>
      <c r="GV125" s="178"/>
      <c r="GW125" s="178"/>
      <c r="GX125" s="178"/>
    </row>
    <row r="126" spans="1:206" s="179" customFormat="1" ht="37.5">
      <c r="A126" s="172"/>
      <c r="B126" s="173">
        <v>45565</v>
      </c>
      <c r="C126" s="166" t="s">
        <v>642</v>
      </c>
      <c r="D126" s="175" t="s">
        <v>268</v>
      </c>
      <c r="E126" s="186" t="s">
        <v>643</v>
      </c>
      <c r="F126" s="171"/>
      <c r="G126" s="176">
        <v>25995.06</v>
      </c>
      <c r="H126" s="169">
        <f t="shared" si="1"/>
        <v>14134563.926000005</v>
      </c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8"/>
      <c r="U126" s="178"/>
      <c r="V126" s="178"/>
      <c r="W126" s="178"/>
      <c r="X126" s="178"/>
      <c r="Y126" s="178"/>
      <c r="Z126" s="178"/>
      <c r="AA126" s="178"/>
      <c r="AB126" s="178"/>
      <c r="AC126" s="178"/>
      <c r="AD126" s="178"/>
      <c r="AE126" s="178"/>
      <c r="AF126" s="178"/>
      <c r="AG126" s="178"/>
      <c r="AH126" s="178"/>
      <c r="AI126" s="178"/>
      <c r="AJ126" s="178"/>
      <c r="AK126" s="178"/>
      <c r="AL126" s="178"/>
      <c r="AM126" s="178"/>
      <c r="AN126" s="178"/>
      <c r="AO126" s="178"/>
      <c r="AP126" s="178"/>
      <c r="AQ126" s="178"/>
      <c r="AR126" s="178"/>
      <c r="AS126" s="178"/>
      <c r="AT126" s="178"/>
      <c r="AU126" s="178"/>
      <c r="AV126" s="178"/>
      <c r="AW126" s="178"/>
      <c r="AX126" s="178"/>
      <c r="AY126" s="178"/>
      <c r="AZ126" s="178"/>
      <c r="BA126" s="178"/>
      <c r="BB126" s="178"/>
      <c r="BC126" s="178"/>
      <c r="BD126" s="178"/>
      <c r="BE126" s="178"/>
      <c r="BF126" s="178"/>
      <c r="BG126" s="178"/>
      <c r="BH126" s="178"/>
      <c r="BI126" s="178"/>
      <c r="BJ126" s="178"/>
      <c r="BK126" s="178"/>
      <c r="BL126" s="178"/>
      <c r="BM126" s="178"/>
      <c r="BN126" s="178"/>
      <c r="BO126" s="178"/>
      <c r="BP126" s="178"/>
      <c r="BQ126" s="178"/>
      <c r="BR126" s="178"/>
      <c r="BS126" s="178"/>
      <c r="BT126" s="178"/>
      <c r="BU126" s="178"/>
      <c r="BV126" s="178"/>
      <c r="BW126" s="178"/>
      <c r="BX126" s="178"/>
      <c r="BY126" s="178"/>
      <c r="BZ126" s="178"/>
      <c r="CA126" s="178"/>
      <c r="CB126" s="178"/>
      <c r="CC126" s="178"/>
      <c r="CD126" s="178"/>
      <c r="CE126" s="178"/>
      <c r="CF126" s="178"/>
      <c r="CG126" s="178"/>
      <c r="CH126" s="178"/>
      <c r="CI126" s="178"/>
      <c r="CJ126" s="178"/>
      <c r="CK126" s="178"/>
      <c r="CL126" s="178"/>
      <c r="CM126" s="178"/>
      <c r="CN126" s="178"/>
      <c r="CO126" s="178"/>
      <c r="CP126" s="178"/>
      <c r="CQ126" s="178"/>
      <c r="CR126" s="178"/>
      <c r="CS126" s="178"/>
      <c r="CT126" s="178"/>
      <c r="CU126" s="178"/>
      <c r="CV126" s="178"/>
      <c r="CW126" s="178"/>
      <c r="CX126" s="178"/>
      <c r="CY126" s="178"/>
      <c r="CZ126" s="178"/>
      <c r="DA126" s="178"/>
      <c r="DB126" s="178"/>
      <c r="DC126" s="178"/>
      <c r="DD126" s="178"/>
      <c r="DE126" s="178"/>
      <c r="DF126" s="178"/>
      <c r="DG126" s="178"/>
      <c r="DH126" s="178"/>
      <c r="DI126" s="178"/>
      <c r="DJ126" s="178"/>
      <c r="DK126" s="178"/>
      <c r="DL126" s="178"/>
      <c r="DM126" s="178"/>
      <c r="DN126" s="178"/>
      <c r="DO126" s="178"/>
      <c r="DP126" s="178"/>
      <c r="DQ126" s="178"/>
      <c r="DR126" s="178"/>
      <c r="DS126" s="178"/>
      <c r="DT126" s="178"/>
      <c r="DU126" s="178"/>
      <c r="DV126" s="178"/>
      <c r="DW126" s="178"/>
      <c r="DX126" s="178"/>
      <c r="DY126" s="178"/>
      <c r="DZ126" s="178"/>
      <c r="EA126" s="178"/>
      <c r="EB126" s="178"/>
      <c r="EC126" s="178"/>
      <c r="ED126" s="178"/>
      <c r="EE126" s="178"/>
      <c r="EF126" s="178"/>
      <c r="EG126" s="178"/>
      <c r="EH126" s="178"/>
      <c r="EI126" s="178"/>
      <c r="EJ126" s="178"/>
      <c r="EK126" s="178"/>
      <c r="EL126" s="178"/>
      <c r="EM126" s="178"/>
      <c r="EN126" s="178"/>
      <c r="EO126" s="178"/>
      <c r="EP126" s="178"/>
      <c r="EQ126" s="178"/>
      <c r="ER126" s="178"/>
      <c r="ES126" s="178"/>
      <c r="ET126" s="178"/>
      <c r="EU126" s="178"/>
      <c r="EV126" s="178"/>
      <c r="EW126" s="178"/>
      <c r="EX126" s="178"/>
      <c r="EY126" s="178"/>
      <c r="EZ126" s="178"/>
      <c r="FA126" s="178"/>
      <c r="FB126" s="178"/>
      <c r="FC126" s="178"/>
      <c r="FD126" s="178"/>
      <c r="FE126" s="178"/>
      <c r="FF126" s="178"/>
      <c r="FG126" s="178"/>
      <c r="FH126" s="178"/>
      <c r="FI126" s="178"/>
      <c r="FJ126" s="178"/>
      <c r="FK126" s="178"/>
      <c r="FL126" s="178"/>
      <c r="FM126" s="178"/>
      <c r="FN126" s="178"/>
      <c r="FO126" s="178"/>
      <c r="FP126" s="178"/>
      <c r="FQ126" s="178"/>
      <c r="FR126" s="178"/>
      <c r="FS126" s="178"/>
      <c r="FT126" s="178"/>
      <c r="FU126" s="178"/>
      <c r="FV126" s="178"/>
      <c r="FW126" s="178"/>
      <c r="FX126" s="178"/>
      <c r="FY126" s="178"/>
      <c r="FZ126" s="178"/>
      <c r="GA126" s="178"/>
      <c r="GB126" s="178"/>
      <c r="GC126" s="178"/>
      <c r="GD126" s="178"/>
      <c r="GE126" s="178"/>
      <c r="GF126" s="178"/>
      <c r="GG126" s="178"/>
      <c r="GH126" s="178"/>
      <c r="GI126" s="178"/>
      <c r="GJ126" s="178"/>
      <c r="GK126" s="178"/>
      <c r="GL126" s="178"/>
      <c r="GM126" s="178"/>
      <c r="GN126" s="178"/>
      <c r="GO126" s="178"/>
      <c r="GP126" s="178"/>
      <c r="GQ126" s="178"/>
      <c r="GR126" s="178"/>
      <c r="GS126" s="178"/>
      <c r="GT126" s="178"/>
      <c r="GU126" s="178"/>
      <c r="GV126" s="178"/>
      <c r="GW126" s="178"/>
      <c r="GX126" s="178"/>
    </row>
    <row r="127" spans="1:206" s="179" customFormat="1" ht="37.5">
      <c r="A127" s="172"/>
      <c r="B127" s="173">
        <v>45565</v>
      </c>
      <c r="C127" s="166" t="s">
        <v>644</v>
      </c>
      <c r="D127" s="175" t="s">
        <v>645</v>
      </c>
      <c r="E127" s="186" t="s">
        <v>646</v>
      </c>
      <c r="F127" s="171"/>
      <c r="G127" s="176">
        <v>18000</v>
      </c>
      <c r="H127" s="169">
        <f t="shared" si="1"/>
        <v>14116563.926000005</v>
      </c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8"/>
      <c r="U127" s="178"/>
      <c r="V127" s="178"/>
      <c r="W127" s="178"/>
      <c r="X127" s="178"/>
      <c r="Y127" s="178"/>
      <c r="Z127" s="178"/>
      <c r="AA127" s="178"/>
      <c r="AB127" s="178"/>
      <c r="AC127" s="178"/>
      <c r="AD127" s="178"/>
      <c r="AE127" s="178"/>
      <c r="AF127" s="178"/>
      <c r="AG127" s="178"/>
      <c r="AH127" s="178"/>
      <c r="AI127" s="178"/>
      <c r="AJ127" s="178"/>
      <c r="AK127" s="178"/>
      <c r="AL127" s="178"/>
      <c r="AM127" s="178"/>
      <c r="AN127" s="178"/>
      <c r="AO127" s="178"/>
      <c r="AP127" s="178"/>
      <c r="AQ127" s="178"/>
      <c r="AR127" s="178"/>
      <c r="AS127" s="178"/>
      <c r="AT127" s="178"/>
      <c r="AU127" s="178"/>
      <c r="AV127" s="178"/>
      <c r="AW127" s="178"/>
      <c r="AX127" s="178"/>
      <c r="AY127" s="178"/>
      <c r="AZ127" s="178"/>
      <c r="BA127" s="178"/>
      <c r="BB127" s="178"/>
      <c r="BC127" s="178"/>
      <c r="BD127" s="178"/>
      <c r="BE127" s="178"/>
      <c r="BF127" s="178"/>
      <c r="BG127" s="178"/>
      <c r="BH127" s="178"/>
      <c r="BI127" s="178"/>
      <c r="BJ127" s="178"/>
      <c r="BK127" s="178"/>
      <c r="BL127" s="178"/>
      <c r="BM127" s="178"/>
      <c r="BN127" s="178"/>
      <c r="BO127" s="178"/>
      <c r="BP127" s="178"/>
      <c r="BQ127" s="178"/>
      <c r="BR127" s="178"/>
      <c r="BS127" s="178"/>
      <c r="BT127" s="178"/>
      <c r="BU127" s="178"/>
      <c r="BV127" s="178"/>
      <c r="BW127" s="178"/>
      <c r="BX127" s="178"/>
      <c r="BY127" s="178"/>
      <c r="BZ127" s="178"/>
      <c r="CA127" s="178"/>
      <c r="CB127" s="178"/>
      <c r="CC127" s="178"/>
      <c r="CD127" s="178"/>
      <c r="CE127" s="178"/>
      <c r="CF127" s="178"/>
      <c r="CG127" s="178"/>
      <c r="CH127" s="178"/>
      <c r="CI127" s="178"/>
      <c r="CJ127" s="178"/>
      <c r="CK127" s="178"/>
      <c r="CL127" s="178"/>
      <c r="CM127" s="178"/>
      <c r="CN127" s="178"/>
      <c r="CO127" s="178"/>
      <c r="CP127" s="178"/>
      <c r="CQ127" s="178"/>
      <c r="CR127" s="178"/>
      <c r="CS127" s="178"/>
      <c r="CT127" s="178"/>
      <c r="CU127" s="178"/>
      <c r="CV127" s="178"/>
      <c r="CW127" s="178"/>
      <c r="CX127" s="178"/>
      <c r="CY127" s="178"/>
      <c r="CZ127" s="178"/>
      <c r="DA127" s="178"/>
      <c r="DB127" s="178"/>
      <c r="DC127" s="178"/>
      <c r="DD127" s="178"/>
      <c r="DE127" s="178"/>
      <c r="DF127" s="178"/>
      <c r="DG127" s="178"/>
      <c r="DH127" s="178"/>
      <c r="DI127" s="178"/>
      <c r="DJ127" s="178"/>
      <c r="DK127" s="178"/>
      <c r="DL127" s="178"/>
      <c r="DM127" s="178"/>
      <c r="DN127" s="178"/>
      <c r="DO127" s="178"/>
      <c r="DP127" s="178"/>
      <c r="DQ127" s="178"/>
      <c r="DR127" s="178"/>
      <c r="DS127" s="178"/>
      <c r="DT127" s="178"/>
      <c r="DU127" s="178"/>
      <c r="DV127" s="178"/>
      <c r="DW127" s="178"/>
      <c r="DX127" s="178"/>
      <c r="DY127" s="178"/>
      <c r="DZ127" s="178"/>
      <c r="EA127" s="178"/>
      <c r="EB127" s="178"/>
      <c r="EC127" s="178"/>
      <c r="ED127" s="178"/>
      <c r="EE127" s="178"/>
      <c r="EF127" s="178"/>
      <c r="EG127" s="178"/>
      <c r="EH127" s="178"/>
      <c r="EI127" s="178"/>
      <c r="EJ127" s="178"/>
      <c r="EK127" s="178"/>
      <c r="EL127" s="178"/>
      <c r="EM127" s="178"/>
      <c r="EN127" s="178"/>
      <c r="EO127" s="178"/>
      <c r="EP127" s="178"/>
      <c r="EQ127" s="178"/>
      <c r="ER127" s="178"/>
      <c r="ES127" s="178"/>
      <c r="ET127" s="178"/>
      <c r="EU127" s="178"/>
      <c r="EV127" s="178"/>
      <c r="EW127" s="178"/>
      <c r="EX127" s="178"/>
      <c r="EY127" s="178"/>
      <c r="EZ127" s="178"/>
      <c r="FA127" s="178"/>
      <c r="FB127" s="178"/>
      <c r="FC127" s="178"/>
      <c r="FD127" s="178"/>
      <c r="FE127" s="178"/>
      <c r="FF127" s="178"/>
      <c r="FG127" s="178"/>
      <c r="FH127" s="178"/>
      <c r="FI127" s="178"/>
      <c r="FJ127" s="178"/>
      <c r="FK127" s="178"/>
      <c r="FL127" s="178"/>
      <c r="FM127" s="178"/>
      <c r="FN127" s="178"/>
      <c r="FO127" s="178"/>
      <c r="FP127" s="178"/>
      <c r="FQ127" s="178"/>
      <c r="FR127" s="178"/>
      <c r="FS127" s="178"/>
      <c r="FT127" s="178"/>
      <c r="FU127" s="178"/>
      <c r="FV127" s="178"/>
      <c r="FW127" s="178"/>
      <c r="FX127" s="178"/>
      <c r="FY127" s="178"/>
      <c r="FZ127" s="178"/>
      <c r="GA127" s="178"/>
      <c r="GB127" s="178"/>
      <c r="GC127" s="178"/>
      <c r="GD127" s="178"/>
      <c r="GE127" s="178"/>
      <c r="GF127" s="178"/>
      <c r="GG127" s="178"/>
      <c r="GH127" s="178"/>
      <c r="GI127" s="178"/>
      <c r="GJ127" s="178"/>
      <c r="GK127" s="178"/>
      <c r="GL127" s="178"/>
      <c r="GM127" s="178"/>
      <c r="GN127" s="178"/>
      <c r="GO127" s="178"/>
      <c r="GP127" s="178"/>
      <c r="GQ127" s="178"/>
      <c r="GR127" s="178"/>
      <c r="GS127" s="178"/>
      <c r="GT127" s="178"/>
      <c r="GU127" s="178"/>
      <c r="GV127" s="178"/>
      <c r="GW127" s="178"/>
      <c r="GX127" s="178"/>
    </row>
    <row r="128" spans="1:206" s="179" customFormat="1" ht="75">
      <c r="A128" s="172"/>
      <c r="B128" s="173">
        <v>45565</v>
      </c>
      <c r="C128" s="166" t="s">
        <v>647</v>
      </c>
      <c r="D128" s="175" t="s">
        <v>648</v>
      </c>
      <c r="E128" s="186" t="s">
        <v>649</v>
      </c>
      <c r="F128" s="171"/>
      <c r="G128" s="176">
        <v>17854</v>
      </c>
      <c r="H128" s="169">
        <f t="shared" si="1"/>
        <v>14098709.926000005</v>
      </c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8"/>
      <c r="U128" s="178"/>
      <c r="V128" s="178"/>
      <c r="W128" s="178"/>
      <c r="X128" s="178"/>
      <c r="Y128" s="178"/>
      <c r="Z128" s="178"/>
      <c r="AA128" s="178"/>
      <c r="AB128" s="178"/>
      <c r="AC128" s="178"/>
      <c r="AD128" s="178"/>
      <c r="AE128" s="178"/>
      <c r="AF128" s="178"/>
      <c r="AG128" s="178"/>
      <c r="AH128" s="178"/>
      <c r="AI128" s="178"/>
      <c r="AJ128" s="178"/>
      <c r="AK128" s="178"/>
      <c r="AL128" s="178"/>
      <c r="AM128" s="178"/>
      <c r="AN128" s="178"/>
      <c r="AO128" s="178"/>
      <c r="AP128" s="178"/>
      <c r="AQ128" s="178"/>
      <c r="AR128" s="178"/>
      <c r="AS128" s="178"/>
      <c r="AT128" s="178"/>
      <c r="AU128" s="178"/>
      <c r="AV128" s="178"/>
      <c r="AW128" s="178"/>
      <c r="AX128" s="178"/>
      <c r="AY128" s="178"/>
      <c r="AZ128" s="178"/>
      <c r="BA128" s="178"/>
      <c r="BB128" s="178"/>
      <c r="BC128" s="178"/>
      <c r="BD128" s="178"/>
      <c r="BE128" s="178"/>
      <c r="BF128" s="178"/>
      <c r="BG128" s="178"/>
      <c r="BH128" s="178"/>
      <c r="BI128" s="178"/>
      <c r="BJ128" s="178"/>
      <c r="BK128" s="178"/>
      <c r="BL128" s="178"/>
      <c r="BM128" s="178"/>
      <c r="BN128" s="178"/>
      <c r="BO128" s="178"/>
      <c r="BP128" s="178"/>
      <c r="BQ128" s="178"/>
      <c r="BR128" s="178"/>
      <c r="BS128" s="178"/>
      <c r="BT128" s="178"/>
      <c r="BU128" s="178"/>
      <c r="BV128" s="178"/>
      <c r="BW128" s="178"/>
      <c r="BX128" s="178"/>
      <c r="BY128" s="178"/>
      <c r="BZ128" s="178"/>
      <c r="CA128" s="178"/>
      <c r="CB128" s="178"/>
      <c r="CC128" s="178"/>
      <c r="CD128" s="178"/>
      <c r="CE128" s="178"/>
      <c r="CF128" s="178"/>
      <c r="CG128" s="178"/>
      <c r="CH128" s="178"/>
      <c r="CI128" s="178"/>
      <c r="CJ128" s="178"/>
      <c r="CK128" s="178"/>
      <c r="CL128" s="178"/>
      <c r="CM128" s="178"/>
      <c r="CN128" s="178"/>
      <c r="CO128" s="178"/>
      <c r="CP128" s="178"/>
      <c r="CQ128" s="178"/>
      <c r="CR128" s="178"/>
      <c r="CS128" s="178"/>
      <c r="CT128" s="178"/>
      <c r="CU128" s="178"/>
      <c r="CV128" s="178"/>
      <c r="CW128" s="178"/>
      <c r="CX128" s="178"/>
      <c r="CY128" s="178"/>
      <c r="CZ128" s="178"/>
      <c r="DA128" s="178"/>
      <c r="DB128" s="178"/>
      <c r="DC128" s="178"/>
      <c r="DD128" s="178"/>
      <c r="DE128" s="178"/>
      <c r="DF128" s="178"/>
      <c r="DG128" s="178"/>
      <c r="DH128" s="178"/>
      <c r="DI128" s="178"/>
      <c r="DJ128" s="178"/>
      <c r="DK128" s="178"/>
      <c r="DL128" s="178"/>
      <c r="DM128" s="178"/>
      <c r="DN128" s="178"/>
      <c r="DO128" s="178"/>
      <c r="DP128" s="178"/>
      <c r="DQ128" s="178"/>
      <c r="DR128" s="178"/>
      <c r="DS128" s="178"/>
      <c r="DT128" s="178"/>
      <c r="DU128" s="178"/>
      <c r="DV128" s="178"/>
      <c r="DW128" s="178"/>
      <c r="DX128" s="178"/>
      <c r="DY128" s="178"/>
      <c r="DZ128" s="178"/>
      <c r="EA128" s="178"/>
      <c r="EB128" s="178"/>
      <c r="EC128" s="178"/>
      <c r="ED128" s="178"/>
      <c r="EE128" s="178"/>
      <c r="EF128" s="178"/>
      <c r="EG128" s="178"/>
      <c r="EH128" s="178"/>
      <c r="EI128" s="178"/>
      <c r="EJ128" s="178"/>
      <c r="EK128" s="178"/>
      <c r="EL128" s="178"/>
      <c r="EM128" s="178"/>
      <c r="EN128" s="178"/>
      <c r="EO128" s="178"/>
      <c r="EP128" s="178"/>
      <c r="EQ128" s="178"/>
      <c r="ER128" s="178"/>
      <c r="ES128" s="178"/>
      <c r="ET128" s="178"/>
      <c r="EU128" s="178"/>
      <c r="EV128" s="178"/>
      <c r="EW128" s="178"/>
      <c r="EX128" s="178"/>
      <c r="EY128" s="178"/>
      <c r="EZ128" s="178"/>
      <c r="FA128" s="178"/>
      <c r="FB128" s="178"/>
      <c r="FC128" s="178"/>
      <c r="FD128" s="178"/>
      <c r="FE128" s="178"/>
      <c r="FF128" s="178"/>
      <c r="FG128" s="178"/>
      <c r="FH128" s="178"/>
      <c r="FI128" s="178"/>
      <c r="FJ128" s="178"/>
      <c r="FK128" s="178"/>
      <c r="FL128" s="178"/>
      <c r="FM128" s="178"/>
      <c r="FN128" s="178"/>
      <c r="FO128" s="178"/>
      <c r="FP128" s="178"/>
      <c r="FQ128" s="178"/>
      <c r="FR128" s="178"/>
      <c r="FS128" s="178"/>
      <c r="FT128" s="178"/>
      <c r="FU128" s="178"/>
      <c r="FV128" s="178"/>
      <c r="FW128" s="178"/>
      <c r="FX128" s="178"/>
      <c r="FY128" s="178"/>
      <c r="FZ128" s="178"/>
      <c r="GA128" s="178"/>
      <c r="GB128" s="178"/>
      <c r="GC128" s="178"/>
      <c r="GD128" s="178"/>
      <c r="GE128" s="178"/>
      <c r="GF128" s="178"/>
      <c r="GG128" s="178"/>
      <c r="GH128" s="178"/>
      <c r="GI128" s="178"/>
      <c r="GJ128" s="178"/>
      <c r="GK128" s="178"/>
      <c r="GL128" s="178"/>
      <c r="GM128" s="178"/>
      <c r="GN128" s="178"/>
      <c r="GO128" s="178"/>
      <c r="GP128" s="178"/>
      <c r="GQ128" s="178"/>
      <c r="GR128" s="178"/>
      <c r="GS128" s="178"/>
      <c r="GT128" s="178"/>
      <c r="GU128" s="178"/>
      <c r="GV128" s="178"/>
      <c r="GW128" s="178"/>
      <c r="GX128" s="178"/>
    </row>
    <row r="129" spans="1:206" s="179" customFormat="1" ht="56.25">
      <c r="A129" s="172"/>
      <c r="B129" s="173">
        <v>45565</v>
      </c>
      <c r="C129" s="166" t="s">
        <v>650</v>
      </c>
      <c r="D129" s="175" t="s">
        <v>651</v>
      </c>
      <c r="E129" s="186" t="s">
        <v>652</v>
      </c>
      <c r="F129" s="171"/>
      <c r="G129" s="176">
        <v>29615.39</v>
      </c>
      <c r="H129" s="169">
        <f t="shared" si="1"/>
        <v>14069094.536000004</v>
      </c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8"/>
      <c r="U129" s="178"/>
      <c r="V129" s="178"/>
      <c r="W129" s="178"/>
      <c r="X129" s="178"/>
      <c r="Y129" s="178"/>
      <c r="Z129" s="178"/>
      <c r="AA129" s="178"/>
      <c r="AB129" s="178"/>
      <c r="AC129" s="178"/>
      <c r="AD129" s="178"/>
      <c r="AE129" s="178"/>
      <c r="AF129" s="178"/>
      <c r="AG129" s="178"/>
      <c r="AH129" s="178"/>
      <c r="AI129" s="178"/>
      <c r="AJ129" s="178"/>
      <c r="AK129" s="178"/>
      <c r="AL129" s="178"/>
      <c r="AM129" s="178"/>
      <c r="AN129" s="178"/>
      <c r="AO129" s="178"/>
      <c r="AP129" s="178"/>
      <c r="AQ129" s="178"/>
      <c r="AR129" s="178"/>
      <c r="AS129" s="178"/>
      <c r="AT129" s="178"/>
      <c r="AU129" s="178"/>
      <c r="AV129" s="178"/>
      <c r="AW129" s="178"/>
      <c r="AX129" s="178"/>
      <c r="AY129" s="178"/>
      <c r="AZ129" s="178"/>
      <c r="BA129" s="178"/>
      <c r="BB129" s="178"/>
      <c r="BC129" s="178"/>
      <c r="BD129" s="178"/>
      <c r="BE129" s="178"/>
      <c r="BF129" s="178"/>
      <c r="BG129" s="178"/>
      <c r="BH129" s="178"/>
      <c r="BI129" s="178"/>
      <c r="BJ129" s="178"/>
      <c r="BK129" s="178"/>
      <c r="BL129" s="178"/>
      <c r="BM129" s="178"/>
      <c r="BN129" s="178"/>
      <c r="BO129" s="178"/>
      <c r="BP129" s="178"/>
      <c r="BQ129" s="178"/>
      <c r="BR129" s="178"/>
      <c r="BS129" s="178"/>
      <c r="BT129" s="178"/>
      <c r="BU129" s="178"/>
      <c r="BV129" s="178"/>
      <c r="BW129" s="178"/>
      <c r="BX129" s="178"/>
      <c r="BY129" s="178"/>
      <c r="BZ129" s="178"/>
      <c r="CA129" s="178"/>
      <c r="CB129" s="178"/>
      <c r="CC129" s="178"/>
      <c r="CD129" s="178"/>
      <c r="CE129" s="178"/>
      <c r="CF129" s="178"/>
      <c r="CG129" s="178"/>
      <c r="CH129" s="178"/>
      <c r="CI129" s="178"/>
      <c r="CJ129" s="178"/>
      <c r="CK129" s="178"/>
      <c r="CL129" s="178"/>
      <c r="CM129" s="178"/>
      <c r="CN129" s="178"/>
      <c r="CO129" s="178"/>
      <c r="CP129" s="178"/>
      <c r="CQ129" s="178"/>
      <c r="CR129" s="178"/>
      <c r="CS129" s="178"/>
      <c r="CT129" s="178"/>
      <c r="CU129" s="178"/>
      <c r="CV129" s="178"/>
      <c r="CW129" s="178"/>
      <c r="CX129" s="178"/>
      <c r="CY129" s="178"/>
      <c r="CZ129" s="178"/>
      <c r="DA129" s="178"/>
      <c r="DB129" s="178"/>
      <c r="DC129" s="178"/>
      <c r="DD129" s="178"/>
      <c r="DE129" s="178"/>
      <c r="DF129" s="178"/>
      <c r="DG129" s="178"/>
      <c r="DH129" s="178"/>
      <c r="DI129" s="178"/>
      <c r="DJ129" s="178"/>
      <c r="DK129" s="178"/>
      <c r="DL129" s="178"/>
      <c r="DM129" s="178"/>
      <c r="DN129" s="178"/>
      <c r="DO129" s="178"/>
      <c r="DP129" s="178"/>
      <c r="DQ129" s="178"/>
      <c r="DR129" s="178"/>
      <c r="DS129" s="178"/>
      <c r="DT129" s="178"/>
      <c r="DU129" s="178"/>
      <c r="DV129" s="178"/>
      <c r="DW129" s="178"/>
      <c r="DX129" s="178"/>
      <c r="DY129" s="178"/>
      <c r="DZ129" s="178"/>
      <c r="EA129" s="178"/>
      <c r="EB129" s="178"/>
      <c r="EC129" s="178"/>
      <c r="ED129" s="178"/>
      <c r="EE129" s="178"/>
      <c r="EF129" s="178"/>
      <c r="EG129" s="178"/>
      <c r="EH129" s="178"/>
      <c r="EI129" s="178"/>
      <c r="EJ129" s="178"/>
      <c r="EK129" s="178"/>
      <c r="EL129" s="178"/>
      <c r="EM129" s="178"/>
      <c r="EN129" s="178"/>
      <c r="EO129" s="178"/>
      <c r="EP129" s="178"/>
      <c r="EQ129" s="178"/>
      <c r="ER129" s="178"/>
      <c r="ES129" s="178"/>
      <c r="ET129" s="178"/>
      <c r="EU129" s="178"/>
      <c r="EV129" s="178"/>
      <c r="EW129" s="178"/>
      <c r="EX129" s="178"/>
      <c r="EY129" s="178"/>
      <c r="EZ129" s="178"/>
      <c r="FA129" s="178"/>
      <c r="FB129" s="178"/>
      <c r="FC129" s="178"/>
      <c r="FD129" s="178"/>
      <c r="FE129" s="178"/>
      <c r="FF129" s="178"/>
      <c r="FG129" s="178"/>
      <c r="FH129" s="178"/>
      <c r="FI129" s="178"/>
      <c r="FJ129" s="178"/>
      <c r="FK129" s="178"/>
      <c r="FL129" s="178"/>
      <c r="FM129" s="178"/>
      <c r="FN129" s="178"/>
      <c r="FO129" s="178"/>
      <c r="FP129" s="178"/>
      <c r="FQ129" s="178"/>
      <c r="FR129" s="178"/>
      <c r="FS129" s="178"/>
      <c r="FT129" s="178"/>
      <c r="FU129" s="178"/>
      <c r="FV129" s="178"/>
      <c r="FW129" s="178"/>
      <c r="FX129" s="178"/>
      <c r="FY129" s="178"/>
      <c r="FZ129" s="178"/>
      <c r="GA129" s="178"/>
      <c r="GB129" s="178"/>
      <c r="GC129" s="178"/>
      <c r="GD129" s="178"/>
      <c r="GE129" s="178"/>
      <c r="GF129" s="178"/>
      <c r="GG129" s="178"/>
      <c r="GH129" s="178"/>
      <c r="GI129" s="178"/>
      <c r="GJ129" s="178"/>
      <c r="GK129" s="178"/>
      <c r="GL129" s="178"/>
      <c r="GM129" s="178"/>
      <c r="GN129" s="178"/>
      <c r="GO129" s="178"/>
      <c r="GP129" s="178"/>
      <c r="GQ129" s="178"/>
      <c r="GR129" s="178"/>
      <c r="GS129" s="178"/>
      <c r="GT129" s="178"/>
      <c r="GU129" s="178"/>
      <c r="GV129" s="178"/>
      <c r="GW129" s="178"/>
      <c r="GX129" s="178"/>
    </row>
    <row r="130" spans="1:206" s="179" customFormat="1" ht="37.5">
      <c r="A130" s="172"/>
      <c r="B130" s="173">
        <v>45565</v>
      </c>
      <c r="C130" s="166" t="s">
        <v>653</v>
      </c>
      <c r="D130" s="175" t="s">
        <v>654</v>
      </c>
      <c r="E130" s="186" t="s">
        <v>655</v>
      </c>
      <c r="F130" s="171"/>
      <c r="G130" s="176">
        <v>7182.21</v>
      </c>
      <c r="H130" s="169">
        <f t="shared" si="1"/>
        <v>14061912.326000003</v>
      </c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8"/>
      <c r="U130" s="178"/>
      <c r="V130" s="178"/>
      <c r="W130" s="178"/>
      <c r="X130" s="178"/>
      <c r="Y130" s="178"/>
      <c r="Z130" s="178"/>
      <c r="AA130" s="178"/>
      <c r="AB130" s="178"/>
      <c r="AC130" s="178"/>
      <c r="AD130" s="178"/>
      <c r="AE130" s="178"/>
      <c r="AF130" s="178"/>
      <c r="AG130" s="178"/>
      <c r="AH130" s="178"/>
      <c r="AI130" s="178"/>
      <c r="AJ130" s="178"/>
      <c r="AK130" s="178"/>
      <c r="AL130" s="178"/>
      <c r="AM130" s="178"/>
      <c r="AN130" s="178"/>
      <c r="AO130" s="178"/>
      <c r="AP130" s="178"/>
      <c r="AQ130" s="178"/>
      <c r="AR130" s="178"/>
      <c r="AS130" s="178"/>
      <c r="AT130" s="178"/>
      <c r="AU130" s="178"/>
      <c r="AV130" s="178"/>
      <c r="AW130" s="178"/>
      <c r="AX130" s="178"/>
      <c r="AY130" s="178"/>
      <c r="AZ130" s="178"/>
      <c r="BA130" s="178"/>
      <c r="BB130" s="178"/>
      <c r="BC130" s="178"/>
      <c r="BD130" s="178"/>
      <c r="BE130" s="178"/>
      <c r="BF130" s="178"/>
      <c r="BG130" s="178"/>
      <c r="BH130" s="178"/>
      <c r="BI130" s="178"/>
      <c r="BJ130" s="178"/>
      <c r="BK130" s="178"/>
      <c r="BL130" s="178"/>
      <c r="BM130" s="178"/>
      <c r="BN130" s="178"/>
      <c r="BO130" s="178"/>
      <c r="BP130" s="178"/>
      <c r="BQ130" s="178"/>
      <c r="BR130" s="178"/>
      <c r="BS130" s="178"/>
      <c r="BT130" s="178"/>
      <c r="BU130" s="178"/>
      <c r="BV130" s="178"/>
      <c r="BW130" s="178"/>
      <c r="BX130" s="178"/>
      <c r="BY130" s="178"/>
      <c r="BZ130" s="178"/>
      <c r="CA130" s="178"/>
      <c r="CB130" s="178"/>
      <c r="CC130" s="178"/>
      <c r="CD130" s="178"/>
      <c r="CE130" s="178"/>
      <c r="CF130" s="178"/>
      <c r="CG130" s="178"/>
      <c r="CH130" s="178"/>
      <c r="CI130" s="178"/>
      <c r="CJ130" s="178"/>
      <c r="CK130" s="178"/>
      <c r="CL130" s="178"/>
      <c r="CM130" s="178"/>
      <c r="CN130" s="178"/>
      <c r="CO130" s="178"/>
      <c r="CP130" s="178"/>
      <c r="CQ130" s="178"/>
      <c r="CR130" s="178"/>
      <c r="CS130" s="178"/>
      <c r="CT130" s="178"/>
      <c r="CU130" s="178"/>
      <c r="CV130" s="178"/>
      <c r="CW130" s="178"/>
      <c r="CX130" s="178"/>
      <c r="CY130" s="178"/>
      <c r="CZ130" s="178"/>
      <c r="DA130" s="178"/>
      <c r="DB130" s="178"/>
      <c r="DC130" s="178"/>
      <c r="DD130" s="178"/>
      <c r="DE130" s="178"/>
      <c r="DF130" s="178"/>
      <c r="DG130" s="178"/>
      <c r="DH130" s="178"/>
      <c r="DI130" s="178"/>
      <c r="DJ130" s="178"/>
      <c r="DK130" s="178"/>
      <c r="DL130" s="178"/>
      <c r="DM130" s="178"/>
      <c r="DN130" s="178"/>
      <c r="DO130" s="178"/>
      <c r="DP130" s="178"/>
      <c r="DQ130" s="178"/>
      <c r="DR130" s="178"/>
      <c r="DS130" s="178"/>
      <c r="DT130" s="178"/>
      <c r="DU130" s="178"/>
      <c r="DV130" s="178"/>
      <c r="DW130" s="178"/>
      <c r="DX130" s="178"/>
      <c r="DY130" s="178"/>
      <c r="DZ130" s="178"/>
      <c r="EA130" s="178"/>
      <c r="EB130" s="178"/>
      <c r="EC130" s="178"/>
      <c r="ED130" s="178"/>
      <c r="EE130" s="178"/>
      <c r="EF130" s="178"/>
      <c r="EG130" s="178"/>
      <c r="EH130" s="178"/>
      <c r="EI130" s="178"/>
      <c r="EJ130" s="178"/>
      <c r="EK130" s="178"/>
      <c r="EL130" s="178"/>
      <c r="EM130" s="178"/>
      <c r="EN130" s="178"/>
      <c r="EO130" s="178"/>
      <c r="EP130" s="178"/>
      <c r="EQ130" s="178"/>
      <c r="ER130" s="178"/>
      <c r="ES130" s="178"/>
      <c r="ET130" s="178"/>
      <c r="EU130" s="178"/>
      <c r="EV130" s="178"/>
      <c r="EW130" s="178"/>
      <c r="EX130" s="178"/>
      <c r="EY130" s="178"/>
      <c r="EZ130" s="178"/>
      <c r="FA130" s="178"/>
      <c r="FB130" s="178"/>
      <c r="FC130" s="178"/>
      <c r="FD130" s="178"/>
      <c r="FE130" s="178"/>
      <c r="FF130" s="178"/>
      <c r="FG130" s="178"/>
      <c r="FH130" s="178"/>
      <c r="FI130" s="178"/>
      <c r="FJ130" s="178"/>
      <c r="FK130" s="178"/>
      <c r="FL130" s="178"/>
      <c r="FM130" s="178"/>
      <c r="FN130" s="178"/>
      <c r="FO130" s="178"/>
      <c r="FP130" s="178"/>
      <c r="FQ130" s="178"/>
      <c r="FR130" s="178"/>
      <c r="FS130" s="178"/>
      <c r="FT130" s="178"/>
      <c r="FU130" s="178"/>
      <c r="FV130" s="178"/>
      <c r="FW130" s="178"/>
      <c r="FX130" s="178"/>
      <c r="FY130" s="178"/>
      <c r="FZ130" s="178"/>
      <c r="GA130" s="178"/>
      <c r="GB130" s="178"/>
      <c r="GC130" s="178"/>
      <c r="GD130" s="178"/>
      <c r="GE130" s="178"/>
      <c r="GF130" s="178"/>
      <c r="GG130" s="178"/>
      <c r="GH130" s="178"/>
      <c r="GI130" s="178"/>
      <c r="GJ130" s="178"/>
      <c r="GK130" s="178"/>
      <c r="GL130" s="178"/>
      <c r="GM130" s="178"/>
      <c r="GN130" s="178"/>
      <c r="GO130" s="178"/>
      <c r="GP130" s="178"/>
      <c r="GQ130" s="178"/>
      <c r="GR130" s="178"/>
      <c r="GS130" s="178"/>
      <c r="GT130" s="178"/>
      <c r="GU130" s="178"/>
      <c r="GV130" s="178"/>
      <c r="GW130" s="178"/>
      <c r="GX130" s="178"/>
    </row>
    <row r="131" spans="1:206" s="179" customFormat="1" ht="56.25">
      <c r="A131" s="172"/>
      <c r="B131" s="173">
        <v>45565</v>
      </c>
      <c r="C131" s="166" t="s">
        <v>656</v>
      </c>
      <c r="D131" s="175" t="s">
        <v>321</v>
      </c>
      <c r="E131" s="186" t="s">
        <v>657</v>
      </c>
      <c r="F131" s="171"/>
      <c r="G131" s="176">
        <v>18900</v>
      </c>
      <c r="H131" s="169">
        <f t="shared" ref="H131:H132" si="2">H130-G131</f>
        <v>14043012.326000003</v>
      </c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8"/>
      <c r="U131" s="178"/>
      <c r="V131" s="178"/>
      <c r="W131" s="178"/>
      <c r="X131" s="178"/>
      <c r="Y131" s="178"/>
      <c r="Z131" s="178"/>
      <c r="AA131" s="178"/>
      <c r="AB131" s="178"/>
      <c r="AC131" s="178"/>
      <c r="AD131" s="178"/>
      <c r="AE131" s="178"/>
      <c r="AF131" s="178"/>
      <c r="AG131" s="178"/>
      <c r="AH131" s="178"/>
      <c r="AI131" s="178"/>
      <c r="AJ131" s="178"/>
      <c r="AK131" s="178"/>
      <c r="AL131" s="178"/>
      <c r="AM131" s="178"/>
      <c r="AN131" s="178"/>
      <c r="AO131" s="178"/>
      <c r="AP131" s="178"/>
      <c r="AQ131" s="178"/>
      <c r="AR131" s="178"/>
      <c r="AS131" s="178"/>
      <c r="AT131" s="178"/>
      <c r="AU131" s="178"/>
      <c r="AV131" s="178"/>
      <c r="AW131" s="178"/>
      <c r="AX131" s="178"/>
      <c r="AY131" s="178"/>
      <c r="AZ131" s="178"/>
      <c r="BA131" s="178"/>
      <c r="BB131" s="178"/>
      <c r="BC131" s="178"/>
      <c r="BD131" s="178"/>
      <c r="BE131" s="178"/>
      <c r="BF131" s="178"/>
      <c r="BG131" s="178"/>
      <c r="BH131" s="178"/>
      <c r="BI131" s="178"/>
      <c r="BJ131" s="178"/>
      <c r="BK131" s="178"/>
      <c r="BL131" s="178"/>
      <c r="BM131" s="178"/>
      <c r="BN131" s="178"/>
      <c r="BO131" s="178"/>
      <c r="BP131" s="178"/>
      <c r="BQ131" s="178"/>
      <c r="BR131" s="178"/>
      <c r="BS131" s="178"/>
      <c r="BT131" s="178"/>
      <c r="BU131" s="178"/>
      <c r="BV131" s="178"/>
      <c r="BW131" s="178"/>
      <c r="BX131" s="178"/>
      <c r="BY131" s="178"/>
      <c r="BZ131" s="178"/>
      <c r="CA131" s="178"/>
      <c r="CB131" s="178"/>
      <c r="CC131" s="178"/>
      <c r="CD131" s="178"/>
      <c r="CE131" s="178"/>
      <c r="CF131" s="178"/>
      <c r="CG131" s="178"/>
      <c r="CH131" s="178"/>
      <c r="CI131" s="178"/>
      <c r="CJ131" s="178"/>
      <c r="CK131" s="178"/>
      <c r="CL131" s="178"/>
      <c r="CM131" s="178"/>
      <c r="CN131" s="178"/>
      <c r="CO131" s="178"/>
      <c r="CP131" s="178"/>
      <c r="CQ131" s="178"/>
      <c r="CR131" s="178"/>
      <c r="CS131" s="178"/>
      <c r="CT131" s="178"/>
      <c r="CU131" s="178"/>
      <c r="CV131" s="178"/>
      <c r="CW131" s="178"/>
      <c r="CX131" s="178"/>
      <c r="CY131" s="178"/>
      <c r="CZ131" s="178"/>
      <c r="DA131" s="178"/>
      <c r="DB131" s="178"/>
      <c r="DC131" s="178"/>
      <c r="DD131" s="178"/>
      <c r="DE131" s="178"/>
      <c r="DF131" s="178"/>
      <c r="DG131" s="178"/>
      <c r="DH131" s="178"/>
      <c r="DI131" s="178"/>
      <c r="DJ131" s="178"/>
      <c r="DK131" s="178"/>
      <c r="DL131" s="178"/>
      <c r="DM131" s="178"/>
      <c r="DN131" s="178"/>
      <c r="DO131" s="178"/>
      <c r="DP131" s="178"/>
      <c r="DQ131" s="178"/>
      <c r="DR131" s="178"/>
      <c r="DS131" s="178"/>
      <c r="DT131" s="178"/>
      <c r="DU131" s="178"/>
      <c r="DV131" s="178"/>
      <c r="DW131" s="178"/>
      <c r="DX131" s="178"/>
      <c r="DY131" s="178"/>
      <c r="DZ131" s="178"/>
      <c r="EA131" s="178"/>
      <c r="EB131" s="178"/>
      <c r="EC131" s="178"/>
      <c r="ED131" s="178"/>
      <c r="EE131" s="178"/>
      <c r="EF131" s="178"/>
      <c r="EG131" s="178"/>
      <c r="EH131" s="178"/>
      <c r="EI131" s="178"/>
      <c r="EJ131" s="178"/>
      <c r="EK131" s="178"/>
      <c r="EL131" s="178"/>
      <c r="EM131" s="178"/>
      <c r="EN131" s="178"/>
      <c r="EO131" s="178"/>
      <c r="EP131" s="178"/>
      <c r="EQ131" s="178"/>
      <c r="ER131" s="178"/>
      <c r="ES131" s="178"/>
      <c r="ET131" s="178"/>
      <c r="EU131" s="178"/>
      <c r="EV131" s="178"/>
      <c r="EW131" s="178"/>
      <c r="EX131" s="178"/>
      <c r="EY131" s="178"/>
      <c r="EZ131" s="178"/>
      <c r="FA131" s="178"/>
      <c r="FB131" s="178"/>
      <c r="FC131" s="178"/>
      <c r="FD131" s="178"/>
      <c r="FE131" s="178"/>
      <c r="FF131" s="178"/>
      <c r="FG131" s="178"/>
      <c r="FH131" s="178"/>
      <c r="FI131" s="178"/>
      <c r="FJ131" s="178"/>
      <c r="FK131" s="178"/>
      <c r="FL131" s="178"/>
      <c r="FM131" s="178"/>
      <c r="FN131" s="178"/>
      <c r="FO131" s="178"/>
      <c r="FP131" s="178"/>
      <c r="FQ131" s="178"/>
      <c r="FR131" s="178"/>
      <c r="FS131" s="178"/>
      <c r="FT131" s="178"/>
      <c r="FU131" s="178"/>
      <c r="FV131" s="178"/>
      <c r="FW131" s="178"/>
      <c r="FX131" s="178"/>
      <c r="FY131" s="178"/>
      <c r="FZ131" s="178"/>
      <c r="GA131" s="178"/>
      <c r="GB131" s="178"/>
      <c r="GC131" s="178"/>
      <c r="GD131" s="178"/>
      <c r="GE131" s="178"/>
      <c r="GF131" s="178"/>
      <c r="GG131" s="178"/>
      <c r="GH131" s="178"/>
      <c r="GI131" s="178"/>
      <c r="GJ131" s="178"/>
      <c r="GK131" s="178"/>
      <c r="GL131" s="178"/>
      <c r="GM131" s="178"/>
      <c r="GN131" s="178"/>
      <c r="GO131" s="178"/>
      <c r="GP131" s="178"/>
      <c r="GQ131" s="178"/>
      <c r="GR131" s="178"/>
      <c r="GS131" s="178"/>
      <c r="GT131" s="178"/>
      <c r="GU131" s="178"/>
      <c r="GV131" s="178"/>
      <c r="GW131" s="178"/>
      <c r="GX131" s="178"/>
    </row>
    <row r="132" spans="1:206" s="179" customFormat="1" ht="37.5">
      <c r="A132" s="172"/>
      <c r="B132" s="173">
        <v>45565</v>
      </c>
      <c r="C132" s="166" t="s">
        <v>658</v>
      </c>
      <c r="D132" s="175" t="s">
        <v>321</v>
      </c>
      <c r="E132" s="186" t="s">
        <v>659</v>
      </c>
      <c r="F132" s="171"/>
      <c r="G132" s="176">
        <v>18900</v>
      </c>
      <c r="H132" s="169">
        <f t="shared" si="2"/>
        <v>14024112.326000003</v>
      </c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8"/>
      <c r="U132" s="178"/>
      <c r="V132" s="178"/>
      <c r="W132" s="178"/>
      <c r="X132" s="178"/>
      <c r="Y132" s="178"/>
      <c r="Z132" s="178"/>
      <c r="AA132" s="178"/>
      <c r="AB132" s="178"/>
      <c r="AC132" s="178"/>
      <c r="AD132" s="178"/>
      <c r="AE132" s="178"/>
      <c r="AF132" s="178"/>
      <c r="AG132" s="178"/>
      <c r="AH132" s="178"/>
      <c r="AI132" s="178"/>
      <c r="AJ132" s="178"/>
      <c r="AK132" s="178"/>
      <c r="AL132" s="178"/>
      <c r="AM132" s="178"/>
      <c r="AN132" s="178"/>
      <c r="AO132" s="178"/>
      <c r="AP132" s="178"/>
      <c r="AQ132" s="178"/>
      <c r="AR132" s="178"/>
      <c r="AS132" s="178"/>
      <c r="AT132" s="178"/>
      <c r="AU132" s="178"/>
      <c r="AV132" s="178"/>
      <c r="AW132" s="178"/>
      <c r="AX132" s="178"/>
      <c r="AY132" s="178"/>
      <c r="AZ132" s="178"/>
      <c r="BA132" s="178"/>
      <c r="BB132" s="178"/>
      <c r="BC132" s="178"/>
      <c r="BD132" s="178"/>
      <c r="BE132" s="178"/>
      <c r="BF132" s="178"/>
      <c r="BG132" s="178"/>
      <c r="BH132" s="178"/>
      <c r="BI132" s="178"/>
      <c r="BJ132" s="178"/>
      <c r="BK132" s="178"/>
      <c r="BL132" s="178"/>
      <c r="BM132" s="178"/>
      <c r="BN132" s="178"/>
      <c r="BO132" s="178"/>
      <c r="BP132" s="178"/>
      <c r="BQ132" s="178"/>
      <c r="BR132" s="178"/>
      <c r="BS132" s="178"/>
      <c r="BT132" s="178"/>
      <c r="BU132" s="178"/>
      <c r="BV132" s="178"/>
      <c r="BW132" s="178"/>
      <c r="BX132" s="178"/>
      <c r="BY132" s="178"/>
      <c r="BZ132" s="178"/>
      <c r="CA132" s="178"/>
      <c r="CB132" s="178"/>
      <c r="CC132" s="178"/>
      <c r="CD132" s="178"/>
      <c r="CE132" s="178"/>
      <c r="CF132" s="178"/>
      <c r="CG132" s="178"/>
      <c r="CH132" s="178"/>
      <c r="CI132" s="178"/>
      <c r="CJ132" s="178"/>
      <c r="CK132" s="178"/>
      <c r="CL132" s="178"/>
      <c r="CM132" s="178"/>
      <c r="CN132" s="178"/>
      <c r="CO132" s="178"/>
      <c r="CP132" s="178"/>
      <c r="CQ132" s="178"/>
      <c r="CR132" s="178"/>
      <c r="CS132" s="178"/>
      <c r="CT132" s="178"/>
      <c r="CU132" s="178"/>
      <c r="CV132" s="178"/>
      <c r="CW132" s="178"/>
      <c r="CX132" s="178"/>
      <c r="CY132" s="178"/>
      <c r="CZ132" s="178"/>
      <c r="DA132" s="178"/>
      <c r="DB132" s="178"/>
      <c r="DC132" s="178"/>
      <c r="DD132" s="178"/>
      <c r="DE132" s="178"/>
      <c r="DF132" s="178"/>
      <c r="DG132" s="178"/>
      <c r="DH132" s="178"/>
      <c r="DI132" s="178"/>
      <c r="DJ132" s="178"/>
      <c r="DK132" s="178"/>
      <c r="DL132" s="178"/>
      <c r="DM132" s="178"/>
      <c r="DN132" s="178"/>
      <c r="DO132" s="178"/>
      <c r="DP132" s="178"/>
      <c r="DQ132" s="178"/>
      <c r="DR132" s="178"/>
      <c r="DS132" s="178"/>
      <c r="DT132" s="178"/>
      <c r="DU132" s="178"/>
      <c r="DV132" s="178"/>
      <c r="DW132" s="178"/>
      <c r="DX132" s="178"/>
      <c r="DY132" s="178"/>
      <c r="DZ132" s="178"/>
      <c r="EA132" s="178"/>
      <c r="EB132" s="178"/>
      <c r="EC132" s="178"/>
      <c r="ED132" s="178"/>
      <c r="EE132" s="178"/>
      <c r="EF132" s="178"/>
      <c r="EG132" s="178"/>
      <c r="EH132" s="178"/>
      <c r="EI132" s="178"/>
      <c r="EJ132" s="178"/>
      <c r="EK132" s="178"/>
      <c r="EL132" s="178"/>
      <c r="EM132" s="178"/>
      <c r="EN132" s="178"/>
      <c r="EO132" s="178"/>
      <c r="EP132" s="178"/>
      <c r="EQ132" s="178"/>
      <c r="ER132" s="178"/>
      <c r="ES132" s="178"/>
      <c r="ET132" s="178"/>
      <c r="EU132" s="178"/>
      <c r="EV132" s="178"/>
      <c r="EW132" s="178"/>
      <c r="EX132" s="178"/>
      <c r="EY132" s="178"/>
      <c r="EZ132" s="178"/>
      <c r="FA132" s="178"/>
      <c r="FB132" s="178"/>
      <c r="FC132" s="178"/>
      <c r="FD132" s="178"/>
      <c r="FE132" s="178"/>
      <c r="FF132" s="178"/>
      <c r="FG132" s="178"/>
      <c r="FH132" s="178"/>
      <c r="FI132" s="178"/>
      <c r="FJ132" s="178"/>
      <c r="FK132" s="178"/>
      <c r="FL132" s="178"/>
      <c r="FM132" s="178"/>
      <c r="FN132" s="178"/>
      <c r="FO132" s="178"/>
      <c r="FP132" s="178"/>
      <c r="FQ132" s="178"/>
      <c r="FR132" s="178"/>
      <c r="FS132" s="178"/>
      <c r="FT132" s="178"/>
      <c r="FU132" s="178"/>
      <c r="FV132" s="178"/>
      <c r="FW132" s="178"/>
      <c r="FX132" s="178"/>
      <c r="FY132" s="178"/>
      <c r="FZ132" s="178"/>
      <c r="GA132" s="178"/>
      <c r="GB132" s="178"/>
      <c r="GC132" s="178"/>
      <c r="GD132" s="178"/>
      <c r="GE132" s="178"/>
      <c r="GF132" s="178"/>
      <c r="GG132" s="178"/>
      <c r="GH132" s="178"/>
      <c r="GI132" s="178"/>
      <c r="GJ132" s="178"/>
      <c r="GK132" s="178"/>
      <c r="GL132" s="178"/>
      <c r="GM132" s="178"/>
      <c r="GN132" s="178"/>
      <c r="GO132" s="178"/>
      <c r="GP132" s="178"/>
      <c r="GQ132" s="178"/>
      <c r="GR132" s="178"/>
      <c r="GS132" s="178"/>
      <c r="GT132" s="178"/>
      <c r="GU132" s="178"/>
      <c r="GV132" s="178"/>
      <c r="GW132" s="178"/>
      <c r="GX132" s="178"/>
    </row>
    <row r="133" spans="1:206" s="179" customFormat="1" ht="18.75">
      <c r="A133" s="172"/>
      <c r="B133" s="165">
        <v>45535</v>
      </c>
      <c r="C133" s="201"/>
      <c r="D133" s="175" t="s">
        <v>326</v>
      </c>
      <c r="E133" s="175" t="s">
        <v>660</v>
      </c>
      <c r="F133" s="171"/>
      <c r="G133" s="195">
        <v>16919.080000000002</v>
      </c>
      <c r="H133" s="169">
        <f>H132-G133</f>
        <v>14007193.246000003</v>
      </c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8"/>
      <c r="U133" s="178"/>
      <c r="V133" s="178"/>
      <c r="W133" s="178"/>
      <c r="X133" s="178"/>
      <c r="Y133" s="178"/>
      <c r="Z133" s="178"/>
      <c r="AA133" s="178"/>
      <c r="AB133" s="178"/>
      <c r="AC133" s="178"/>
      <c r="AD133" s="178"/>
      <c r="AE133" s="178"/>
      <c r="AF133" s="178"/>
      <c r="AG133" s="178"/>
      <c r="AH133" s="178"/>
      <c r="AI133" s="178"/>
      <c r="AJ133" s="178"/>
      <c r="AK133" s="178"/>
      <c r="AL133" s="178"/>
      <c r="AM133" s="178"/>
      <c r="AN133" s="178"/>
      <c r="AO133" s="178"/>
      <c r="AP133" s="178"/>
      <c r="AQ133" s="178"/>
      <c r="AR133" s="178"/>
      <c r="AS133" s="178"/>
      <c r="AT133" s="178"/>
      <c r="AU133" s="178"/>
      <c r="AV133" s="178"/>
      <c r="AW133" s="178"/>
      <c r="AX133" s="178"/>
      <c r="AY133" s="178"/>
      <c r="AZ133" s="178"/>
      <c r="BA133" s="178"/>
      <c r="BB133" s="178"/>
      <c r="BC133" s="178"/>
      <c r="BD133" s="178"/>
      <c r="BE133" s="178"/>
      <c r="BF133" s="178"/>
      <c r="BG133" s="178"/>
      <c r="BH133" s="178"/>
      <c r="BI133" s="178"/>
      <c r="BJ133" s="178"/>
      <c r="BK133" s="178"/>
      <c r="BL133" s="178"/>
      <c r="BM133" s="178"/>
      <c r="BN133" s="178"/>
      <c r="BO133" s="178"/>
      <c r="BP133" s="178"/>
      <c r="BQ133" s="178"/>
      <c r="BR133" s="178"/>
      <c r="BS133" s="178"/>
      <c r="BT133" s="178"/>
      <c r="BU133" s="178"/>
      <c r="BV133" s="178"/>
      <c r="BW133" s="178"/>
      <c r="BX133" s="178"/>
      <c r="BY133" s="178"/>
      <c r="BZ133" s="178"/>
      <c r="CA133" s="178"/>
      <c r="CB133" s="178"/>
      <c r="CC133" s="178"/>
      <c r="CD133" s="178"/>
      <c r="CE133" s="178"/>
      <c r="CF133" s="178"/>
      <c r="CG133" s="178"/>
      <c r="CH133" s="178"/>
      <c r="CI133" s="178"/>
      <c r="CJ133" s="178"/>
      <c r="CK133" s="178"/>
      <c r="CL133" s="178"/>
      <c r="CM133" s="178"/>
      <c r="CN133" s="178"/>
      <c r="CO133" s="178"/>
      <c r="CP133" s="178"/>
      <c r="CQ133" s="178"/>
      <c r="CR133" s="178"/>
      <c r="CS133" s="178"/>
      <c r="CT133" s="178"/>
      <c r="CU133" s="178"/>
      <c r="CV133" s="178"/>
      <c r="CW133" s="178"/>
      <c r="CX133" s="178"/>
      <c r="CY133" s="178"/>
      <c r="CZ133" s="178"/>
      <c r="DA133" s="178"/>
      <c r="DB133" s="178"/>
      <c r="DC133" s="178"/>
      <c r="DD133" s="178"/>
      <c r="DE133" s="178"/>
      <c r="DF133" s="178"/>
      <c r="DG133" s="178"/>
      <c r="DH133" s="178"/>
      <c r="DI133" s="178"/>
      <c r="DJ133" s="178"/>
      <c r="DK133" s="178"/>
      <c r="DL133" s="178"/>
      <c r="DM133" s="178"/>
      <c r="DN133" s="178"/>
      <c r="DO133" s="178"/>
      <c r="DP133" s="178"/>
      <c r="DQ133" s="178"/>
      <c r="DR133" s="178"/>
      <c r="DS133" s="178"/>
      <c r="DT133" s="178"/>
      <c r="DU133" s="178"/>
      <c r="DV133" s="178"/>
      <c r="DW133" s="178"/>
      <c r="DX133" s="178"/>
      <c r="DY133" s="178"/>
      <c r="DZ133" s="178"/>
      <c r="EA133" s="178"/>
      <c r="EB133" s="178"/>
      <c r="EC133" s="178"/>
      <c r="ED133" s="178"/>
      <c r="EE133" s="178"/>
      <c r="EF133" s="178"/>
      <c r="EG133" s="178"/>
      <c r="EH133" s="178"/>
      <c r="EI133" s="178"/>
      <c r="EJ133" s="178"/>
      <c r="EK133" s="178"/>
      <c r="EL133" s="178"/>
      <c r="EM133" s="178"/>
      <c r="EN133" s="178"/>
      <c r="EO133" s="178"/>
      <c r="EP133" s="178"/>
      <c r="EQ133" s="178"/>
      <c r="ER133" s="178"/>
      <c r="ES133" s="178"/>
      <c r="ET133" s="178"/>
      <c r="EU133" s="178"/>
      <c r="EV133" s="178"/>
      <c r="EW133" s="178"/>
      <c r="EX133" s="178"/>
      <c r="EY133" s="178"/>
      <c r="EZ133" s="178"/>
      <c r="FA133" s="178"/>
      <c r="FB133" s="178"/>
      <c r="FC133" s="178"/>
      <c r="FD133" s="178"/>
      <c r="FE133" s="178"/>
      <c r="FF133" s="178"/>
      <c r="FG133" s="178"/>
      <c r="FH133" s="178"/>
      <c r="FI133" s="178"/>
      <c r="FJ133" s="178"/>
      <c r="FK133" s="178"/>
      <c r="FL133" s="178"/>
      <c r="FM133" s="178"/>
      <c r="FN133" s="178"/>
      <c r="FO133" s="178"/>
      <c r="FP133" s="178"/>
      <c r="FQ133" s="178"/>
      <c r="FR133" s="178"/>
      <c r="FS133" s="178"/>
      <c r="FT133" s="178"/>
      <c r="FU133" s="178"/>
      <c r="FV133" s="178"/>
      <c r="FW133" s="178"/>
      <c r="FX133" s="178"/>
      <c r="FY133" s="178"/>
      <c r="FZ133" s="178"/>
      <c r="GA133" s="178"/>
      <c r="GB133" s="178"/>
      <c r="GC133" s="178"/>
      <c r="GD133" s="178"/>
      <c r="GE133" s="178"/>
      <c r="GF133" s="178"/>
      <c r="GG133" s="178"/>
      <c r="GH133" s="178"/>
      <c r="GI133" s="178"/>
      <c r="GJ133" s="178"/>
      <c r="GK133" s="178"/>
      <c r="GL133" s="178"/>
      <c r="GM133" s="178"/>
      <c r="GN133" s="178"/>
      <c r="GO133" s="178"/>
      <c r="GP133" s="178"/>
      <c r="GQ133" s="178"/>
      <c r="GR133" s="178"/>
      <c r="GS133" s="178"/>
      <c r="GT133" s="178"/>
      <c r="GU133" s="178"/>
      <c r="GV133" s="178"/>
      <c r="GW133" s="178"/>
      <c r="GX133" s="178"/>
    </row>
    <row r="134" spans="1:206" s="178" customFormat="1" ht="18.75" customHeight="1">
      <c r="A134" s="202"/>
      <c r="B134" s="377" t="s">
        <v>327</v>
      </c>
      <c r="C134" s="379"/>
      <c r="D134" s="379"/>
      <c r="E134" s="378"/>
      <c r="F134" s="167">
        <f>SUM(F6:F133)</f>
        <v>8642328.9000000004</v>
      </c>
      <c r="G134" s="203">
        <f>SUM(G6:G133)</f>
        <v>11326443.083999999</v>
      </c>
      <c r="H134" s="204">
        <f>H133</f>
        <v>14007193.246000003</v>
      </c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</row>
    <row r="135" spans="1:206" s="178" customFormat="1" ht="24" hidden="1" customHeight="1">
      <c r="A135" s="202"/>
      <c r="B135" s="205"/>
      <c r="C135" s="205"/>
      <c r="D135" s="206" t="s">
        <v>328</v>
      </c>
      <c r="E135" s="207"/>
      <c r="F135" s="208" t="e">
        <f>'[1]Agosto 2020.'!#REF!</f>
        <v>#REF!</v>
      </c>
      <c r="G135" s="209" t="s">
        <v>329</v>
      </c>
      <c r="H135" s="210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</row>
    <row r="136" spans="1:206" s="178" customFormat="1" ht="24" customHeight="1">
      <c r="A136" s="202"/>
      <c r="B136" s="205"/>
      <c r="C136" s="205"/>
      <c r="D136" s="211"/>
      <c r="E136" s="207"/>
      <c r="F136" s="208"/>
      <c r="G136" s="209"/>
      <c r="H136" s="210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</row>
    <row r="137" spans="1:206" s="178" customFormat="1" ht="24" customHeight="1">
      <c r="A137" s="202"/>
      <c r="B137" s="205"/>
      <c r="C137" s="205"/>
      <c r="D137" s="211"/>
      <c r="E137" s="207"/>
      <c r="F137" s="208"/>
      <c r="G137" s="209"/>
      <c r="H137" s="210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</row>
    <row r="138" spans="1:206" ht="18.75">
      <c r="A138" s="212"/>
      <c r="B138" s="213"/>
      <c r="C138" s="214" t="s">
        <v>330</v>
      </c>
      <c r="D138" s="215"/>
      <c r="E138" s="216"/>
      <c r="F138" s="371" t="s">
        <v>242</v>
      </c>
      <c r="G138" s="371"/>
      <c r="H138" s="217"/>
    </row>
    <row r="139" spans="1:206" ht="18.75">
      <c r="A139" s="212"/>
      <c r="B139" s="213"/>
      <c r="C139" s="220" t="s">
        <v>331</v>
      </c>
      <c r="D139" s="215"/>
      <c r="E139" s="216"/>
      <c r="F139" s="372" t="s">
        <v>332</v>
      </c>
      <c r="G139" s="372"/>
      <c r="H139" s="217"/>
    </row>
    <row r="143" spans="1:206" s="226" customFormat="1">
      <c r="A143" s="219"/>
      <c r="B143" s="221"/>
      <c r="C143" s="221"/>
      <c r="D143" s="222"/>
      <c r="E143" s="223"/>
      <c r="F143" s="224"/>
      <c r="G143" s="225"/>
      <c r="I143" s="218"/>
      <c r="J143" s="218"/>
      <c r="K143" s="218"/>
      <c r="L143" s="218"/>
      <c r="M143" s="218"/>
      <c r="N143" s="218"/>
      <c r="O143" s="218"/>
      <c r="P143" s="218"/>
      <c r="Q143" s="218"/>
      <c r="R143" s="218"/>
      <c r="S143" s="218"/>
      <c r="T143" s="219"/>
      <c r="U143" s="219"/>
      <c r="V143" s="219"/>
      <c r="W143" s="219"/>
      <c r="X143" s="219"/>
      <c r="Y143" s="219"/>
      <c r="Z143" s="219"/>
      <c r="AA143" s="219"/>
      <c r="AB143" s="219"/>
      <c r="AC143" s="219"/>
      <c r="AD143" s="219"/>
      <c r="AE143" s="219"/>
      <c r="AF143" s="219"/>
      <c r="AG143" s="219"/>
      <c r="AH143" s="219"/>
      <c r="AI143" s="219"/>
      <c r="AJ143" s="219"/>
      <c r="AK143" s="219"/>
      <c r="AL143" s="219"/>
      <c r="AM143" s="219"/>
      <c r="AN143" s="219"/>
      <c r="AO143" s="219"/>
      <c r="AP143" s="219"/>
      <c r="AQ143" s="219"/>
      <c r="AR143" s="219"/>
      <c r="AS143" s="219"/>
      <c r="AT143" s="219"/>
      <c r="AU143" s="219"/>
      <c r="AV143" s="219"/>
      <c r="AW143" s="219"/>
      <c r="AX143" s="219"/>
      <c r="AY143" s="219"/>
      <c r="AZ143" s="219"/>
      <c r="BA143" s="219"/>
      <c r="BB143" s="219"/>
      <c r="BC143" s="219"/>
      <c r="BD143" s="219"/>
      <c r="BE143" s="219"/>
      <c r="BF143" s="219"/>
      <c r="BG143" s="219"/>
      <c r="BH143" s="219"/>
      <c r="BI143" s="219"/>
      <c r="BJ143" s="219"/>
      <c r="BK143" s="219"/>
      <c r="BL143" s="219"/>
      <c r="BM143" s="219"/>
      <c r="BN143" s="219"/>
      <c r="BO143" s="219"/>
      <c r="BP143" s="219"/>
      <c r="BQ143" s="219"/>
      <c r="BR143" s="219"/>
      <c r="BS143" s="219"/>
      <c r="BT143" s="219"/>
      <c r="BU143" s="219"/>
      <c r="BV143" s="219"/>
      <c r="BW143" s="219"/>
      <c r="BX143" s="219"/>
      <c r="BY143" s="219"/>
      <c r="BZ143" s="219"/>
      <c r="CA143" s="219"/>
      <c r="CB143" s="219"/>
      <c r="CC143" s="219"/>
      <c r="CD143" s="219"/>
      <c r="CE143" s="219"/>
      <c r="CF143" s="219"/>
      <c r="CG143" s="219"/>
      <c r="CH143" s="219"/>
      <c r="CI143" s="219"/>
      <c r="CJ143" s="219"/>
      <c r="CK143" s="219"/>
      <c r="CL143" s="219"/>
      <c r="CM143" s="219"/>
      <c r="CN143" s="219"/>
      <c r="CO143" s="219"/>
      <c r="CP143" s="219"/>
      <c r="CQ143" s="219"/>
      <c r="CR143" s="219"/>
      <c r="CS143" s="219"/>
      <c r="CT143" s="219"/>
      <c r="CU143" s="219"/>
      <c r="CV143" s="219"/>
      <c r="CW143" s="219"/>
      <c r="CX143" s="219"/>
      <c r="CY143" s="219"/>
      <c r="CZ143" s="219"/>
      <c r="DA143" s="219"/>
      <c r="DB143" s="219"/>
      <c r="DC143" s="219"/>
      <c r="DD143" s="219"/>
      <c r="DE143" s="219"/>
      <c r="DF143" s="219"/>
      <c r="DG143" s="219"/>
      <c r="DH143" s="219"/>
      <c r="DI143" s="219"/>
      <c r="DJ143" s="219"/>
      <c r="DK143" s="219"/>
      <c r="DL143" s="219"/>
      <c r="DM143" s="219"/>
      <c r="DN143" s="219"/>
      <c r="DO143" s="219"/>
      <c r="DP143" s="219"/>
      <c r="DQ143" s="219"/>
      <c r="DR143" s="219"/>
      <c r="DS143" s="219"/>
      <c r="DT143" s="219"/>
      <c r="DU143" s="219"/>
      <c r="DV143" s="219"/>
      <c r="DW143" s="219"/>
      <c r="DX143" s="219"/>
      <c r="DY143" s="219"/>
      <c r="DZ143" s="219"/>
      <c r="EA143" s="219"/>
      <c r="EB143" s="219"/>
      <c r="EC143" s="219"/>
      <c r="ED143" s="219"/>
      <c r="EE143" s="219"/>
      <c r="EF143" s="219"/>
      <c r="EG143" s="219"/>
      <c r="EH143" s="219"/>
      <c r="EI143" s="219"/>
      <c r="EJ143" s="219"/>
      <c r="EK143" s="219"/>
      <c r="EL143" s="219"/>
      <c r="EM143" s="219"/>
      <c r="EN143" s="219"/>
      <c r="EO143" s="219"/>
      <c r="EP143" s="219"/>
      <c r="EQ143" s="219"/>
      <c r="ER143" s="219"/>
      <c r="ES143" s="219"/>
      <c r="ET143" s="219"/>
      <c r="EU143" s="219"/>
      <c r="EV143" s="219"/>
      <c r="EW143" s="219"/>
      <c r="EX143" s="219"/>
      <c r="EY143" s="219"/>
      <c r="EZ143" s="219"/>
      <c r="FA143" s="219"/>
      <c r="FB143" s="219"/>
      <c r="FC143" s="219"/>
      <c r="FD143" s="219"/>
      <c r="FE143" s="219"/>
      <c r="FF143" s="219"/>
      <c r="FG143" s="219"/>
      <c r="FH143" s="219"/>
      <c r="FI143" s="219"/>
      <c r="FJ143" s="219"/>
      <c r="FK143" s="219"/>
      <c r="FL143" s="219"/>
      <c r="FM143" s="219"/>
      <c r="FN143" s="219"/>
      <c r="FO143" s="219"/>
      <c r="FP143" s="219"/>
      <c r="FQ143" s="219"/>
      <c r="FR143" s="219"/>
      <c r="FS143" s="219"/>
      <c r="FT143" s="219"/>
      <c r="FU143" s="219"/>
      <c r="FV143" s="219"/>
      <c r="FW143" s="219"/>
      <c r="FX143" s="219"/>
      <c r="FY143" s="219"/>
      <c r="FZ143" s="219"/>
      <c r="GA143" s="219"/>
      <c r="GB143" s="219"/>
      <c r="GC143" s="219"/>
      <c r="GD143" s="219"/>
      <c r="GE143" s="219"/>
      <c r="GF143" s="219"/>
      <c r="GG143" s="219"/>
      <c r="GH143" s="219"/>
      <c r="GI143" s="219"/>
      <c r="GJ143" s="219"/>
      <c r="GK143" s="219"/>
      <c r="GL143" s="219"/>
      <c r="GM143" s="219"/>
      <c r="GN143" s="219"/>
      <c r="GO143" s="219"/>
      <c r="GP143" s="219"/>
      <c r="GQ143" s="219"/>
      <c r="GR143" s="219"/>
      <c r="GS143" s="219"/>
      <c r="GT143" s="219"/>
      <c r="GU143" s="219"/>
      <c r="GV143" s="219"/>
      <c r="GW143" s="219"/>
      <c r="GX143" s="219"/>
    </row>
    <row r="144" spans="1:206">
      <c r="D144" s="227"/>
      <c r="G144" s="225">
        <f>G134-G133</f>
        <v>11309524.003999999</v>
      </c>
    </row>
    <row r="145" spans="4:4">
      <c r="D145" s="227"/>
    </row>
    <row r="146" spans="4:4">
      <c r="D146" s="227"/>
    </row>
    <row r="147" spans="4:4">
      <c r="D147" s="227"/>
    </row>
    <row r="148" spans="4:4">
      <c r="D148" s="227"/>
    </row>
    <row r="149" spans="4:4">
      <c r="D149" s="227"/>
    </row>
    <row r="150" spans="4:4">
      <c r="D150" s="227"/>
    </row>
    <row r="151" spans="4:4">
      <c r="D151" s="227"/>
    </row>
    <row r="152" spans="4:4">
      <c r="D152" s="227"/>
    </row>
    <row r="153" spans="4:4">
      <c r="D153" s="227"/>
    </row>
    <row r="154" spans="4:4">
      <c r="D154" s="227"/>
    </row>
    <row r="155" spans="4:4">
      <c r="D155" s="227"/>
    </row>
    <row r="156" spans="4:4">
      <c r="D156" s="227"/>
    </row>
    <row r="157" spans="4:4">
      <c r="D157" s="227"/>
    </row>
    <row r="158" spans="4:4">
      <c r="D158" s="227"/>
    </row>
    <row r="159" spans="4:4">
      <c r="D159" s="227"/>
    </row>
    <row r="160" spans="4:4">
      <c r="D160" s="227"/>
    </row>
    <row r="161" spans="4:4">
      <c r="D161" s="227"/>
    </row>
    <row r="162" spans="4:4">
      <c r="D162" s="227"/>
    </row>
    <row r="163" spans="4:4">
      <c r="D163" s="227"/>
    </row>
    <row r="164" spans="4:4">
      <c r="D164" s="227"/>
    </row>
    <row r="165" spans="4:4">
      <c r="D165" s="227"/>
    </row>
    <row r="166" spans="4:4">
      <c r="D166" s="227"/>
    </row>
    <row r="167" spans="4:4">
      <c r="D167" s="227"/>
    </row>
    <row r="168" spans="4:4">
      <c r="D168" s="227"/>
    </row>
    <row r="169" spans="4:4">
      <c r="D169" s="227"/>
    </row>
    <row r="170" spans="4:4">
      <c r="D170" s="227"/>
    </row>
    <row r="171" spans="4:4">
      <c r="D171" s="227"/>
    </row>
    <row r="172" spans="4:4">
      <c r="D172" s="227"/>
    </row>
    <row r="173" spans="4:4">
      <c r="D173" s="227"/>
    </row>
    <row r="174" spans="4:4">
      <c r="D174" s="227"/>
    </row>
    <row r="175" spans="4:4">
      <c r="D175" s="227"/>
    </row>
    <row r="176" spans="4:4">
      <c r="D176" s="227"/>
    </row>
    <row r="177" spans="4:4">
      <c r="D177" s="227"/>
    </row>
    <row r="178" spans="4:4">
      <c r="D178" s="227"/>
    </row>
    <row r="179" spans="4:4">
      <c r="D179" s="227"/>
    </row>
    <row r="180" spans="4:4">
      <c r="D180" s="227"/>
    </row>
    <row r="181" spans="4:4">
      <c r="D181" s="227"/>
    </row>
    <row r="182" spans="4:4">
      <c r="D182" s="227"/>
    </row>
    <row r="183" spans="4:4">
      <c r="D183" s="227"/>
    </row>
    <row r="184" spans="4:4">
      <c r="D184" s="227"/>
    </row>
    <row r="185" spans="4:4">
      <c r="D185" s="227"/>
    </row>
    <row r="186" spans="4:4">
      <c r="D186" s="227"/>
    </row>
    <row r="187" spans="4:4">
      <c r="D187" s="227"/>
    </row>
    <row r="188" spans="4:4">
      <c r="D188" s="227"/>
    </row>
    <row r="189" spans="4:4">
      <c r="D189" s="227"/>
    </row>
    <row r="190" spans="4:4">
      <c r="D190" s="227"/>
    </row>
    <row r="191" spans="4:4">
      <c r="D191" s="227"/>
    </row>
    <row r="192" spans="4:4">
      <c r="D192" s="227"/>
    </row>
    <row r="193" spans="4:4">
      <c r="D193" s="227"/>
    </row>
    <row r="194" spans="4:4">
      <c r="D194" s="227"/>
    </row>
    <row r="195" spans="4:4">
      <c r="D195" s="227"/>
    </row>
    <row r="196" spans="4:4">
      <c r="D196" s="227"/>
    </row>
    <row r="197" spans="4:4">
      <c r="D197" s="227"/>
    </row>
    <row r="198" spans="4:4">
      <c r="D198" s="227"/>
    </row>
    <row r="199" spans="4:4">
      <c r="D199" s="227"/>
    </row>
    <row r="200" spans="4:4">
      <c r="D200" s="227"/>
    </row>
    <row r="201" spans="4:4">
      <c r="D201" s="227"/>
    </row>
    <row r="202" spans="4:4">
      <c r="D202" s="227"/>
    </row>
    <row r="203" spans="4:4">
      <c r="D203" s="227"/>
    </row>
    <row r="204" spans="4:4">
      <c r="D204" s="227"/>
    </row>
    <row r="205" spans="4:4">
      <c r="D205" s="227"/>
    </row>
    <row r="206" spans="4:4">
      <c r="D206" s="227"/>
    </row>
    <row r="207" spans="4:4">
      <c r="D207" s="227"/>
    </row>
    <row r="208" spans="4:4">
      <c r="D208" s="227"/>
    </row>
    <row r="209" spans="4:4">
      <c r="D209" s="227"/>
    </row>
    <row r="210" spans="4:4">
      <c r="D210" s="227"/>
    </row>
    <row r="211" spans="4:4">
      <c r="D211" s="227"/>
    </row>
    <row r="212" spans="4:4">
      <c r="D212" s="227"/>
    </row>
    <row r="213" spans="4:4">
      <c r="D213" s="227"/>
    </row>
    <row r="214" spans="4:4">
      <c r="D214" s="227"/>
    </row>
    <row r="215" spans="4:4">
      <c r="D215" s="227"/>
    </row>
    <row r="216" spans="4:4">
      <c r="D216" s="227"/>
    </row>
    <row r="217" spans="4:4">
      <c r="D217" s="227"/>
    </row>
    <row r="218" spans="4:4">
      <c r="D218" s="227"/>
    </row>
    <row r="219" spans="4:4">
      <c r="D219" s="227"/>
    </row>
    <row r="220" spans="4:4">
      <c r="D220" s="227"/>
    </row>
    <row r="221" spans="4:4">
      <c r="D221" s="227"/>
    </row>
    <row r="222" spans="4:4">
      <c r="D222" s="227"/>
    </row>
    <row r="223" spans="4:4">
      <c r="D223" s="227"/>
    </row>
    <row r="224" spans="4:4">
      <c r="D224" s="227"/>
    </row>
    <row r="225" spans="4:4">
      <c r="D225" s="227"/>
    </row>
    <row r="226" spans="4:4">
      <c r="D226" s="227"/>
    </row>
    <row r="227" spans="4:4">
      <c r="D227" s="227"/>
    </row>
    <row r="228" spans="4:4">
      <c r="D228" s="227"/>
    </row>
    <row r="229" spans="4:4">
      <c r="D229" s="227"/>
    </row>
    <row r="230" spans="4:4">
      <c r="D230" s="227"/>
    </row>
    <row r="231" spans="4:4">
      <c r="D231" s="227"/>
    </row>
    <row r="232" spans="4:4">
      <c r="D232" s="227"/>
    </row>
    <row r="233" spans="4:4">
      <c r="D233" s="227"/>
    </row>
    <row r="234" spans="4:4">
      <c r="D234" s="227"/>
    </row>
    <row r="235" spans="4:4">
      <c r="D235" s="227"/>
    </row>
    <row r="236" spans="4:4">
      <c r="D236" s="227"/>
    </row>
    <row r="237" spans="4:4">
      <c r="D237" s="227"/>
    </row>
    <row r="238" spans="4:4">
      <c r="D238" s="227"/>
    </row>
    <row r="239" spans="4:4">
      <c r="D239" s="227"/>
    </row>
    <row r="240" spans="4:4">
      <c r="D240" s="227"/>
    </row>
    <row r="241" spans="4:4">
      <c r="D241" s="227"/>
    </row>
    <row r="242" spans="4:4">
      <c r="D242" s="227"/>
    </row>
    <row r="243" spans="4:4">
      <c r="D243" s="227"/>
    </row>
    <row r="244" spans="4:4">
      <c r="D244" s="227"/>
    </row>
    <row r="245" spans="4:4">
      <c r="D245" s="227"/>
    </row>
    <row r="246" spans="4:4">
      <c r="D246" s="227"/>
    </row>
    <row r="247" spans="4:4">
      <c r="D247" s="227"/>
    </row>
    <row r="248" spans="4:4">
      <c r="D248" s="227"/>
    </row>
    <row r="249" spans="4:4">
      <c r="D249" s="227"/>
    </row>
    <row r="250" spans="4:4">
      <c r="D250" s="227"/>
    </row>
    <row r="251" spans="4:4">
      <c r="D251" s="227"/>
    </row>
    <row r="252" spans="4:4">
      <c r="D252" s="227"/>
    </row>
    <row r="253" spans="4:4">
      <c r="D253" s="227"/>
    </row>
    <row r="254" spans="4:4">
      <c r="D254" s="227"/>
    </row>
    <row r="255" spans="4:4">
      <c r="D255" s="227"/>
    </row>
    <row r="256" spans="4:4">
      <c r="D256" s="227"/>
    </row>
    <row r="257" spans="4:4">
      <c r="D257" s="227"/>
    </row>
    <row r="258" spans="4:4">
      <c r="D258" s="227"/>
    </row>
    <row r="259" spans="4:4">
      <c r="D259" s="227"/>
    </row>
    <row r="260" spans="4:4">
      <c r="D260" s="227"/>
    </row>
    <row r="261" spans="4:4">
      <c r="D261" s="227"/>
    </row>
    <row r="262" spans="4:4">
      <c r="D262" s="227"/>
    </row>
    <row r="263" spans="4:4">
      <c r="D263" s="227"/>
    </row>
    <row r="264" spans="4:4">
      <c r="D264" s="227"/>
    </row>
    <row r="265" spans="4:4">
      <c r="D265" s="227"/>
    </row>
    <row r="266" spans="4:4">
      <c r="D266" s="227"/>
    </row>
    <row r="267" spans="4:4">
      <c r="D267" s="227"/>
    </row>
    <row r="268" spans="4:4">
      <c r="D268" s="227"/>
    </row>
    <row r="269" spans="4:4">
      <c r="D269" s="227"/>
    </row>
    <row r="270" spans="4:4">
      <c r="D270" s="227"/>
    </row>
    <row r="271" spans="4:4">
      <c r="D271" s="227"/>
    </row>
    <row r="272" spans="4:4">
      <c r="D272" s="227"/>
    </row>
    <row r="273" spans="4:4">
      <c r="D273" s="227"/>
    </row>
    <row r="274" spans="4:4">
      <c r="D274" s="227"/>
    </row>
    <row r="275" spans="4:4">
      <c r="D275" s="227"/>
    </row>
    <row r="276" spans="4:4">
      <c r="D276" s="227"/>
    </row>
    <row r="277" spans="4:4">
      <c r="D277" s="227"/>
    </row>
    <row r="278" spans="4:4">
      <c r="D278" s="227"/>
    </row>
    <row r="279" spans="4:4">
      <c r="D279" s="227"/>
    </row>
    <row r="280" spans="4:4">
      <c r="D280" s="227"/>
    </row>
    <row r="281" spans="4:4">
      <c r="D281" s="227"/>
    </row>
    <row r="282" spans="4:4">
      <c r="D282" s="227"/>
    </row>
    <row r="283" spans="4:4">
      <c r="D283" s="227"/>
    </row>
    <row r="284" spans="4:4">
      <c r="D284" s="227"/>
    </row>
    <row r="285" spans="4:4">
      <c r="D285" s="227"/>
    </row>
    <row r="286" spans="4:4">
      <c r="D286" s="227"/>
    </row>
    <row r="287" spans="4:4">
      <c r="D287" s="227"/>
    </row>
    <row r="288" spans="4:4">
      <c r="D288" s="227"/>
    </row>
    <row r="289" spans="4:4">
      <c r="D289" s="227"/>
    </row>
    <row r="290" spans="4:4">
      <c r="D290" s="227"/>
    </row>
    <row r="291" spans="4:4">
      <c r="D291" s="227"/>
    </row>
    <row r="292" spans="4:4">
      <c r="D292" s="227"/>
    </row>
    <row r="293" spans="4:4">
      <c r="D293" s="227"/>
    </row>
    <row r="294" spans="4:4">
      <c r="D294" s="227"/>
    </row>
    <row r="295" spans="4:4">
      <c r="D295" s="227"/>
    </row>
    <row r="296" spans="4:4">
      <c r="D296" s="227"/>
    </row>
    <row r="297" spans="4:4">
      <c r="D297" s="227"/>
    </row>
    <row r="298" spans="4:4">
      <c r="D298" s="227"/>
    </row>
    <row r="299" spans="4:4">
      <c r="D299" s="227"/>
    </row>
    <row r="300" spans="4:4">
      <c r="D300" s="227"/>
    </row>
    <row r="301" spans="4:4">
      <c r="D301" s="227"/>
    </row>
    <row r="302" spans="4:4">
      <c r="D302" s="227"/>
    </row>
    <row r="303" spans="4:4">
      <c r="D303" s="227"/>
    </row>
    <row r="304" spans="4:4">
      <c r="D304" s="227"/>
    </row>
    <row r="305" spans="4:4">
      <c r="D305" s="227"/>
    </row>
    <row r="306" spans="4:4">
      <c r="D306" s="227"/>
    </row>
    <row r="307" spans="4:4">
      <c r="D307" s="227"/>
    </row>
    <row r="308" spans="4:4">
      <c r="D308" s="227"/>
    </row>
    <row r="309" spans="4:4">
      <c r="D309" s="227"/>
    </row>
    <row r="310" spans="4:4">
      <c r="D310" s="227"/>
    </row>
    <row r="311" spans="4:4">
      <c r="D311" s="227"/>
    </row>
    <row r="312" spans="4:4">
      <c r="D312" s="227"/>
    </row>
    <row r="313" spans="4:4">
      <c r="D313" s="227"/>
    </row>
    <row r="314" spans="4:4">
      <c r="D314" s="227"/>
    </row>
    <row r="315" spans="4:4">
      <c r="D315" s="227"/>
    </row>
    <row r="316" spans="4:4">
      <c r="D316" s="227"/>
    </row>
    <row r="317" spans="4:4">
      <c r="D317" s="227"/>
    </row>
    <row r="318" spans="4:4">
      <c r="D318" s="227"/>
    </row>
    <row r="319" spans="4:4">
      <c r="D319" s="227"/>
    </row>
    <row r="320" spans="4:4">
      <c r="D320" s="227"/>
    </row>
    <row r="321" spans="4:4">
      <c r="D321" s="227"/>
    </row>
    <row r="322" spans="4:4">
      <c r="D322" s="227"/>
    </row>
    <row r="323" spans="4:4">
      <c r="D323" s="227"/>
    </row>
    <row r="324" spans="4:4">
      <c r="D324" s="227"/>
    </row>
    <row r="325" spans="4:4">
      <c r="D325" s="227"/>
    </row>
    <row r="326" spans="4:4">
      <c r="D326" s="227"/>
    </row>
    <row r="327" spans="4:4">
      <c r="D327" s="227"/>
    </row>
    <row r="328" spans="4:4">
      <c r="D328" s="227"/>
    </row>
    <row r="329" spans="4:4">
      <c r="D329" s="227"/>
    </row>
    <row r="330" spans="4:4">
      <c r="D330" s="227"/>
    </row>
    <row r="331" spans="4:4">
      <c r="D331" s="227"/>
    </row>
    <row r="332" spans="4:4">
      <c r="D332" s="227"/>
    </row>
    <row r="333" spans="4:4">
      <c r="D333" s="227"/>
    </row>
    <row r="334" spans="4:4">
      <c r="D334" s="227"/>
    </row>
    <row r="335" spans="4:4">
      <c r="D335" s="227"/>
    </row>
    <row r="336" spans="4:4">
      <c r="D336" s="227"/>
    </row>
    <row r="337" spans="4:4">
      <c r="D337" s="227"/>
    </row>
    <row r="338" spans="4:4">
      <c r="D338" s="227"/>
    </row>
    <row r="339" spans="4:4">
      <c r="D339" s="227"/>
    </row>
    <row r="340" spans="4:4">
      <c r="D340" s="227"/>
    </row>
    <row r="341" spans="4:4">
      <c r="D341" s="227"/>
    </row>
    <row r="342" spans="4:4">
      <c r="D342" s="227"/>
    </row>
    <row r="343" spans="4:4">
      <c r="D343" s="227"/>
    </row>
    <row r="344" spans="4:4">
      <c r="D344" s="227"/>
    </row>
    <row r="345" spans="4:4">
      <c r="D345" s="227"/>
    </row>
    <row r="346" spans="4:4">
      <c r="D346" s="227"/>
    </row>
    <row r="347" spans="4:4">
      <c r="D347" s="227"/>
    </row>
    <row r="348" spans="4:4">
      <c r="D348" s="227"/>
    </row>
    <row r="349" spans="4:4">
      <c r="D349" s="227"/>
    </row>
    <row r="350" spans="4:4">
      <c r="D350" s="227"/>
    </row>
    <row r="351" spans="4:4">
      <c r="D351" s="227"/>
    </row>
    <row r="352" spans="4:4">
      <c r="D352" s="227"/>
    </row>
    <row r="353" spans="4:4">
      <c r="D353" s="227"/>
    </row>
    <row r="354" spans="4:4">
      <c r="D354" s="227"/>
    </row>
    <row r="355" spans="4:4">
      <c r="D355" s="227"/>
    </row>
    <row r="356" spans="4:4">
      <c r="D356" s="227"/>
    </row>
    <row r="357" spans="4:4">
      <c r="D357" s="227"/>
    </row>
    <row r="358" spans="4:4">
      <c r="D358" s="227"/>
    </row>
    <row r="359" spans="4:4">
      <c r="D359" s="227"/>
    </row>
    <row r="360" spans="4:4">
      <c r="D360" s="227"/>
    </row>
    <row r="361" spans="4:4">
      <c r="D361" s="227"/>
    </row>
    <row r="362" spans="4:4">
      <c r="D362" s="227"/>
    </row>
    <row r="363" spans="4:4">
      <c r="D363" s="227"/>
    </row>
    <row r="364" spans="4:4">
      <c r="D364" s="227"/>
    </row>
    <row r="365" spans="4:4">
      <c r="D365" s="227"/>
    </row>
    <row r="366" spans="4:4">
      <c r="D366" s="227"/>
    </row>
    <row r="367" spans="4:4">
      <c r="D367" s="227"/>
    </row>
    <row r="368" spans="4:4">
      <c r="D368" s="227"/>
    </row>
    <row r="369" spans="4:4">
      <c r="D369" s="227"/>
    </row>
    <row r="370" spans="4:4">
      <c r="D370" s="227"/>
    </row>
    <row r="371" spans="4:4">
      <c r="D371" s="227"/>
    </row>
    <row r="372" spans="4:4">
      <c r="D372" s="227"/>
    </row>
    <row r="373" spans="4:4">
      <c r="D373" s="227"/>
    </row>
    <row r="374" spans="4:4">
      <c r="D374" s="227"/>
    </row>
    <row r="375" spans="4:4">
      <c r="D375" s="227"/>
    </row>
    <row r="376" spans="4:4">
      <c r="D376" s="227"/>
    </row>
    <row r="377" spans="4:4">
      <c r="D377" s="227"/>
    </row>
    <row r="378" spans="4:4">
      <c r="D378" s="227"/>
    </row>
    <row r="379" spans="4:4">
      <c r="D379" s="227"/>
    </row>
    <row r="380" spans="4:4">
      <c r="D380" s="227"/>
    </row>
    <row r="381" spans="4:4">
      <c r="D381" s="227"/>
    </row>
    <row r="382" spans="4:4">
      <c r="D382" s="227"/>
    </row>
    <row r="383" spans="4:4">
      <c r="D383" s="227"/>
    </row>
    <row r="384" spans="4:4">
      <c r="D384" s="227"/>
    </row>
    <row r="385" spans="4:4">
      <c r="D385" s="227"/>
    </row>
    <row r="386" spans="4:4">
      <c r="D386" s="227"/>
    </row>
    <row r="387" spans="4:4">
      <c r="D387" s="227"/>
    </row>
    <row r="388" spans="4:4">
      <c r="D388" s="227"/>
    </row>
    <row r="389" spans="4:4">
      <c r="D389" s="227"/>
    </row>
    <row r="390" spans="4:4">
      <c r="D390" s="227"/>
    </row>
    <row r="391" spans="4:4">
      <c r="D391" s="227"/>
    </row>
    <row r="392" spans="4:4">
      <c r="D392" s="227"/>
    </row>
    <row r="393" spans="4:4">
      <c r="D393" s="227"/>
    </row>
    <row r="394" spans="4:4">
      <c r="D394" s="227"/>
    </row>
    <row r="395" spans="4:4">
      <c r="D395" s="227"/>
    </row>
    <row r="396" spans="4:4">
      <c r="D396" s="227"/>
    </row>
    <row r="397" spans="4:4">
      <c r="D397" s="227"/>
    </row>
    <row r="398" spans="4:4">
      <c r="D398" s="227"/>
    </row>
    <row r="399" spans="4:4">
      <c r="D399" s="227"/>
    </row>
    <row r="400" spans="4:4">
      <c r="D400" s="227"/>
    </row>
    <row r="401" spans="4:4">
      <c r="D401" s="227"/>
    </row>
    <row r="402" spans="4:4">
      <c r="D402" s="227"/>
    </row>
    <row r="403" spans="4:4">
      <c r="D403" s="227"/>
    </row>
    <row r="404" spans="4:4">
      <c r="D404" s="227"/>
    </row>
    <row r="405" spans="4:4">
      <c r="D405" s="227"/>
    </row>
    <row r="406" spans="4:4">
      <c r="D406" s="227"/>
    </row>
    <row r="407" spans="4:4">
      <c r="D407" s="227"/>
    </row>
    <row r="408" spans="4:4">
      <c r="D408" s="227"/>
    </row>
    <row r="409" spans="4:4">
      <c r="D409" s="227"/>
    </row>
    <row r="410" spans="4:4">
      <c r="D410" s="227"/>
    </row>
    <row r="411" spans="4:4">
      <c r="D411" s="227"/>
    </row>
    <row r="412" spans="4:4">
      <c r="D412" s="227"/>
    </row>
    <row r="413" spans="4:4">
      <c r="D413" s="227"/>
    </row>
    <row r="414" spans="4:4">
      <c r="D414" s="227"/>
    </row>
    <row r="415" spans="4:4">
      <c r="D415" s="227"/>
    </row>
    <row r="416" spans="4:4">
      <c r="D416" s="227"/>
    </row>
    <row r="417" spans="4:4">
      <c r="D417" s="227"/>
    </row>
    <row r="418" spans="4:4">
      <c r="D418" s="227"/>
    </row>
    <row r="419" spans="4:4">
      <c r="D419" s="227"/>
    </row>
    <row r="420" spans="4:4">
      <c r="D420" s="227"/>
    </row>
    <row r="421" spans="4:4">
      <c r="D421" s="227"/>
    </row>
    <row r="422" spans="4:4">
      <c r="D422" s="227"/>
    </row>
    <row r="423" spans="4:4">
      <c r="D423" s="227"/>
    </row>
    <row r="424" spans="4:4">
      <c r="D424" s="227"/>
    </row>
    <row r="425" spans="4:4">
      <c r="D425" s="227"/>
    </row>
    <row r="426" spans="4:4">
      <c r="D426" s="227"/>
    </row>
    <row r="427" spans="4:4">
      <c r="D427" s="227"/>
    </row>
    <row r="428" spans="4:4">
      <c r="D428" s="227"/>
    </row>
    <row r="429" spans="4:4">
      <c r="D429" s="227"/>
    </row>
    <row r="430" spans="4:4">
      <c r="D430" s="227"/>
    </row>
    <row r="431" spans="4:4">
      <c r="D431" s="227"/>
    </row>
    <row r="432" spans="4:4">
      <c r="D432" s="227"/>
    </row>
    <row r="433" spans="4:4">
      <c r="D433" s="227"/>
    </row>
    <row r="434" spans="4:4">
      <c r="D434" s="227"/>
    </row>
    <row r="435" spans="4:4">
      <c r="D435" s="227"/>
    </row>
    <row r="436" spans="4:4">
      <c r="D436" s="227"/>
    </row>
    <row r="437" spans="4:4">
      <c r="D437" s="227"/>
    </row>
    <row r="438" spans="4:4">
      <c r="D438" s="227"/>
    </row>
    <row r="439" spans="4:4">
      <c r="D439" s="227"/>
    </row>
    <row r="440" spans="4:4">
      <c r="D440" s="227"/>
    </row>
    <row r="441" spans="4:4">
      <c r="D441" s="227"/>
    </row>
    <row r="442" spans="4:4">
      <c r="D442" s="227"/>
    </row>
    <row r="443" spans="4:4">
      <c r="D443" s="227"/>
    </row>
    <row r="444" spans="4:4">
      <c r="D444" s="227"/>
    </row>
    <row r="445" spans="4:4">
      <c r="D445" s="227"/>
    </row>
    <row r="446" spans="4:4">
      <c r="D446" s="227"/>
    </row>
    <row r="447" spans="4:4">
      <c r="D447" s="227"/>
    </row>
    <row r="448" spans="4:4">
      <c r="D448" s="227"/>
    </row>
    <row r="449" spans="4:4">
      <c r="D449" s="227"/>
    </row>
    <row r="450" spans="4:4">
      <c r="D450" s="227"/>
    </row>
    <row r="451" spans="4:4">
      <c r="D451" s="227"/>
    </row>
    <row r="452" spans="4:4">
      <c r="D452" s="227"/>
    </row>
    <row r="453" spans="4:4">
      <c r="D453" s="227"/>
    </row>
    <row r="454" spans="4:4">
      <c r="D454" s="227"/>
    </row>
    <row r="455" spans="4:4">
      <c r="D455" s="227"/>
    </row>
    <row r="456" spans="4:4">
      <c r="D456" s="227"/>
    </row>
    <row r="457" spans="4:4">
      <c r="D457" s="227"/>
    </row>
    <row r="458" spans="4:4">
      <c r="D458" s="227"/>
    </row>
    <row r="459" spans="4:4">
      <c r="D459" s="227"/>
    </row>
    <row r="460" spans="4:4">
      <c r="D460" s="227"/>
    </row>
    <row r="461" spans="4:4">
      <c r="D461" s="227"/>
    </row>
    <row r="462" spans="4:4">
      <c r="D462" s="227"/>
    </row>
    <row r="463" spans="4:4">
      <c r="D463" s="227"/>
    </row>
    <row r="464" spans="4:4">
      <c r="D464" s="227"/>
    </row>
    <row r="465" spans="4:4">
      <c r="D465" s="227"/>
    </row>
    <row r="466" spans="4:4">
      <c r="D466" s="227"/>
    </row>
    <row r="467" spans="4:4">
      <c r="D467" s="227"/>
    </row>
    <row r="468" spans="4:4">
      <c r="D468" s="227"/>
    </row>
    <row r="469" spans="4:4">
      <c r="D469" s="227"/>
    </row>
    <row r="470" spans="4:4">
      <c r="D470" s="227"/>
    </row>
    <row r="471" spans="4:4">
      <c r="D471" s="227"/>
    </row>
    <row r="472" spans="4:4">
      <c r="D472" s="227"/>
    </row>
    <row r="473" spans="4:4">
      <c r="D473" s="227"/>
    </row>
    <row r="474" spans="4:4">
      <c r="D474" s="227"/>
    </row>
    <row r="475" spans="4:4">
      <c r="D475" s="227"/>
    </row>
    <row r="476" spans="4:4">
      <c r="D476" s="227"/>
    </row>
    <row r="477" spans="4:4">
      <c r="D477" s="227"/>
    </row>
    <row r="478" spans="4:4">
      <c r="D478" s="227"/>
    </row>
    <row r="479" spans="4:4">
      <c r="D479" s="227"/>
    </row>
    <row r="480" spans="4:4">
      <c r="D480" s="227"/>
    </row>
    <row r="481" spans="4:4">
      <c r="D481" s="227"/>
    </row>
    <row r="482" spans="4:4">
      <c r="D482" s="227"/>
    </row>
    <row r="483" spans="4:4">
      <c r="D483" s="227"/>
    </row>
    <row r="484" spans="4:4">
      <c r="D484" s="227"/>
    </row>
    <row r="485" spans="4:4">
      <c r="D485" s="227"/>
    </row>
    <row r="486" spans="4:4">
      <c r="D486" s="227"/>
    </row>
    <row r="487" spans="4:4">
      <c r="D487" s="227"/>
    </row>
    <row r="488" spans="4:4">
      <c r="D488" s="227"/>
    </row>
    <row r="489" spans="4:4">
      <c r="D489" s="227"/>
    </row>
    <row r="490" spans="4:4">
      <c r="D490" s="227"/>
    </row>
    <row r="491" spans="4:4">
      <c r="D491" s="227"/>
    </row>
    <row r="492" spans="4:4">
      <c r="D492" s="227"/>
    </row>
    <row r="493" spans="4:4">
      <c r="D493" s="227"/>
    </row>
    <row r="494" spans="4:4">
      <c r="D494" s="227"/>
    </row>
    <row r="495" spans="4:4">
      <c r="D495" s="227"/>
    </row>
    <row r="496" spans="4:4">
      <c r="D496" s="227"/>
    </row>
    <row r="497" spans="4:4">
      <c r="D497" s="227"/>
    </row>
    <row r="498" spans="4:4">
      <c r="D498" s="227"/>
    </row>
    <row r="499" spans="4:4">
      <c r="D499" s="227"/>
    </row>
    <row r="500" spans="4:4">
      <c r="D500" s="227"/>
    </row>
    <row r="501" spans="4:4">
      <c r="D501" s="227"/>
    </row>
    <row r="502" spans="4:4">
      <c r="D502" s="227"/>
    </row>
    <row r="503" spans="4:4">
      <c r="D503" s="227"/>
    </row>
    <row r="504" spans="4:4">
      <c r="D504" s="227"/>
    </row>
    <row r="505" spans="4:4">
      <c r="D505" s="227"/>
    </row>
    <row r="506" spans="4:4">
      <c r="D506" s="227"/>
    </row>
    <row r="507" spans="4:4">
      <c r="D507" s="227"/>
    </row>
    <row r="508" spans="4:4">
      <c r="D508" s="227"/>
    </row>
    <row r="509" spans="4:4">
      <c r="D509" s="227"/>
    </row>
    <row r="510" spans="4:4">
      <c r="D510" s="227"/>
    </row>
    <row r="511" spans="4:4">
      <c r="D511" s="227"/>
    </row>
    <row r="512" spans="4:4">
      <c r="D512" s="227"/>
    </row>
    <row r="513" spans="4:4">
      <c r="D513" s="227"/>
    </row>
    <row r="514" spans="4:4">
      <c r="D514" s="227"/>
    </row>
    <row r="515" spans="4:4">
      <c r="D515" s="227"/>
    </row>
    <row r="516" spans="4:4">
      <c r="D516" s="227"/>
    </row>
    <row r="517" spans="4:4">
      <c r="D517" s="227"/>
    </row>
    <row r="518" spans="4:4">
      <c r="D518" s="227"/>
    </row>
    <row r="519" spans="4:4">
      <c r="D519" s="227"/>
    </row>
    <row r="520" spans="4:4">
      <c r="D520" s="227"/>
    </row>
    <row r="521" spans="4:4">
      <c r="D521" s="227"/>
    </row>
    <row r="522" spans="4:4">
      <c r="D522" s="227"/>
    </row>
    <row r="523" spans="4:4">
      <c r="D523" s="227"/>
    </row>
    <row r="524" spans="4:4">
      <c r="D524" s="227"/>
    </row>
    <row r="525" spans="4:4">
      <c r="D525" s="227"/>
    </row>
    <row r="526" spans="4:4">
      <c r="D526" s="227"/>
    </row>
    <row r="527" spans="4:4">
      <c r="D527" s="227"/>
    </row>
    <row r="528" spans="4:4">
      <c r="D528" s="227"/>
    </row>
    <row r="529" spans="4:4">
      <c r="D529" s="227"/>
    </row>
    <row r="530" spans="4:4">
      <c r="D530" s="227"/>
    </row>
    <row r="531" spans="4:4">
      <c r="D531" s="227"/>
    </row>
    <row r="532" spans="4:4">
      <c r="D532" s="227"/>
    </row>
    <row r="533" spans="4:4">
      <c r="D533" s="227"/>
    </row>
    <row r="534" spans="4:4">
      <c r="D534" s="227"/>
    </row>
    <row r="535" spans="4:4">
      <c r="D535" s="227"/>
    </row>
    <row r="536" spans="4:4">
      <c r="D536" s="227"/>
    </row>
    <row r="537" spans="4:4">
      <c r="D537" s="227"/>
    </row>
    <row r="538" spans="4:4">
      <c r="D538" s="227"/>
    </row>
    <row r="539" spans="4:4">
      <c r="D539" s="227"/>
    </row>
    <row r="540" spans="4:4">
      <c r="D540" s="227"/>
    </row>
    <row r="541" spans="4:4">
      <c r="D541" s="227"/>
    </row>
    <row r="542" spans="4:4">
      <c r="D542" s="227"/>
    </row>
    <row r="543" spans="4:4">
      <c r="D543" s="227"/>
    </row>
    <row r="544" spans="4:4">
      <c r="D544" s="227"/>
    </row>
    <row r="545" spans="4:4">
      <c r="D545" s="227"/>
    </row>
    <row r="546" spans="4:4">
      <c r="D546" s="227"/>
    </row>
    <row r="547" spans="4:4">
      <c r="D547" s="227"/>
    </row>
    <row r="548" spans="4:4">
      <c r="D548" s="227"/>
    </row>
    <row r="549" spans="4:4">
      <c r="D549" s="227"/>
    </row>
    <row r="550" spans="4:4">
      <c r="D550" s="227"/>
    </row>
    <row r="551" spans="4:4">
      <c r="D551" s="227"/>
    </row>
    <row r="552" spans="4:4">
      <c r="D552" s="227"/>
    </row>
    <row r="553" spans="4:4">
      <c r="D553" s="227"/>
    </row>
    <row r="554" spans="4:4">
      <c r="D554" s="227"/>
    </row>
    <row r="555" spans="4:4">
      <c r="D555" s="227"/>
    </row>
    <row r="556" spans="4:4">
      <c r="D556" s="227"/>
    </row>
    <row r="557" spans="4:4">
      <c r="D557" s="227"/>
    </row>
    <row r="558" spans="4:4">
      <c r="D558" s="227"/>
    </row>
    <row r="559" spans="4:4">
      <c r="D559" s="227"/>
    </row>
    <row r="560" spans="4:4">
      <c r="D560" s="227"/>
    </row>
    <row r="561" spans="4:4">
      <c r="D561" s="227"/>
    </row>
    <row r="562" spans="4:4">
      <c r="D562" s="227"/>
    </row>
    <row r="563" spans="4:4">
      <c r="D563" s="227"/>
    </row>
    <row r="564" spans="4:4">
      <c r="D564" s="227"/>
    </row>
    <row r="565" spans="4:4">
      <c r="D565" s="227"/>
    </row>
    <row r="566" spans="4:4">
      <c r="D566" s="227"/>
    </row>
    <row r="567" spans="4:4">
      <c r="D567" s="227"/>
    </row>
    <row r="568" spans="4:4">
      <c r="D568" s="227"/>
    </row>
    <row r="569" spans="4:4">
      <c r="D569" s="227"/>
    </row>
    <row r="570" spans="4:4">
      <c r="D570" s="227"/>
    </row>
    <row r="571" spans="4:4">
      <c r="D571" s="227"/>
    </row>
    <row r="572" spans="4:4">
      <c r="D572" s="227"/>
    </row>
    <row r="573" spans="4:4">
      <c r="D573" s="227"/>
    </row>
    <row r="574" spans="4:4">
      <c r="D574" s="227"/>
    </row>
    <row r="575" spans="4:4">
      <c r="D575" s="227"/>
    </row>
    <row r="576" spans="4:4">
      <c r="D576" s="227"/>
    </row>
    <row r="577" spans="4:4">
      <c r="D577" s="227"/>
    </row>
    <row r="578" spans="4:4">
      <c r="D578" s="227"/>
    </row>
    <row r="579" spans="4:4">
      <c r="D579" s="227"/>
    </row>
    <row r="580" spans="4:4">
      <c r="D580" s="227"/>
    </row>
    <row r="581" spans="4:4">
      <c r="D581" s="227"/>
    </row>
    <row r="582" spans="4:4">
      <c r="D582" s="227"/>
    </row>
    <row r="583" spans="4:4">
      <c r="D583" s="227"/>
    </row>
    <row r="584" spans="4:4">
      <c r="D584" s="227"/>
    </row>
    <row r="585" spans="4:4">
      <c r="D585" s="227"/>
    </row>
    <row r="586" spans="4:4">
      <c r="D586" s="227"/>
    </row>
    <row r="587" spans="4:4">
      <c r="D587" s="227"/>
    </row>
    <row r="588" spans="4:4">
      <c r="D588" s="227"/>
    </row>
    <row r="589" spans="4:4">
      <c r="D589" s="227"/>
    </row>
    <row r="590" spans="4:4">
      <c r="D590" s="227"/>
    </row>
    <row r="591" spans="4:4">
      <c r="D591" s="227"/>
    </row>
    <row r="592" spans="4:4">
      <c r="D592" s="227"/>
    </row>
    <row r="593" spans="4:4">
      <c r="D593" s="227"/>
    </row>
    <row r="594" spans="4:4">
      <c r="D594" s="227"/>
    </row>
    <row r="595" spans="4:4">
      <c r="D595" s="227"/>
    </row>
    <row r="596" spans="4:4">
      <c r="D596" s="227"/>
    </row>
    <row r="597" spans="4:4">
      <c r="D597" s="227"/>
    </row>
    <row r="598" spans="4:4">
      <c r="D598" s="227"/>
    </row>
    <row r="599" spans="4:4">
      <c r="D599" s="227"/>
    </row>
    <row r="600" spans="4:4">
      <c r="D600" s="227"/>
    </row>
    <row r="601" spans="4:4">
      <c r="D601" s="227"/>
    </row>
    <row r="602" spans="4:4">
      <c r="D602" s="227"/>
    </row>
    <row r="603" spans="4:4">
      <c r="D603" s="227"/>
    </row>
    <row r="604" spans="4:4">
      <c r="D604" s="227"/>
    </row>
    <row r="605" spans="4:4">
      <c r="D605" s="227"/>
    </row>
    <row r="606" spans="4:4">
      <c r="D606" s="227"/>
    </row>
    <row r="607" spans="4:4">
      <c r="D607" s="227"/>
    </row>
    <row r="608" spans="4:4">
      <c r="D608" s="227"/>
    </row>
    <row r="609" spans="4:4">
      <c r="D609" s="227"/>
    </row>
    <row r="610" spans="4:4">
      <c r="D610" s="227"/>
    </row>
    <row r="611" spans="4:4">
      <c r="D611" s="227"/>
    </row>
    <row r="612" spans="4:4">
      <c r="D612" s="227"/>
    </row>
    <row r="613" spans="4:4">
      <c r="D613" s="227"/>
    </row>
    <row r="614" spans="4:4">
      <c r="D614" s="227"/>
    </row>
    <row r="615" spans="4:4">
      <c r="D615" s="227"/>
    </row>
    <row r="616" spans="4:4">
      <c r="D616" s="227"/>
    </row>
    <row r="617" spans="4:4">
      <c r="D617" s="227"/>
    </row>
    <row r="618" spans="4:4">
      <c r="D618" s="227"/>
    </row>
    <row r="619" spans="4:4">
      <c r="D619" s="227"/>
    </row>
    <row r="620" spans="4:4">
      <c r="D620" s="227"/>
    </row>
    <row r="621" spans="4:4">
      <c r="D621" s="227"/>
    </row>
    <row r="622" spans="4:4">
      <c r="D622" s="227"/>
    </row>
    <row r="623" spans="4:4">
      <c r="D623" s="227"/>
    </row>
    <row r="624" spans="4:4">
      <c r="D624" s="227"/>
    </row>
    <row r="625" spans="4:4">
      <c r="D625" s="227"/>
    </row>
    <row r="626" spans="4:4">
      <c r="D626" s="227"/>
    </row>
    <row r="627" spans="4:4">
      <c r="D627" s="227"/>
    </row>
    <row r="628" spans="4:4">
      <c r="D628" s="227"/>
    </row>
    <row r="629" spans="4:4">
      <c r="D629" s="227"/>
    </row>
    <row r="630" spans="4:4">
      <c r="D630" s="227"/>
    </row>
    <row r="631" spans="4:4">
      <c r="D631" s="227"/>
    </row>
    <row r="632" spans="4:4">
      <c r="D632" s="227"/>
    </row>
    <row r="633" spans="4:4">
      <c r="D633" s="227"/>
    </row>
    <row r="634" spans="4:4">
      <c r="D634" s="227"/>
    </row>
    <row r="635" spans="4:4">
      <c r="D635" s="227"/>
    </row>
    <row r="636" spans="4:4">
      <c r="D636" s="227"/>
    </row>
    <row r="637" spans="4:4">
      <c r="D637" s="227"/>
    </row>
    <row r="638" spans="4:4">
      <c r="D638" s="227"/>
    </row>
    <row r="639" spans="4:4">
      <c r="D639" s="227"/>
    </row>
    <row r="640" spans="4:4">
      <c r="D640" s="227"/>
    </row>
    <row r="641" spans="4:4">
      <c r="D641" s="227"/>
    </row>
    <row r="642" spans="4:4">
      <c r="D642" s="227"/>
    </row>
    <row r="643" spans="4:4">
      <c r="D643" s="227"/>
    </row>
    <row r="644" spans="4:4">
      <c r="D644" s="227"/>
    </row>
    <row r="645" spans="4:4">
      <c r="D645" s="227"/>
    </row>
    <row r="646" spans="4:4">
      <c r="D646" s="227"/>
    </row>
    <row r="647" spans="4:4">
      <c r="D647" s="227"/>
    </row>
    <row r="648" spans="4:4">
      <c r="D648" s="227"/>
    </row>
    <row r="649" spans="4:4">
      <c r="D649" s="227"/>
    </row>
    <row r="650" spans="4:4">
      <c r="D650" s="227"/>
    </row>
    <row r="651" spans="4:4">
      <c r="D651" s="227"/>
    </row>
    <row r="652" spans="4:4">
      <c r="D652" s="227"/>
    </row>
    <row r="653" spans="4:4">
      <c r="D653" s="227"/>
    </row>
    <row r="654" spans="4:4">
      <c r="D654" s="227"/>
    </row>
    <row r="655" spans="4:4">
      <c r="D655" s="227"/>
    </row>
    <row r="656" spans="4:4">
      <c r="D656" s="227"/>
    </row>
    <row r="657" spans="4:4">
      <c r="D657" s="227"/>
    </row>
    <row r="658" spans="4:4">
      <c r="D658" s="227"/>
    </row>
    <row r="659" spans="4:4">
      <c r="D659" s="227"/>
    </row>
    <row r="660" spans="4:4">
      <c r="D660" s="227"/>
    </row>
    <row r="661" spans="4:4">
      <c r="D661" s="227"/>
    </row>
    <row r="662" spans="4:4">
      <c r="D662" s="227"/>
    </row>
    <row r="663" spans="4:4">
      <c r="D663" s="227"/>
    </row>
    <row r="664" spans="4:4">
      <c r="D664" s="227"/>
    </row>
    <row r="665" spans="4:4">
      <c r="D665" s="227"/>
    </row>
    <row r="666" spans="4:4">
      <c r="D666" s="227"/>
    </row>
    <row r="667" spans="4:4">
      <c r="D667" s="227"/>
    </row>
    <row r="668" spans="4:4">
      <c r="D668" s="227"/>
    </row>
    <row r="669" spans="4:4">
      <c r="D669" s="227"/>
    </row>
    <row r="670" spans="4:4">
      <c r="D670" s="227"/>
    </row>
    <row r="671" spans="4:4">
      <c r="D671" s="227"/>
    </row>
    <row r="672" spans="4:4">
      <c r="D672" s="227"/>
    </row>
    <row r="673" spans="4:4">
      <c r="D673" s="227"/>
    </row>
    <row r="674" spans="4:4">
      <c r="D674" s="227"/>
    </row>
    <row r="675" spans="4:4">
      <c r="D675" s="227"/>
    </row>
    <row r="676" spans="4:4">
      <c r="D676" s="227"/>
    </row>
    <row r="677" spans="4:4">
      <c r="D677" s="227"/>
    </row>
    <row r="678" spans="4:4">
      <c r="D678" s="227"/>
    </row>
    <row r="679" spans="4:4">
      <c r="D679" s="227"/>
    </row>
    <row r="680" spans="4:4">
      <c r="D680" s="227"/>
    </row>
    <row r="681" spans="4:4">
      <c r="D681" s="227"/>
    </row>
    <row r="682" spans="4:4">
      <c r="D682" s="227"/>
    </row>
    <row r="683" spans="4:4">
      <c r="D683" s="227"/>
    </row>
    <row r="684" spans="4:4">
      <c r="D684" s="227"/>
    </row>
    <row r="685" spans="4:4">
      <c r="D685" s="227"/>
    </row>
    <row r="686" spans="4:4">
      <c r="D686" s="227"/>
    </row>
    <row r="687" spans="4:4">
      <c r="D687" s="227"/>
    </row>
    <row r="688" spans="4:4">
      <c r="D688" s="227"/>
    </row>
    <row r="689" spans="4:4">
      <c r="D689" s="227"/>
    </row>
    <row r="690" spans="4:4">
      <c r="D690" s="227"/>
    </row>
    <row r="691" spans="4:4">
      <c r="D691" s="227"/>
    </row>
    <row r="692" spans="4:4">
      <c r="D692" s="227"/>
    </row>
    <row r="693" spans="4:4">
      <c r="D693" s="227"/>
    </row>
    <row r="694" spans="4:4">
      <c r="D694" s="227"/>
    </row>
    <row r="695" spans="4:4">
      <c r="D695" s="227"/>
    </row>
    <row r="696" spans="4:4">
      <c r="D696" s="227"/>
    </row>
    <row r="697" spans="4:4">
      <c r="D697" s="227"/>
    </row>
    <row r="698" spans="4:4">
      <c r="D698" s="227"/>
    </row>
    <row r="699" spans="4:4">
      <c r="D699" s="227"/>
    </row>
    <row r="700" spans="4:4">
      <c r="D700" s="227"/>
    </row>
    <row r="701" spans="4:4">
      <c r="D701" s="227"/>
    </row>
    <row r="702" spans="4:4">
      <c r="D702" s="227"/>
    </row>
    <row r="703" spans="4:4">
      <c r="D703" s="227"/>
    </row>
    <row r="704" spans="4:4">
      <c r="D704" s="227"/>
    </row>
    <row r="705" spans="4:4">
      <c r="D705" s="227"/>
    </row>
    <row r="706" spans="4:4">
      <c r="D706" s="227"/>
    </row>
    <row r="707" spans="4:4">
      <c r="D707" s="227"/>
    </row>
    <row r="708" spans="4:4">
      <c r="D708" s="227"/>
    </row>
    <row r="709" spans="4:4">
      <c r="D709" s="227"/>
    </row>
    <row r="710" spans="4:4">
      <c r="D710" s="227"/>
    </row>
    <row r="711" spans="4:4">
      <c r="D711" s="227"/>
    </row>
    <row r="712" spans="4:4">
      <c r="D712" s="227"/>
    </row>
    <row r="713" spans="4:4">
      <c r="D713" s="227"/>
    </row>
    <row r="714" spans="4:4">
      <c r="D714" s="227"/>
    </row>
    <row r="715" spans="4:4">
      <c r="D715" s="227"/>
    </row>
    <row r="716" spans="4:4">
      <c r="D716" s="227"/>
    </row>
    <row r="717" spans="4:4">
      <c r="D717" s="227"/>
    </row>
    <row r="718" spans="4:4">
      <c r="D718" s="227"/>
    </row>
    <row r="719" spans="4:4">
      <c r="D719" s="227"/>
    </row>
    <row r="720" spans="4:4">
      <c r="D720" s="227"/>
    </row>
    <row r="721" spans="4:4">
      <c r="D721" s="227"/>
    </row>
    <row r="722" spans="4:4">
      <c r="D722" s="227"/>
    </row>
    <row r="723" spans="4:4">
      <c r="D723" s="227"/>
    </row>
    <row r="724" spans="4:4">
      <c r="D724" s="227"/>
    </row>
    <row r="725" spans="4:4">
      <c r="D725" s="227"/>
    </row>
    <row r="726" spans="4:4">
      <c r="D726" s="227"/>
    </row>
    <row r="727" spans="4:4">
      <c r="D727" s="227"/>
    </row>
    <row r="728" spans="4:4">
      <c r="D728" s="227"/>
    </row>
    <row r="729" spans="4:4">
      <c r="D729" s="227"/>
    </row>
    <row r="730" spans="4:4">
      <c r="D730" s="227"/>
    </row>
    <row r="731" spans="4:4">
      <c r="D731" s="227"/>
    </row>
    <row r="732" spans="4:4">
      <c r="D732" s="227"/>
    </row>
    <row r="733" spans="4:4">
      <c r="D733" s="227"/>
    </row>
    <row r="734" spans="4:4">
      <c r="D734" s="227"/>
    </row>
    <row r="735" spans="4:4">
      <c r="D735" s="227"/>
    </row>
    <row r="736" spans="4:4">
      <c r="D736" s="227"/>
    </row>
    <row r="737" spans="4:4">
      <c r="D737" s="227"/>
    </row>
    <row r="738" spans="4:4">
      <c r="D738" s="227"/>
    </row>
    <row r="739" spans="4:4">
      <c r="D739" s="227"/>
    </row>
    <row r="740" spans="4:4">
      <c r="D740" s="227"/>
    </row>
    <row r="741" spans="4:4">
      <c r="D741" s="227"/>
    </row>
    <row r="742" spans="4:4">
      <c r="D742" s="227"/>
    </row>
    <row r="743" spans="4:4">
      <c r="D743" s="227"/>
    </row>
    <row r="744" spans="4:4">
      <c r="D744" s="227"/>
    </row>
    <row r="745" spans="4:4">
      <c r="D745" s="227"/>
    </row>
    <row r="746" spans="4:4">
      <c r="D746" s="227"/>
    </row>
    <row r="747" spans="4:4">
      <c r="D747" s="227"/>
    </row>
    <row r="748" spans="4:4">
      <c r="D748" s="227"/>
    </row>
    <row r="749" spans="4:4">
      <c r="D749" s="227"/>
    </row>
    <row r="750" spans="4:4">
      <c r="D750" s="227"/>
    </row>
    <row r="751" spans="4:4">
      <c r="D751" s="227"/>
    </row>
    <row r="752" spans="4:4">
      <c r="D752" s="227"/>
    </row>
    <row r="753" spans="4:4">
      <c r="D753" s="227"/>
    </row>
    <row r="754" spans="4:4">
      <c r="D754" s="227"/>
    </row>
    <row r="755" spans="4:4">
      <c r="D755" s="227"/>
    </row>
    <row r="756" spans="4:4">
      <c r="D756" s="227"/>
    </row>
    <row r="757" spans="4:4">
      <c r="D757" s="227"/>
    </row>
    <row r="758" spans="4:4">
      <c r="D758" s="227"/>
    </row>
    <row r="759" spans="4:4">
      <c r="D759" s="227"/>
    </row>
    <row r="760" spans="4:4">
      <c r="D760" s="227"/>
    </row>
    <row r="761" spans="4:4">
      <c r="D761" s="227"/>
    </row>
    <row r="762" spans="4:4">
      <c r="D762" s="227"/>
    </row>
    <row r="763" spans="4:4">
      <c r="D763" s="227"/>
    </row>
    <row r="764" spans="4:4">
      <c r="D764" s="227"/>
    </row>
    <row r="765" spans="4:4">
      <c r="D765" s="227"/>
    </row>
    <row r="766" spans="4:4">
      <c r="D766" s="227"/>
    </row>
    <row r="767" spans="4:4">
      <c r="D767" s="227"/>
    </row>
    <row r="768" spans="4:4">
      <c r="D768" s="227"/>
    </row>
    <row r="769" spans="4:4">
      <c r="D769" s="227"/>
    </row>
    <row r="770" spans="4:4">
      <c r="D770" s="227"/>
    </row>
    <row r="771" spans="4:4">
      <c r="D771" s="227"/>
    </row>
    <row r="772" spans="4:4">
      <c r="D772" s="227"/>
    </row>
    <row r="773" spans="4:4">
      <c r="D773" s="227"/>
    </row>
    <row r="774" spans="4:4">
      <c r="D774" s="227"/>
    </row>
    <row r="775" spans="4:4">
      <c r="D775" s="227"/>
    </row>
    <row r="776" spans="4:4">
      <c r="D776" s="227"/>
    </row>
    <row r="777" spans="4:4">
      <c r="D777" s="227"/>
    </row>
    <row r="778" spans="4:4">
      <c r="D778" s="227"/>
    </row>
    <row r="779" spans="4:4">
      <c r="D779" s="227"/>
    </row>
    <row r="780" spans="4:4">
      <c r="D780" s="227"/>
    </row>
    <row r="781" spans="4:4">
      <c r="D781" s="227"/>
    </row>
    <row r="782" spans="4:4">
      <c r="D782" s="227"/>
    </row>
    <row r="783" spans="4:4">
      <c r="D783" s="227"/>
    </row>
    <row r="784" spans="4:4">
      <c r="D784" s="227"/>
    </row>
    <row r="785" spans="4:4">
      <c r="D785" s="227"/>
    </row>
    <row r="786" spans="4:4">
      <c r="D786" s="227"/>
    </row>
    <row r="787" spans="4:4">
      <c r="D787" s="227"/>
    </row>
    <row r="788" spans="4:4">
      <c r="D788" s="227"/>
    </row>
    <row r="789" spans="4:4">
      <c r="D789" s="227"/>
    </row>
    <row r="790" spans="4:4">
      <c r="D790" s="227"/>
    </row>
    <row r="791" spans="4:4">
      <c r="D791" s="227"/>
    </row>
    <row r="792" spans="4:4">
      <c r="D792" s="227"/>
    </row>
    <row r="793" spans="4:4">
      <c r="D793" s="227"/>
    </row>
    <row r="794" spans="4:4">
      <c r="D794" s="227"/>
    </row>
    <row r="795" spans="4:4">
      <c r="D795" s="227"/>
    </row>
    <row r="796" spans="4:4">
      <c r="D796" s="227"/>
    </row>
    <row r="797" spans="4:4">
      <c r="D797" s="227"/>
    </row>
    <row r="798" spans="4:4">
      <c r="D798" s="227"/>
    </row>
    <row r="799" spans="4:4">
      <c r="D799" s="227"/>
    </row>
    <row r="800" spans="4:4">
      <c r="D800" s="227"/>
    </row>
    <row r="801" spans="4:4">
      <c r="D801" s="227"/>
    </row>
    <row r="802" spans="4:4">
      <c r="D802" s="227"/>
    </row>
    <row r="803" spans="4:4">
      <c r="D803" s="227"/>
    </row>
    <row r="804" spans="4:4">
      <c r="D804" s="227"/>
    </row>
    <row r="805" spans="4:4">
      <c r="D805" s="227"/>
    </row>
    <row r="806" spans="4:4">
      <c r="D806" s="227"/>
    </row>
    <row r="807" spans="4:4">
      <c r="D807" s="227"/>
    </row>
    <row r="808" spans="4:4">
      <c r="D808" s="227"/>
    </row>
    <row r="809" spans="4:4">
      <c r="D809" s="227"/>
    </row>
    <row r="810" spans="4:4">
      <c r="D810" s="227"/>
    </row>
    <row r="811" spans="4:4">
      <c r="D811" s="227"/>
    </row>
    <row r="812" spans="4:4">
      <c r="D812" s="227"/>
    </row>
    <row r="813" spans="4:4">
      <c r="D813" s="227"/>
    </row>
    <row r="814" spans="4:4">
      <c r="D814" s="227"/>
    </row>
    <row r="815" spans="4:4">
      <c r="D815" s="227"/>
    </row>
    <row r="816" spans="4:4">
      <c r="D816" s="227"/>
    </row>
    <row r="817" spans="4:4">
      <c r="D817" s="227"/>
    </row>
    <row r="818" spans="4:4">
      <c r="D818" s="227"/>
    </row>
    <row r="819" spans="4:4">
      <c r="D819" s="227"/>
    </row>
    <row r="820" spans="4:4">
      <c r="D820" s="227"/>
    </row>
    <row r="821" spans="4:4">
      <c r="D821" s="227"/>
    </row>
    <row r="822" spans="4:4">
      <c r="D822" s="227"/>
    </row>
    <row r="823" spans="4:4">
      <c r="D823" s="227"/>
    </row>
    <row r="824" spans="4:4">
      <c r="D824" s="227"/>
    </row>
    <row r="825" spans="4:4">
      <c r="D825" s="227"/>
    </row>
    <row r="826" spans="4:4">
      <c r="D826" s="227"/>
    </row>
    <row r="827" spans="4:4">
      <c r="D827" s="227"/>
    </row>
    <row r="828" spans="4:4">
      <c r="D828" s="227"/>
    </row>
    <row r="829" spans="4:4">
      <c r="D829" s="227"/>
    </row>
    <row r="830" spans="4:4">
      <c r="D830" s="227"/>
    </row>
    <row r="831" spans="4:4">
      <c r="D831" s="227"/>
    </row>
    <row r="832" spans="4:4">
      <c r="D832" s="227"/>
    </row>
    <row r="833" spans="4:4">
      <c r="D833" s="227"/>
    </row>
    <row r="834" spans="4:4">
      <c r="D834" s="227"/>
    </row>
    <row r="835" spans="4:4">
      <c r="D835" s="227"/>
    </row>
    <row r="836" spans="4:4">
      <c r="D836" s="227"/>
    </row>
    <row r="837" spans="4:4">
      <c r="D837" s="227"/>
    </row>
    <row r="838" spans="4:4">
      <c r="D838" s="227"/>
    </row>
    <row r="839" spans="4:4">
      <c r="D839" s="227"/>
    </row>
    <row r="840" spans="4:4">
      <c r="D840" s="227"/>
    </row>
    <row r="841" spans="4:4">
      <c r="D841" s="227"/>
    </row>
    <row r="842" spans="4:4">
      <c r="D842" s="227"/>
    </row>
    <row r="843" spans="4:4">
      <c r="D843" s="227"/>
    </row>
    <row r="844" spans="4:4">
      <c r="D844" s="227"/>
    </row>
    <row r="845" spans="4:4">
      <c r="D845" s="227"/>
    </row>
    <row r="846" spans="4:4">
      <c r="D846" s="227"/>
    </row>
    <row r="847" spans="4:4">
      <c r="D847" s="227"/>
    </row>
    <row r="848" spans="4:4">
      <c r="D848" s="227"/>
    </row>
    <row r="849" spans="4:4">
      <c r="D849" s="227"/>
    </row>
    <row r="850" spans="4:4">
      <c r="D850" s="227"/>
    </row>
    <row r="851" spans="4:4">
      <c r="D851" s="227"/>
    </row>
    <row r="852" spans="4:4">
      <c r="D852" s="227"/>
    </row>
    <row r="853" spans="4:4">
      <c r="D853" s="227"/>
    </row>
    <row r="854" spans="4:4">
      <c r="D854" s="227"/>
    </row>
    <row r="855" spans="4:4">
      <c r="D855" s="227"/>
    </row>
    <row r="856" spans="4:4">
      <c r="D856" s="227"/>
    </row>
    <row r="857" spans="4:4">
      <c r="D857" s="227"/>
    </row>
    <row r="858" spans="4:4">
      <c r="D858" s="227"/>
    </row>
    <row r="859" spans="4:4">
      <c r="D859" s="227"/>
    </row>
    <row r="860" spans="4:4">
      <c r="D860" s="227"/>
    </row>
    <row r="861" spans="4:4">
      <c r="D861" s="227"/>
    </row>
    <row r="862" spans="4:4">
      <c r="D862" s="227"/>
    </row>
    <row r="863" spans="4:4">
      <c r="D863" s="227"/>
    </row>
    <row r="864" spans="4:4">
      <c r="D864" s="227"/>
    </row>
    <row r="865" spans="4:4">
      <c r="D865" s="227"/>
    </row>
    <row r="866" spans="4:4">
      <c r="D866" s="227"/>
    </row>
    <row r="867" spans="4:4">
      <c r="D867" s="227"/>
    </row>
    <row r="868" spans="4:4">
      <c r="D868" s="227"/>
    </row>
    <row r="869" spans="4:4">
      <c r="D869" s="227"/>
    </row>
    <row r="870" spans="4:4">
      <c r="D870" s="227"/>
    </row>
    <row r="871" spans="4:4">
      <c r="D871" s="227"/>
    </row>
    <row r="872" spans="4:4">
      <c r="D872" s="227"/>
    </row>
    <row r="873" spans="4:4">
      <c r="D873" s="227"/>
    </row>
    <row r="874" spans="4:4">
      <c r="D874" s="227"/>
    </row>
    <row r="875" spans="4:4">
      <c r="D875" s="227"/>
    </row>
    <row r="876" spans="4:4">
      <c r="D876" s="227"/>
    </row>
    <row r="877" spans="4:4">
      <c r="D877" s="227"/>
    </row>
    <row r="878" spans="4:4">
      <c r="D878" s="227"/>
    </row>
    <row r="879" spans="4:4">
      <c r="D879" s="227"/>
    </row>
    <row r="880" spans="4:4">
      <c r="D880" s="227"/>
    </row>
    <row r="881" spans="4:4">
      <c r="D881" s="227"/>
    </row>
    <row r="882" spans="4:4">
      <c r="D882" s="227"/>
    </row>
    <row r="883" spans="4:4">
      <c r="D883" s="227"/>
    </row>
    <row r="884" spans="4:4">
      <c r="D884" s="227"/>
    </row>
    <row r="885" spans="4:4">
      <c r="D885" s="227"/>
    </row>
    <row r="886" spans="4:4">
      <c r="D886" s="227"/>
    </row>
    <row r="887" spans="4:4">
      <c r="D887" s="227"/>
    </row>
    <row r="888" spans="4:4">
      <c r="D888" s="227"/>
    </row>
    <row r="889" spans="4:4">
      <c r="D889" s="227"/>
    </row>
    <row r="890" spans="4:4">
      <c r="D890" s="227"/>
    </row>
    <row r="891" spans="4:4">
      <c r="D891" s="227"/>
    </row>
    <row r="892" spans="4:4">
      <c r="D892" s="227"/>
    </row>
    <row r="893" spans="4:4">
      <c r="D893" s="227"/>
    </row>
    <row r="894" spans="4:4">
      <c r="D894" s="227"/>
    </row>
    <row r="895" spans="4:4">
      <c r="D895" s="227"/>
    </row>
    <row r="896" spans="4:4">
      <c r="D896" s="227"/>
    </row>
    <row r="897" spans="4:4">
      <c r="D897" s="227"/>
    </row>
    <row r="898" spans="4:4">
      <c r="D898" s="227"/>
    </row>
    <row r="899" spans="4:4">
      <c r="D899" s="227"/>
    </row>
    <row r="900" spans="4:4">
      <c r="D900" s="227"/>
    </row>
    <row r="901" spans="4:4">
      <c r="D901" s="227"/>
    </row>
    <row r="902" spans="4:4">
      <c r="D902" s="227"/>
    </row>
    <row r="903" spans="4:4">
      <c r="D903" s="227"/>
    </row>
    <row r="904" spans="4:4">
      <c r="D904" s="227"/>
    </row>
    <row r="905" spans="4:4">
      <c r="D905" s="227"/>
    </row>
    <row r="906" spans="4:4">
      <c r="D906" s="227"/>
    </row>
    <row r="907" spans="4:4">
      <c r="D907" s="227"/>
    </row>
    <row r="908" spans="4:4">
      <c r="D908" s="227"/>
    </row>
    <row r="909" spans="4:4">
      <c r="D909" s="227"/>
    </row>
    <row r="910" spans="4:4">
      <c r="D910" s="227"/>
    </row>
    <row r="911" spans="4:4">
      <c r="D911" s="227"/>
    </row>
    <row r="912" spans="4:4">
      <c r="D912" s="227"/>
    </row>
    <row r="913" spans="4:4">
      <c r="D913" s="227"/>
    </row>
    <row r="914" spans="4:4">
      <c r="D914" s="227"/>
    </row>
    <row r="915" spans="4:4">
      <c r="D915" s="227"/>
    </row>
    <row r="916" spans="4:4">
      <c r="D916" s="227"/>
    </row>
    <row r="917" spans="4:4">
      <c r="D917" s="227"/>
    </row>
    <row r="918" spans="4:4">
      <c r="D918" s="227"/>
    </row>
    <row r="919" spans="4:4">
      <c r="D919" s="227"/>
    </row>
    <row r="920" spans="4:4">
      <c r="D920" s="227"/>
    </row>
    <row r="921" spans="4:4">
      <c r="D921" s="227"/>
    </row>
    <row r="922" spans="4:4">
      <c r="D922" s="227"/>
    </row>
    <row r="923" spans="4:4">
      <c r="D923" s="227"/>
    </row>
    <row r="924" spans="4:4">
      <c r="D924" s="227"/>
    </row>
    <row r="925" spans="4:4">
      <c r="D925" s="227"/>
    </row>
    <row r="926" spans="4:4">
      <c r="D926" s="227"/>
    </row>
    <row r="927" spans="4:4">
      <c r="D927" s="227"/>
    </row>
    <row r="928" spans="4:4">
      <c r="D928" s="227"/>
    </row>
    <row r="929" spans="4:4">
      <c r="D929" s="227"/>
    </row>
    <row r="930" spans="4:4">
      <c r="D930" s="227"/>
    </row>
    <row r="931" spans="4:4">
      <c r="D931" s="227"/>
    </row>
    <row r="932" spans="4:4">
      <c r="D932" s="227"/>
    </row>
    <row r="933" spans="4:4">
      <c r="D933" s="227"/>
    </row>
    <row r="934" spans="4:4">
      <c r="D934" s="227"/>
    </row>
    <row r="935" spans="4:4">
      <c r="D935" s="227"/>
    </row>
    <row r="936" spans="4:4">
      <c r="D936" s="227"/>
    </row>
    <row r="937" spans="4:4">
      <c r="D937" s="227"/>
    </row>
    <row r="938" spans="4:4">
      <c r="D938" s="227"/>
    </row>
    <row r="939" spans="4:4">
      <c r="D939" s="227"/>
    </row>
    <row r="940" spans="4:4">
      <c r="D940" s="227"/>
    </row>
    <row r="941" spans="4:4">
      <c r="D941" s="227"/>
    </row>
    <row r="942" spans="4:4">
      <c r="D942" s="227"/>
    </row>
    <row r="943" spans="4:4">
      <c r="D943" s="227"/>
    </row>
    <row r="944" spans="4:4">
      <c r="D944" s="227"/>
    </row>
    <row r="945" spans="4:4">
      <c r="D945" s="227"/>
    </row>
    <row r="946" spans="4:4">
      <c r="D946" s="227"/>
    </row>
    <row r="947" spans="4:4">
      <c r="D947" s="227"/>
    </row>
    <row r="948" spans="4:4">
      <c r="D948" s="227"/>
    </row>
    <row r="949" spans="4:4">
      <c r="D949" s="227"/>
    </row>
    <row r="950" spans="4:4">
      <c r="D950" s="227"/>
    </row>
    <row r="951" spans="4:4">
      <c r="D951" s="227"/>
    </row>
    <row r="952" spans="4:4">
      <c r="D952" s="227"/>
    </row>
    <row r="953" spans="4:4">
      <c r="D953" s="227"/>
    </row>
    <row r="954" spans="4:4">
      <c r="D954" s="227"/>
    </row>
    <row r="955" spans="4:4">
      <c r="D955" s="227"/>
    </row>
    <row r="956" spans="4:4">
      <c r="D956" s="227"/>
    </row>
    <row r="957" spans="4:4">
      <c r="D957" s="227"/>
    </row>
    <row r="958" spans="4:4">
      <c r="D958" s="227"/>
    </row>
    <row r="959" spans="4:4">
      <c r="D959" s="227"/>
    </row>
    <row r="960" spans="4:4">
      <c r="D960" s="227"/>
    </row>
    <row r="961" spans="4:4">
      <c r="D961" s="227"/>
    </row>
    <row r="962" spans="4:4">
      <c r="D962" s="227"/>
    </row>
    <row r="963" spans="4:4">
      <c r="D963" s="227"/>
    </row>
    <row r="964" spans="4:4">
      <c r="D964" s="227"/>
    </row>
    <row r="965" spans="4:4">
      <c r="D965" s="227"/>
    </row>
    <row r="966" spans="4:4">
      <c r="D966" s="227"/>
    </row>
    <row r="967" spans="4:4">
      <c r="D967" s="227"/>
    </row>
    <row r="968" spans="4:4">
      <c r="D968" s="227"/>
    </row>
    <row r="969" spans="4:4">
      <c r="D969" s="227"/>
    </row>
    <row r="970" spans="4:4">
      <c r="D970" s="227"/>
    </row>
    <row r="971" spans="4:4">
      <c r="D971" s="227"/>
    </row>
    <row r="972" spans="4:4">
      <c r="D972" s="227"/>
    </row>
    <row r="973" spans="4:4">
      <c r="D973" s="227"/>
    </row>
    <row r="974" spans="4:4">
      <c r="D974" s="227"/>
    </row>
    <row r="975" spans="4:4">
      <c r="D975" s="227"/>
    </row>
    <row r="976" spans="4:4">
      <c r="D976" s="227"/>
    </row>
    <row r="977" spans="4:4">
      <c r="D977" s="227"/>
    </row>
    <row r="978" spans="4:4">
      <c r="D978" s="227"/>
    </row>
    <row r="979" spans="4:4">
      <c r="D979" s="227"/>
    </row>
    <row r="980" spans="4:4">
      <c r="D980" s="227"/>
    </row>
    <row r="981" spans="4:4">
      <c r="D981" s="227"/>
    </row>
    <row r="982" spans="4:4">
      <c r="D982" s="227"/>
    </row>
    <row r="983" spans="4:4">
      <c r="D983" s="227"/>
    </row>
    <row r="984" spans="4:4">
      <c r="D984" s="227"/>
    </row>
    <row r="985" spans="4:4">
      <c r="D985" s="227"/>
    </row>
    <row r="986" spans="4:4">
      <c r="D986" s="227"/>
    </row>
    <row r="987" spans="4:4">
      <c r="D987" s="227"/>
    </row>
    <row r="988" spans="4:4">
      <c r="D988" s="227"/>
    </row>
    <row r="989" spans="4:4">
      <c r="D989" s="227"/>
    </row>
    <row r="990" spans="4:4">
      <c r="D990" s="227"/>
    </row>
    <row r="991" spans="4:4">
      <c r="D991" s="227"/>
    </row>
    <row r="992" spans="4:4">
      <c r="D992" s="227"/>
    </row>
    <row r="993" spans="4:4">
      <c r="D993" s="227"/>
    </row>
    <row r="994" spans="4:4">
      <c r="D994" s="227"/>
    </row>
    <row r="995" spans="4:4">
      <c r="D995" s="227"/>
    </row>
    <row r="996" spans="4:4">
      <c r="D996" s="227"/>
    </row>
    <row r="997" spans="4:4">
      <c r="D997" s="227"/>
    </row>
    <row r="998" spans="4:4">
      <c r="D998" s="227"/>
    </row>
    <row r="999" spans="4:4">
      <c r="D999" s="227"/>
    </row>
    <row r="1000" spans="4:4">
      <c r="D1000" s="227"/>
    </row>
    <row r="1001" spans="4:4">
      <c r="D1001" s="227"/>
    </row>
    <row r="1002" spans="4:4">
      <c r="D1002" s="227"/>
    </row>
    <row r="1003" spans="4:4">
      <c r="D1003" s="227"/>
    </row>
    <row r="1004" spans="4:4">
      <c r="D1004" s="227"/>
    </row>
    <row r="1005" spans="4:4">
      <c r="D1005" s="227"/>
    </row>
    <row r="1006" spans="4:4">
      <c r="D1006" s="227"/>
    </row>
    <row r="1007" spans="4:4">
      <c r="D1007" s="227"/>
    </row>
    <row r="1008" spans="4:4">
      <c r="D1008" s="227"/>
    </row>
    <row r="1009" spans="4:4">
      <c r="D1009" s="227"/>
    </row>
    <row r="1010" spans="4:4">
      <c r="D1010" s="227"/>
    </row>
    <row r="1011" spans="4:4">
      <c r="D1011" s="227"/>
    </row>
    <row r="1012" spans="4:4">
      <c r="D1012" s="227"/>
    </row>
    <row r="1013" spans="4:4">
      <c r="D1013" s="227"/>
    </row>
    <row r="1014" spans="4:4">
      <c r="D1014" s="227"/>
    </row>
    <row r="1015" spans="4:4">
      <c r="D1015" s="227"/>
    </row>
    <row r="1016" spans="4:4">
      <c r="D1016" s="227"/>
    </row>
    <row r="1017" spans="4:4">
      <c r="D1017" s="227"/>
    </row>
  </sheetData>
  <mergeCells count="8">
    <mergeCell ref="F138:G138"/>
    <mergeCell ref="F139:G139"/>
    <mergeCell ref="B1:H1"/>
    <mergeCell ref="B2:H2"/>
    <mergeCell ref="B3:H3"/>
    <mergeCell ref="B4:H4"/>
    <mergeCell ref="D6:E6"/>
    <mergeCell ref="B134:E134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37"/>
  <sheetViews>
    <sheetView zoomScale="80" zoomScaleNormal="80" workbookViewId="0">
      <selection activeCell="F21" sqref="A18:F21"/>
    </sheetView>
  </sheetViews>
  <sheetFormatPr baseColWidth="10" defaultRowHeight="12.75"/>
  <cols>
    <col min="1" max="1" width="28.42578125" style="270" customWidth="1"/>
    <col min="2" max="2" width="26.140625" customWidth="1"/>
    <col min="3" max="3" width="36.140625" customWidth="1"/>
    <col min="4" max="4" width="62.140625" style="271" customWidth="1"/>
    <col min="5" max="5" width="20.28515625" customWidth="1"/>
    <col min="6" max="6" width="20.85546875" customWidth="1"/>
    <col min="7" max="7" width="29.7109375" style="272" customWidth="1"/>
  </cols>
  <sheetData>
    <row r="1" spans="1:8" ht="18">
      <c r="A1" s="380" t="str">
        <f>+'[2]RELACION DE CK MAYO 2019'!A2:J2</f>
        <v xml:space="preserve">SERVICIO REGIONAL DE SALUD CIBAO OCCIDENTAL </v>
      </c>
      <c r="B1" s="380"/>
      <c r="C1" s="380"/>
      <c r="D1" s="380"/>
      <c r="E1" s="380"/>
      <c r="F1" s="380"/>
      <c r="G1" s="380"/>
    </row>
    <row r="2" spans="1:8">
      <c r="A2" s="381" t="s">
        <v>661</v>
      </c>
      <c r="B2" s="381"/>
      <c r="C2" s="381"/>
      <c r="D2" s="381"/>
      <c r="E2" s="381"/>
      <c r="F2" s="381"/>
      <c r="G2" s="381"/>
    </row>
    <row r="3" spans="1:8">
      <c r="A3" s="382" t="s">
        <v>39</v>
      </c>
      <c r="B3" s="382"/>
      <c r="C3" s="382"/>
      <c r="D3" s="382"/>
      <c r="E3" s="382"/>
      <c r="F3" s="382"/>
      <c r="G3" s="382"/>
    </row>
    <row r="4" spans="1:8">
      <c r="A4" s="383" t="s">
        <v>246</v>
      </c>
      <c r="B4" s="383"/>
      <c r="C4" s="383"/>
      <c r="D4" s="383"/>
      <c r="E4" s="383"/>
      <c r="F4" s="383"/>
      <c r="G4" s="383"/>
    </row>
    <row r="5" spans="1:8" ht="13.5" thickBot="1">
      <c r="A5" s="228"/>
      <c r="B5" s="229"/>
      <c r="C5" s="230"/>
      <c r="D5" s="231"/>
      <c r="E5" s="41"/>
      <c r="F5" s="42"/>
      <c r="G5" s="60"/>
    </row>
    <row r="6" spans="1:8" ht="13.5" thickBot="1">
      <c r="A6" s="232" t="s">
        <v>40</v>
      </c>
      <c r="B6" s="233"/>
      <c r="C6" s="233"/>
      <c r="D6" s="234"/>
      <c r="E6" s="233"/>
      <c r="F6" s="233"/>
      <c r="G6" s="235"/>
    </row>
    <row r="7" spans="1:8" ht="19.5" thickBot="1">
      <c r="A7" s="61" t="s">
        <v>41</v>
      </c>
      <c r="B7" s="62" t="s">
        <v>42</v>
      </c>
      <c r="C7" s="62" t="s">
        <v>43</v>
      </c>
      <c r="D7" s="62" t="s">
        <v>44</v>
      </c>
      <c r="E7" s="62" t="s">
        <v>247</v>
      </c>
      <c r="F7" s="62" t="s">
        <v>46</v>
      </c>
      <c r="G7" s="63" t="s">
        <v>47</v>
      </c>
    </row>
    <row r="8" spans="1:8" ht="15" customHeight="1">
      <c r="A8" s="236">
        <v>45536</v>
      </c>
      <c r="B8" s="237"/>
      <c r="C8" s="238"/>
      <c r="D8" s="64" t="s">
        <v>48</v>
      </c>
      <c r="E8" s="65"/>
      <c r="F8" s="65"/>
      <c r="G8" s="52">
        <v>3070.8</v>
      </c>
    </row>
    <row r="9" spans="1:8" ht="15" customHeight="1">
      <c r="A9" s="239">
        <v>45538</v>
      </c>
      <c r="B9" s="240">
        <v>45240000000009</v>
      </c>
      <c r="C9" s="241" t="s">
        <v>239</v>
      </c>
      <c r="D9" s="66" t="s">
        <v>248</v>
      </c>
      <c r="E9" s="67">
        <v>1558077.3</v>
      </c>
      <c r="F9" s="68"/>
      <c r="G9" s="68">
        <f>G8+Tabla2[[#This Row],[Ingresos ]]</f>
        <v>1561148.1</v>
      </c>
    </row>
    <row r="10" spans="1:8" ht="56.25">
      <c r="A10" s="236">
        <v>45548</v>
      </c>
      <c r="B10" s="242">
        <v>37255614169</v>
      </c>
      <c r="C10" s="238" t="s">
        <v>662</v>
      </c>
      <c r="D10" s="56" t="s">
        <v>663</v>
      </c>
      <c r="E10" s="53"/>
      <c r="F10" s="69">
        <v>95566.399999999994</v>
      </c>
      <c r="G10" s="69">
        <f>G9-Tabla2[[#This Row],[Egresos]]</f>
        <v>1465581.7000000002</v>
      </c>
    </row>
    <row r="11" spans="1:8" ht="37.5">
      <c r="A11" s="236">
        <v>45548</v>
      </c>
      <c r="B11" s="242">
        <v>37255614689</v>
      </c>
      <c r="C11" s="238" t="s">
        <v>664</v>
      </c>
      <c r="D11" s="56" t="s">
        <v>665</v>
      </c>
      <c r="E11" s="53"/>
      <c r="F11" s="69">
        <v>55195</v>
      </c>
      <c r="G11" s="69">
        <f>G10-Tabla2[[#This Row],[Egresos]]</f>
        <v>1410386.7000000002</v>
      </c>
      <c r="H11" s="243"/>
    </row>
    <row r="12" spans="1:8" ht="37.5">
      <c r="A12" s="236">
        <v>45548</v>
      </c>
      <c r="B12" s="242">
        <v>37255615270</v>
      </c>
      <c r="C12" s="238" t="s">
        <v>156</v>
      </c>
      <c r="D12" s="56" t="s">
        <v>666</v>
      </c>
      <c r="E12" s="53"/>
      <c r="F12" s="69">
        <v>143954.20000000001</v>
      </c>
      <c r="G12" s="69">
        <f>G11-Tabla2[[#This Row],[Egresos]]</f>
        <v>1266432.5000000002</v>
      </c>
      <c r="H12" s="243"/>
    </row>
    <row r="13" spans="1:8" ht="37.5">
      <c r="A13" s="236">
        <v>45548</v>
      </c>
      <c r="B13" s="242">
        <v>37255617581</v>
      </c>
      <c r="C13" s="238" t="s">
        <v>667</v>
      </c>
      <c r="D13" s="56" t="s">
        <v>665</v>
      </c>
      <c r="E13" s="53"/>
      <c r="F13" s="69">
        <v>94017.25</v>
      </c>
      <c r="G13" s="69">
        <f>G12-Tabla2[[#This Row],[Egresos]]</f>
        <v>1172415.2500000002</v>
      </c>
      <c r="H13" s="243"/>
    </row>
    <row r="14" spans="1:8" ht="56.25">
      <c r="A14" s="236">
        <v>45548</v>
      </c>
      <c r="B14" s="242">
        <v>37255618105</v>
      </c>
      <c r="C14" s="238" t="s">
        <v>668</v>
      </c>
      <c r="D14" s="56" t="s">
        <v>669</v>
      </c>
      <c r="E14" s="53"/>
      <c r="F14" s="69">
        <v>11068.2</v>
      </c>
      <c r="G14" s="69">
        <f>G13-Tabla2[[#This Row],[Egresos]]</f>
        <v>1161347.0500000003</v>
      </c>
      <c r="H14" s="243"/>
    </row>
    <row r="15" spans="1:8" ht="37.5">
      <c r="A15" s="244">
        <v>45548</v>
      </c>
      <c r="B15" s="245">
        <v>37255619190</v>
      </c>
      <c r="C15" s="246" t="s">
        <v>670</v>
      </c>
      <c r="D15" s="247" t="s">
        <v>665</v>
      </c>
      <c r="E15" s="248"/>
      <c r="F15" s="249">
        <v>43339.6</v>
      </c>
      <c r="G15" s="69">
        <f>G14-Tabla2[[#This Row],[Egresos]]</f>
        <v>1118007.4500000002</v>
      </c>
      <c r="H15" s="243"/>
    </row>
    <row r="16" spans="1:8" ht="56.25">
      <c r="A16" s="244">
        <v>45548</v>
      </c>
      <c r="B16" s="245">
        <v>37255619835</v>
      </c>
      <c r="C16" s="246" t="s">
        <v>671</v>
      </c>
      <c r="D16" s="247" t="s">
        <v>672</v>
      </c>
      <c r="E16" s="248"/>
      <c r="F16" s="249">
        <v>404436.17</v>
      </c>
      <c r="G16" s="69">
        <f>G15-Tabla2[[#This Row],[Egresos]]</f>
        <v>713571.28000000026</v>
      </c>
      <c r="H16" s="243"/>
    </row>
    <row r="17" spans="1:8" ht="39.75" customHeight="1">
      <c r="A17" s="244">
        <v>45548</v>
      </c>
      <c r="B17" s="245">
        <v>37255620324</v>
      </c>
      <c r="C17" s="246" t="s">
        <v>673</v>
      </c>
      <c r="D17" s="247" t="s">
        <v>674</v>
      </c>
      <c r="E17" s="248"/>
      <c r="F17" s="249">
        <v>198202</v>
      </c>
      <c r="G17" s="69">
        <f>G16-Tabla2[[#This Row],[Egresos]]</f>
        <v>515369.28000000026</v>
      </c>
      <c r="H17" s="243"/>
    </row>
    <row r="18" spans="1:8" ht="45" customHeight="1">
      <c r="A18" s="244">
        <v>45548</v>
      </c>
      <c r="B18" s="245" t="s">
        <v>675</v>
      </c>
      <c r="C18" s="246" t="s">
        <v>676</v>
      </c>
      <c r="D18" s="247" t="s">
        <v>677</v>
      </c>
      <c r="E18" s="248"/>
      <c r="F18" s="249">
        <v>158863.75</v>
      </c>
      <c r="G18" s="69">
        <f>G17-Tabla2[[#This Row],[Egresos]]</f>
        <v>356505.53000000026</v>
      </c>
      <c r="H18" s="243"/>
    </row>
    <row r="19" spans="1:8" ht="56.25">
      <c r="A19" s="244">
        <v>45548</v>
      </c>
      <c r="B19" s="245">
        <v>37255621316</v>
      </c>
      <c r="C19" s="246" t="s">
        <v>678</v>
      </c>
      <c r="D19" s="247" t="s">
        <v>679</v>
      </c>
      <c r="E19" s="248"/>
      <c r="F19" s="249">
        <v>57152.52</v>
      </c>
      <c r="G19" s="69">
        <f>G18-Tabla2[[#This Row],[Egresos]]</f>
        <v>299353.01000000024</v>
      </c>
      <c r="H19" s="243"/>
    </row>
    <row r="20" spans="1:8" ht="56.25">
      <c r="A20" s="244">
        <v>45548</v>
      </c>
      <c r="B20" s="245">
        <v>37255632361</v>
      </c>
      <c r="C20" s="246" t="s">
        <v>680</v>
      </c>
      <c r="D20" s="247" t="s">
        <v>681</v>
      </c>
      <c r="E20" s="248"/>
      <c r="F20" s="249">
        <v>227183</v>
      </c>
      <c r="G20" s="69">
        <f>G19-Tabla2[[#This Row],[Egresos]]</f>
        <v>72170.010000000242</v>
      </c>
      <c r="H20" s="243"/>
    </row>
    <row r="21" spans="1:8" ht="37.5">
      <c r="A21" s="244">
        <v>45548</v>
      </c>
      <c r="B21" s="245">
        <v>37255633379</v>
      </c>
      <c r="C21" s="246" t="s">
        <v>249</v>
      </c>
      <c r="D21" s="247" t="s">
        <v>250</v>
      </c>
      <c r="E21" s="248"/>
      <c r="F21" s="249">
        <v>66871.950000000012</v>
      </c>
      <c r="G21" s="69">
        <f>G20-Tabla2[[#This Row],[Egresos]]</f>
        <v>5298.0600000002305</v>
      </c>
      <c r="H21" s="243"/>
    </row>
    <row r="22" spans="1:8" ht="18.75">
      <c r="A22" s="70">
        <v>45565</v>
      </c>
      <c r="B22" s="250"/>
      <c r="C22" s="251" t="s">
        <v>240</v>
      </c>
      <c r="D22" s="252" t="s">
        <v>241</v>
      </c>
      <c r="E22" s="53"/>
      <c r="F22" s="69">
        <v>1672.68</v>
      </c>
      <c r="G22" s="69">
        <f>G21-Tabla2[[#This Row],[Egresos]]</f>
        <v>3625.3800000002302</v>
      </c>
      <c r="H22" s="243"/>
    </row>
    <row r="23" spans="1:8" ht="18.75">
      <c r="A23" s="253"/>
      <c r="B23" s="254"/>
      <c r="C23" s="255" t="s">
        <v>49</v>
      </c>
      <c r="D23" s="255"/>
      <c r="E23" s="71">
        <f>SUM(E8:E22)</f>
        <v>1558077.3</v>
      </c>
      <c r="F23" s="72">
        <f>F10+F11+F12+F13+F14+F22+F15+F16+F17+F18+F19+F20+F21</f>
        <v>1557522.72</v>
      </c>
      <c r="G23" s="73">
        <f>G22</f>
        <v>3625.3800000002302</v>
      </c>
    </row>
    <row r="24" spans="1:8">
      <c r="A24" s="256"/>
      <c r="B24" s="257"/>
      <c r="C24" s="257"/>
      <c r="D24" s="258"/>
      <c r="E24" s="257"/>
      <c r="F24" s="259"/>
      <c r="G24" s="260"/>
    </row>
    <row r="25" spans="1:8">
      <c r="A25" s="256"/>
      <c r="B25" s="257"/>
      <c r="C25" s="257"/>
      <c r="D25" s="258"/>
      <c r="E25" s="257"/>
      <c r="F25" s="257"/>
      <c r="G25" s="261"/>
    </row>
    <row r="26" spans="1:8">
      <c r="A26" s="256"/>
      <c r="B26" s="257"/>
      <c r="C26" s="257" t="s">
        <v>251</v>
      </c>
      <c r="D26" s="258"/>
      <c r="E26" s="259"/>
      <c r="F26" s="262"/>
      <c r="G26" s="260"/>
    </row>
    <row r="27" spans="1:8">
      <c r="A27" s="256"/>
      <c r="B27" s="263" t="s">
        <v>252</v>
      </c>
      <c r="C27" s="257"/>
      <c r="D27" s="264"/>
      <c r="E27" s="264" t="s">
        <v>155</v>
      </c>
      <c r="F27" s="259"/>
      <c r="G27" s="260"/>
    </row>
    <row r="28" spans="1:8" ht="32.25">
      <c r="A28" s="265"/>
      <c r="B28" s="266" t="s">
        <v>253</v>
      </c>
      <c r="C28" s="267"/>
      <c r="D28" s="268"/>
      <c r="E28" s="266" t="s">
        <v>254</v>
      </c>
      <c r="F28" s="267"/>
      <c r="G28" s="269"/>
    </row>
    <row r="30" spans="1:8">
      <c r="F30" s="59">
        <f>F23-F22</f>
        <v>1555850.04</v>
      </c>
    </row>
    <row r="31" spans="1:8">
      <c r="F31" s="59"/>
    </row>
    <row r="32" spans="1:8">
      <c r="F32" s="59"/>
    </row>
    <row r="33" spans="5:6">
      <c r="F33" s="59"/>
    </row>
    <row r="34" spans="5:6">
      <c r="E34" s="273"/>
      <c r="F34" s="59"/>
    </row>
    <row r="35" spans="5:6">
      <c r="F35" s="59"/>
    </row>
    <row r="36" spans="5:6">
      <c r="F36" s="59"/>
    </row>
    <row r="37" spans="5:6">
      <c r="F37" s="59"/>
    </row>
  </sheetData>
  <mergeCells count="4">
    <mergeCell ref="A1:G1"/>
    <mergeCell ref="A2:G2"/>
    <mergeCell ref="A3:G3"/>
    <mergeCell ref="A4:G4"/>
  </mergeCells>
  <pageMargins left="1.1417322834645669" right="0.98425196850393704" top="0.74803149606299213" bottom="0.74803149606299213" header="0.31496062992125984" footer="0.31496062992125984"/>
  <pageSetup scale="48" fitToHeight="2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81"/>
  <sheetViews>
    <sheetView tabSelected="1" zoomScale="73" zoomScaleNormal="73" workbookViewId="0">
      <selection sqref="A1:G71"/>
    </sheetView>
  </sheetViews>
  <sheetFormatPr baseColWidth="10" defaultRowHeight="12.75"/>
  <cols>
    <col min="1" max="1" width="15.42578125" bestFit="1" customWidth="1"/>
    <col min="2" max="2" width="23.5703125" bestFit="1" customWidth="1"/>
    <col min="3" max="3" width="32" customWidth="1"/>
    <col min="4" max="4" width="73.28515625" customWidth="1"/>
    <col min="5" max="5" width="24" bestFit="1" customWidth="1"/>
    <col min="6" max="6" width="21" customWidth="1"/>
    <col min="7" max="7" width="27.5703125" style="312" bestFit="1" customWidth="1"/>
  </cols>
  <sheetData>
    <row r="1" spans="1:8" ht="18">
      <c r="A1" s="380" t="str">
        <f>+'[2]RELACION DE CK MAYO 2019'!A2:J2</f>
        <v xml:space="preserve">SERVICIO REGIONAL DE SALUD CIBAO OCCIDENTAL </v>
      </c>
      <c r="B1" s="380"/>
      <c r="C1" s="380"/>
      <c r="D1" s="380"/>
      <c r="E1" s="380"/>
      <c r="F1" s="380"/>
      <c r="G1" s="380"/>
    </row>
    <row r="2" spans="1:8">
      <c r="A2" s="384">
        <v>45565</v>
      </c>
      <c r="B2" s="384"/>
      <c r="C2" s="384"/>
      <c r="D2" s="384"/>
      <c r="E2" s="384"/>
      <c r="F2" s="384"/>
      <c r="G2" s="384"/>
    </row>
    <row r="3" spans="1:8">
      <c r="A3" s="382" t="s">
        <v>39</v>
      </c>
      <c r="B3" s="382"/>
      <c r="C3" s="382"/>
      <c r="D3" s="382"/>
      <c r="E3" s="382"/>
      <c r="F3" s="382"/>
      <c r="G3" s="382"/>
    </row>
    <row r="4" spans="1:8">
      <c r="A4" s="383" t="s">
        <v>178</v>
      </c>
      <c r="B4" s="383"/>
      <c r="C4" s="383"/>
      <c r="D4" s="383"/>
      <c r="E4" s="383"/>
      <c r="F4" s="383"/>
      <c r="G4" s="383"/>
    </row>
    <row r="5" spans="1:8" ht="13.5" thickBot="1">
      <c r="A5" s="274"/>
      <c r="B5" s="229"/>
      <c r="C5" s="230"/>
      <c r="D5" s="275"/>
      <c r="E5" s="41"/>
      <c r="F5" s="42"/>
      <c r="G5" s="43"/>
    </row>
    <row r="6" spans="1:8" ht="13.5" thickBot="1">
      <c r="A6" s="385" t="s">
        <v>40</v>
      </c>
      <c r="B6" s="386"/>
      <c r="C6" s="386"/>
      <c r="D6" s="386"/>
      <c r="E6" s="386"/>
      <c r="F6" s="386"/>
      <c r="G6" s="387"/>
    </row>
    <row r="7" spans="1:8" ht="13.5" thickBot="1">
      <c r="A7" s="44" t="s">
        <v>179</v>
      </c>
      <c r="B7" s="45" t="s">
        <v>42</v>
      </c>
      <c r="C7" s="45" t="s">
        <v>43</v>
      </c>
      <c r="D7" s="45" t="s">
        <v>44</v>
      </c>
      <c r="E7" s="46" t="s">
        <v>45</v>
      </c>
      <c r="F7" s="47" t="s">
        <v>46</v>
      </c>
      <c r="G7" s="48" t="s">
        <v>47</v>
      </c>
    </row>
    <row r="8" spans="1:8" ht="18.75">
      <c r="A8" s="276">
        <v>45536</v>
      </c>
      <c r="B8" s="277"/>
      <c r="C8" s="278"/>
      <c r="D8" s="49" t="s">
        <v>180</v>
      </c>
      <c r="E8" s="50"/>
      <c r="F8" s="51">
        <f ca="1">F8:F65</f>
        <v>0</v>
      </c>
      <c r="G8" s="52">
        <v>190447.78</v>
      </c>
      <c r="H8" s="279"/>
    </row>
    <row r="9" spans="1:8" ht="37.5">
      <c r="A9" s="280">
        <v>45540</v>
      </c>
      <c r="B9" s="281">
        <v>37143643820</v>
      </c>
      <c r="C9" s="241" t="s">
        <v>682</v>
      </c>
      <c r="D9" s="282" t="s">
        <v>683</v>
      </c>
      <c r="E9" s="53"/>
      <c r="F9" s="54">
        <v>76997.5</v>
      </c>
      <c r="G9" s="55">
        <f>G8-Tabla23[[#This Row],[Egresos]]</f>
        <v>113450.28</v>
      </c>
      <c r="H9" s="279"/>
    </row>
    <row r="10" spans="1:8" ht="18.75">
      <c r="A10" s="283">
        <v>45540</v>
      </c>
      <c r="B10" s="284" t="s">
        <v>684</v>
      </c>
      <c r="C10" s="238" t="s">
        <v>181</v>
      </c>
      <c r="D10" s="285" t="s">
        <v>182</v>
      </c>
      <c r="E10" s="53"/>
      <c r="F10" s="54">
        <v>8360</v>
      </c>
      <c r="G10" s="55">
        <f>G9-Tabla23[[#This Row],[Egresos]]</f>
        <v>105090.28</v>
      </c>
      <c r="H10" s="279"/>
    </row>
    <row r="11" spans="1:8" ht="18.75">
      <c r="A11" s="280">
        <v>45540</v>
      </c>
      <c r="B11" s="281" t="s">
        <v>685</v>
      </c>
      <c r="C11" s="241" t="s">
        <v>252</v>
      </c>
      <c r="D11" s="285" t="s">
        <v>686</v>
      </c>
      <c r="E11" s="53"/>
      <c r="F11" s="54">
        <v>2750</v>
      </c>
      <c r="G11" s="55">
        <f>G10-Tabla23[[#This Row],[Egresos]]</f>
        <v>102340.28</v>
      </c>
      <c r="H11" s="279"/>
    </row>
    <row r="12" spans="1:8" ht="18.75">
      <c r="A12" s="283">
        <v>45540</v>
      </c>
      <c r="B12" s="284" t="s">
        <v>687</v>
      </c>
      <c r="C12" s="238" t="s">
        <v>190</v>
      </c>
      <c r="D12" s="285" t="s">
        <v>191</v>
      </c>
      <c r="E12" s="53"/>
      <c r="F12" s="54">
        <v>3300</v>
      </c>
      <c r="G12" s="55">
        <f>G11-Tabla23[[#This Row],[Egresos]]</f>
        <v>99040.28</v>
      </c>
      <c r="H12" s="279"/>
    </row>
    <row r="13" spans="1:8" ht="18.75">
      <c r="A13" s="283">
        <v>45408</v>
      </c>
      <c r="B13" s="284" t="s">
        <v>688</v>
      </c>
      <c r="C13" s="238" t="s">
        <v>689</v>
      </c>
      <c r="D13" s="285" t="s">
        <v>690</v>
      </c>
      <c r="E13" s="53"/>
      <c r="F13" s="54">
        <v>4900</v>
      </c>
      <c r="G13" s="55">
        <f>G12-Tabla23[[#This Row],[Egresos]]</f>
        <v>94140.28</v>
      </c>
      <c r="H13" s="279"/>
    </row>
    <row r="14" spans="1:8" ht="18.75">
      <c r="A14" s="283">
        <v>45540</v>
      </c>
      <c r="B14" s="284" t="s">
        <v>691</v>
      </c>
      <c r="C14" s="238" t="s">
        <v>211</v>
      </c>
      <c r="D14" s="286" t="s">
        <v>212</v>
      </c>
      <c r="E14" s="53"/>
      <c r="F14" s="54">
        <v>2150</v>
      </c>
      <c r="G14" s="55">
        <f>G13-Tabla23[[#This Row],[Egresos]]</f>
        <v>91990.28</v>
      </c>
      <c r="H14" s="279"/>
    </row>
    <row r="15" spans="1:8" ht="18.75">
      <c r="A15" s="283">
        <v>45540</v>
      </c>
      <c r="B15" s="284">
        <v>37143646580</v>
      </c>
      <c r="C15" s="238" t="s">
        <v>213</v>
      </c>
      <c r="D15" s="285" t="s">
        <v>214</v>
      </c>
      <c r="E15" s="53"/>
      <c r="F15" s="54">
        <v>3800</v>
      </c>
      <c r="G15" s="55">
        <f>G14-Tabla23[[#This Row],[Egresos]]</f>
        <v>88190.28</v>
      </c>
      <c r="H15" s="279"/>
    </row>
    <row r="16" spans="1:8" ht="18.75">
      <c r="A16" s="283">
        <v>45540</v>
      </c>
      <c r="B16" s="284">
        <v>37143646945</v>
      </c>
      <c r="C16" s="238" t="s">
        <v>217</v>
      </c>
      <c r="D16" s="286" t="s">
        <v>218</v>
      </c>
      <c r="E16" s="53"/>
      <c r="F16" s="54">
        <v>5000</v>
      </c>
      <c r="G16" s="55">
        <f>G15-Tabla23[[#This Row],[Egresos]]</f>
        <v>83190.28</v>
      </c>
      <c r="H16" s="279"/>
    </row>
    <row r="17" spans="1:8" ht="18.75">
      <c r="A17" s="283">
        <v>45540</v>
      </c>
      <c r="B17" s="284" t="s">
        <v>692</v>
      </c>
      <c r="C17" s="238" t="s">
        <v>219</v>
      </c>
      <c r="D17" s="285" t="s">
        <v>220</v>
      </c>
      <c r="E17" s="53"/>
      <c r="F17" s="54">
        <v>16800</v>
      </c>
      <c r="G17" s="55">
        <f>G16-Tabla23[[#This Row],[Egresos]]</f>
        <v>66390.28</v>
      </c>
      <c r="H17" s="279"/>
    </row>
    <row r="18" spans="1:8" ht="18.75">
      <c r="A18" s="283">
        <v>45540</v>
      </c>
      <c r="B18" s="284" t="s">
        <v>693</v>
      </c>
      <c r="C18" s="238" t="s">
        <v>221</v>
      </c>
      <c r="D18" s="285" t="s">
        <v>220</v>
      </c>
      <c r="E18" s="53"/>
      <c r="F18" s="54">
        <v>6600</v>
      </c>
      <c r="G18" s="55">
        <f>G17-Tabla23[[#This Row],[Egresos]]</f>
        <v>59790.28</v>
      </c>
      <c r="H18" s="279"/>
    </row>
    <row r="19" spans="1:8" ht="34.5" customHeight="1">
      <c r="A19" s="283">
        <v>45540</v>
      </c>
      <c r="B19" s="284" t="s">
        <v>694</v>
      </c>
      <c r="C19" s="238" t="s">
        <v>222</v>
      </c>
      <c r="D19" s="285" t="s">
        <v>220</v>
      </c>
      <c r="E19" s="53"/>
      <c r="F19" s="54">
        <v>2300</v>
      </c>
      <c r="G19" s="55">
        <f>G18-Tabla23[[#This Row],[Egresos]]</f>
        <v>57490.28</v>
      </c>
      <c r="H19" s="279"/>
    </row>
    <row r="20" spans="1:8" ht="18.75">
      <c r="A20" s="283">
        <v>45540</v>
      </c>
      <c r="B20" s="284" t="s">
        <v>695</v>
      </c>
      <c r="C20" s="238" t="s">
        <v>223</v>
      </c>
      <c r="D20" s="285" t="s">
        <v>220</v>
      </c>
      <c r="E20" s="53"/>
      <c r="F20" s="54">
        <v>8900</v>
      </c>
      <c r="G20" s="55">
        <f>G19-Tabla23[[#This Row],[Egresos]]</f>
        <v>48590.28</v>
      </c>
      <c r="H20" s="279"/>
    </row>
    <row r="21" spans="1:8" ht="18.75">
      <c r="A21" s="283">
        <v>45540</v>
      </c>
      <c r="B21" s="284" t="s">
        <v>696</v>
      </c>
      <c r="C21" s="238" t="s">
        <v>224</v>
      </c>
      <c r="D21" s="286" t="s">
        <v>225</v>
      </c>
      <c r="E21" s="53"/>
      <c r="F21" s="54">
        <v>1200</v>
      </c>
      <c r="G21" s="55">
        <f>G20-Tabla23[[#This Row],[Egresos]]</f>
        <v>47390.28</v>
      </c>
      <c r="H21" s="279"/>
    </row>
    <row r="22" spans="1:8" ht="18.75">
      <c r="A22" s="283">
        <v>45540</v>
      </c>
      <c r="B22" s="284">
        <v>37143697659</v>
      </c>
      <c r="C22" s="238" t="s">
        <v>226</v>
      </c>
      <c r="D22" s="285" t="s">
        <v>227</v>
      </c>
      <c r="E22" s="53"/>
      <c r="F22" s="54">
        <v>17250</v>
      </c>
      <c r="G22" s="55">
        <f>G21-Tabla23[[#This Row],[Egresos]]</f>
        <v>30140.28</v>
      </c>
      <c r="H22" s="279"/>
    </row>
    <row r="23" spans="1:8" ht="37.5">
      <c r="A23" s="283">
        <v>45540</v>
      </c>
      <c r="B23" s="284" t="s">
        <v>697</v>
      </c>
      <c r="C23" s="238" t="s">
        <v>228</v>
      </c>
      <c r="D23" s="285" t="s">
        <v>229</v>
      </c>
      <c r="E23" s="53"/>
      <c r="F23" s="54">
        <v>9200</v>
      </c>
      <c r="G23" s="55">
        <f>G22-Tabla23[[#This Row],[Egresos]]</f>
        <v>20940.28</v>
      </c>
      <c r="H23" s="279"/>
    </row>
    <row r="24" spans="1:8" ht="37.5">
      <c r="A24" s="283">
        <v>45540</v>
      </c>
      <c r="B24" s="284" t="s">
        <v>698</v>
      </c>
      <c r="C24" s="238" t="s">
        <v>230</v>
      </c>
      <c r="D24" s="286" t="s">
        <v>231</v>
      </c>
      <c r="E24" s="53"/>
      <c r="F24" s="54">
        <v>4800</v>
      </c>
      <c r="G24" s="55">
        <f>G23-Tabla23[[#This Row],[Egresos]]</f>
        <v>16140.279999999999</v>
      </c>
      <c r="H24" s="279"/>
    </row>
    <row r="25" spans="1:8" ht="18.75">
      <c r="A25" s="283">
        <v>45540</v>
      </c>
      <c r="B25" s="284" t="s">
        <v>699</v>
      </c>
      <c r="C25" s="238" t="s">
        <v>232</v>
      </c>
      <c r="D25" s="285" t="s">
        <v>220</v>
      </c>
      <c r="E25" s="53"/>
      <c r="F25" s="54">
        <v>4400</v>
      </c>
      <c r="G25" s="55">
        <f>G24-Tabla23[[#This Row],[Egresos]]</f>
        <v>11740.279999999999</v>
      </c>
      <c r="H25" s="279"/>
    </row>
    <row r="26" spans="1:8" ht="18.75">
      <c r="A26" s="283">
        <v>45540</v>
      </c>
      <c r="B26" s="284" t="s">
        <v>700</v>
      </c>
      <c r="C26" s="238" t="s">
        <v>233</v>
      </c>
      <c r="D26" s="286" t="s">
        <v>234</v>
      </c>
      <c r="E26" s="53"/>
      <c r="F26" s="54">
        <v>1500</v>
      </c>
      <c r="G26" s="55">
        <f>G25-Tabla23[[#This Row],[Egresos]]</f>
        <v>10240.279999999999</v>
      </c>
      <c r="H26" s="279"/>
    </row>
    <row r="27" spans="1:8" ht="35.25" customHeight="1">
      <c r="A27" s="283">
        <v>45540</v>
      </c>
      <c r="B27" s="284" t="s">
        <v>701</v>
      </c>
      <c r="C27" s="238" t="s">
        <v>236</v>
      </c>
      <c r="D27" s="285" t="s">
        <v>237</v>
      </c>
      <c r="E27" s="53"/>
      <c r="F27" s="54">
        <v>1650</v>
      </c>
      <c r="G27" s="55">
        <f>G26-Tabla23[[#This Row],[Egresos]]</f>
        <v>8590.2799999999988</v>
      </c>
      <c r="H27" s="279"/>
    </row>
    <row r="28" spans="1:8" ht="33" customHeight="1">
      <c r="A28" s="283">
        <v>45540</v>
      </c>
      <c r="B28" s="284">
        <v>37143700744</v>
      </c>
      <c r="C28" s="238" t="s">
        <v>702</v>
      </c>
      <c r="D28" s="285" t="s">
        <v>234</v>
      </c>
      <c r="E28" s="53"/>
      <c r="F28" s="54">
        <v>900</v>
      </c>
      <c r="G28" s="55">
        <f>G27-Tabla23[[#This Row],[Egresos]]</f>
        <v>7690.2799999999988</v>
      </c>
      <c r="H28" s="279"/>
    </row>
    <row r="29" spans="1:8" ht="34.5" customHeight="1">
      <c r="A29" s="283">
        <v>45540</v>
      </c>
      <c r="B29" s="284" t="s">
        <v>703</v>
      </c>
      <c r="C29" s="238" t="s">
        <v>704</v>
      </c>
      <c r="D29" s="285" t="s">
        <v>229</v>
      </c>
      <c r="E29" s="53"/>
      <c r="F29" s="54">
        <v>450</v>
      </c>
      <c r="G29" s="55">
        <f>G28-Tabla23[[#This Row],[Egresos]]</f>
        <v>7240.2799999999988</v>
      </c>
      <c r="H29" s="279"/>
    </row>
    <row r="30" spans="1:8" ht="37.5">
      <c r="A30" s="283">
        <v>45540</v>
      </c>
      <c r="B30" s="284">
        <v>37144156490</v>
      </c>
      <c r="C30" s="238" t="s">
        <v>249</v>
      </c>
      <c r="D30" s="285" t="s">
        <v>250</v>
      </c>
      <c r="E30" s="53"/>
      <c r="F30" s="54">
        <v>4052.5</v>
      </c>
      <c r="G30" s="55">
        <f>G29-Tabla23[[#This Row],[Egresos]]</f>
        <v>3187.7799999999988</v>
      </c>
      <c r="H30" s="279"/>
    </row>
    <row r="31" spans="1:8" ht="18.75">
      <c r="A31" s="283">
        <v>45554</v>
      </c>
      <c r="B31" s="237">
        <v>45240000000006</v>
      </c>
      <c r="C31" s="238" t="s">
        <v>239</v>
      </c>
      <c r="D31" s="56" t="s">
        <v>160</v>
      </c>
      <c r="E31" s="53">
        <v>187789.84</v>
      </c>
      <c r="F31" s="54"/>
      <c r="G31" s="55">
        <f>G30+Tabla23[[#This Row],[Ingresos]]</f>
        <v>190977.62</v>
      </c>
      <c r="H31" s="279"/>
    </row>
    <row r="32" spans="1:8" ht="37.5">
      <c r="A32" s="283">
        <v>45562</v>
      </c>
      <c r="B32" s="284">
        <v>37488184767</v>
      </c>
      <c r="C32" s="238" t="s">
        <v>705</v>
      </c>
      <c r="D32" s="56" t="s">
        <v>706</v>
      </c>
      <c r="E32" s="53"/>
      <c r="F32" s="54">
        <v>89789.8</v>
      </c>
      <c r="G32" s="55">
        <f>G31-Tabla23[[#This Row],[Egresos]]</f>
        <v>101187.81999999999</v>
      </c>
      <c r="H32" s="279"/>
    </row>
    <row r="33" spans="1:8" ht="18.75">
      <c r="A33" s="283">
        <v>45562</v>
      </c>
      <c r="B33" s="284">
        <v>37488185633</v>
      </c>
      <c r="C33" s="238" t="s">
        <v>181</v>
      </c>
      <c r="D33" s="56" t="s">
        <v>182</v>
      </c>
      <c r="E33" s="53"/>
      <c r="F33" s="54">
        <v>3570</v>
      </c>
      <c r="G33" s="55">
        <f>G32-Tabla23[[#This Row],[Egresos]]</f>
        <v>97617.819999999992</v>
      </c>
      <c r="H33" s="279"/>
    </row>
    <row r="34" spans="1:8" ht="18.75">
      <c r="A34" s="283">
        <v>45562</v>
      </c>
      <c r="B34" s="284">
        <v>37488186678</v>
      </c>
      <c r="C34" s="238" t="s">
        <v>707</v>
      </c>
      <c r="D34" s="56" t="s">
        <v>183</v>
      </c>
      <c r="E34" s="53"/>
      <c r="F34" s="54">
        <v>2200</v>
      </c>
      <c r="G34" s="55">
        <f>G33-Tabla23[[#This Row],[Egresos]]</f>
        <v>95417.819999999992</v>
      </c>
      <c r="H34" s="279"/>
    </row>
    <row r="35" spans="1:8" ht="25.5" customHeight="1">
      <c r="A35" s="283">
        <v>45562</v>
      </c>
      <c r="B35" s="284">
        <v>37488187167</v>
      </c>
      <c r="C35" s="238" t="s">
        <v>184</v>
      </c>
      <c r="D35" s="56" t="s">
        <v>185</v>
      </c>
      <c r="E35" s="53"/>
      <c r="F35" s="54">
        <v>2150</v>
      </c>
      <c r="G35" s="55">
        <f>G34-Tabla23[[#This Row],[Egresos]]</f>
        <v>93267.819999999992</v>
      </c>
      <c r="H35" s="279"/>
    </row>
    <row r="36" spans="1:8" ht="18.75">
      <c r="A36" s="283">
        <v>45562</v>
      </c>
      <c r="B36" s="284">
        <v>37488187658</v>
      </c>
      <c r="C36" s="238" t="s">
        <v>186</v>
      </c>
      <c r="D36" s="56" t="s">
        <v>187</v>
      </c>
      <c r="E36" s="53"/>
      <c r="F36" s="54">
        <v>3850</v>
      </c>
      <c r="G36" s="55">
        <f>G35-Tabla23[[#This Row],[Egresos]]</f>
        <v>89417.819999999992</v>
      </c>
      <c r="H36" s="279"/>
    </row>
    <row r="37" spans="1:8" ht="18.75">
      <c r="A37" s="283">
        <v>45562</v>
      </c>
      <c r="B37" s="284">
        <v>37488188156</v>
      </c>
      <c r="C37" s="238" t="s">
        <v>188</v>
      </c>
      <c r="D37" s="56" t="s">
        <v>189</v>
      </c>
      <c r="E37" s="53"/>
      <c r="F37" s="54">
        <v>4950</v>
      </c>
      <c r="G37" s="55">
        <f>G36-Tabla23[[#This Row],[Egresos]]</f>
        <v>84467.819999999992</v>
      </c>
      <c r="H37" s="279"/>
    </row>
    <row r="38" spans="1:8" ht="18.75">
      <c r="A38" s="283">
        <v>45562</v>
      </c>
      <c r="B38" s="284">
        <v>37488188630</v>
      </c>
      <c r="C38" s="238" t="s">
        <v>708</v>
      </c>
      <c r="D38" s="56" t="s">
        <v>709</v>
      </c>
      <c r="E38" s="53"/>
      <c r="F38" s="54">
        <v>4500</v>
      </c>
      <c r="G38" s="55">
        <f>G37-Tabla23[[#This Row],[Egresos]]</f>
        <v>79967.819999999992</v>
      </c>
      <c r="H38" s="279"/>
    </row>
    <row r="39" spans="1:8" ht="18.75">
      <c r="A39" s="283">
        <v>45562</v>
      </c>
      <c r="B39" s="284">
        <v>37488189345</v>
      </c>
      <c r="C39" s="238" t="s">
        <v>190</v>
      </c>
      <c r="D39" s="56" t="s">
        <v>191</v>
      </c>
      <c r="E39" s="53"/>
      <c r="F39" s="54">
        <v>3300</v>
      </c>
      <c r="G39" s="55">
        <f>G38-Tabla23[[#This Row],[Egresos]]</f>
        <v>76667.819999999992</v>
      </c>
      <c r="H39" s="279"/>
    </row>
    <row r="40" spans="1:8" ht="18.75">
      <c r="A40" s="283">
        <v>45562</v>
      </c>
      <c r="B40" s="284">
        <v>37488189816</v>
      </c>
      <c r="C40" s="238" t="s">
        <v>192</v>
      </c>
      <c r="D40" s="56" t="s">
        <v>193</v>
      </c>
      <c r="E40" s="53"/>
      <c r="F40" s="54">
        <v>1650</v>
      </c>
      <c r="G40" s="55">
        <f>G39-Tabla23[[#This Row],[Egresos]]</f>
        <v>75017.819999999992</v>
      </c>
      <c r="H40" s="279"/>
    </row>
    <row r="41" spans="1:8" ht="23.25" customHeight="1">
      <c r="A41" s="283">
        <v>45562</v>
      </c>
      <c r="B41" s="284">
        <v>37488490737</v>
      </c>
      <c r="C41" s="238" t="s">
        <v>194</v>
      </c>
      <c r="D41" s="56" t="s">
        <v>195</v>
      </c>
      <c r="E41" s="53"/>
      <c r="F41" s="54">
        <v>1650</v>
      </c>
      <c r="G41" s="55">
        <f>G40-Tabla23[[#This Row],[Egresos]]</f>
        <v>73367.819999999992</v>
      </c>
      <c r="H41" s="279"/>
    </row>
    <row r="42" spans="1:8" ht="37.5">
      <c r="A42" s="283">
        <v>45562</v>
      </c>
      <c r="B42" s="284">
        <v>37488211051</v>
      </c>
      <c r="C42" s="238" t="s">
        <v>198</v>
      </c>
      <c r="D42" s="56" t="s">
        <v>199</v>
      </c>
      <c r="E42" s="53"/>
      <c r="F42" s="54">
        <v>2950</v>
      </c>
      <c r="G42" s="55">
        <f>G41-Tabla23[[#This Row],[Egresos]]</f>
        <v>70417.819999999992</v>
      </c>
      <c r="H42" s="279"/>
    </row>
    <row r="43" spans="1:8" ht="37.5">
      <c r="A43" s="283">
        <v>45562</v>
      </c>
      <c r="B43" s="284">
        <v>37488211573</v>
      </c>
      <c r="C43" s="238" t="s">
        <v>200</v>
      </c>
      <c r="D43" s="56" t="s">
        <v>199</v>
      </c>
      <c r="E43" s="53"/>
      <c r="F43" s="54">
        <v>4450</v>
      </c>
      <c r="G43" s="55">
        <f>G42-Tabla23[[#This Row],[Egresos]]</f>
        <v>65967.819999999992</v>
      </c>
      <c r="H43" s="279"/>
    </row>
    <row r="44" spans="1:8" ht="37.5">
      <c r="A44" s="283">
        <v>45562</v>
      </c>
      <c r="B44" s="284">
        <v>37488212109</v>
      </c>
      <c r="C44" s="238" t="s">
        <v>710</v>
      </c>
      <c r="D44" s="56" t="s">
        <v>202</v>
      </c>
      <c r="E44" s="53"/>
      <c r="F44" s="54">
        <v>2250</v>
      </c>
      <c r="G44" s="55">
        <f>G43-Tabla23[[#This Row],[Egresos]]</f>
        <v>63717.819999999992</v>
      </c>
      <c r="H44" s="279"/>
    </row>
    <row r="45" spans="1:8" ht="37.5">
      <c r="A45" s="283">
        <v>45562</v>
      </c>
      <c r="B45" s="284">
        <v>37488212728</v>
      </c>
      <c r="C45" s="238" t="s">
        <v>201</v>
      </c>
      <c r="D45" s="56" t="s">
        <v>202</v>
      </c>
      <c r="E45" s="53"/>
      <c r="F45" s="54">
        <v>900</v>
      </c>
      <c r="G45" s="55">
        <f>G44-Tabla23[[#This Row],[Egresos]]</f>
        <v>62817.819999999992</v>
      </c>
      <c r="H45" s="279"/>
    </row>
    <row r="46" spans="1:8" ht="18.75">
      <c r="A46" s="283">
        <v>45562</v>
      </c>
      <c r="B46" s="284">
        <v>37488213248</v>
      </c>
      <c r="C46" s="238" t="s">
        <v>196</v>
      </c>
      <c r="D46" s="56" t="s">
        <v>197</v>
      </c>
      <c r="E46" s="53"/>
      <c r="F46" s="54">
        <v>6700</v>
      </c>
      <c r="G46" s="55">
        <f>G45-Tabla23[[#This Row],[Egresos]]</f>
        <v>56117.819999999992</v>
      </c>
      <c r="H46" s="279"/>
    </row>
    <row r="47" spans="1:8" ht="18.75">
      <c r="A47" s="283">
        <v>45562</v>
      </c>
      <c r="B47" s="284">
        <v>37488214127</v>
      </c>
      <c r="C47" s="238" t="s">
        <v>711</v>
      </c>
      <c r="D47" s="56" t="s">
        <v>712</v>
      </c>
      <c r="E47" s="53"/>
      <c r="F47" s="54">
        <v>2000</v>
      </c>
      <c r="G47" s="55">
        <f>G46-Tabla23[[#This Row],[Egresos]]</f>
        <v>54117.819999999992</v>
      </c>
      <c r="H47" s="279"/>
    </row>
    <row r="48" spans="1:8" ht="21" customHeight="1">
      <c r="A48" s="283">
        <v>45562</v>
      </c>
      <c r="B48" s="284">
        <v>37488214726</v>
      </c>
      <c r="C48" s="238" t="s">
        <v>203</v>
      </c>
      <c r="D48" s="56" t="s">
        <v>204</v>
      </c>
      <c r="E48" s="53"/>
      <c r="F48" s="54">
        <v>3850</v>
      </c>
      <c r="G48" s="55">
        <f>G47-Tabla23[[#This Row],[Egresos]]</f>
        <v>50267.819999999992</v>
      </c>
      <c r="H48" s="279"/>
    </row>
    <row r="49" spans="1:8" ht="18.75">
      <c r="A49" s="283">
        <v>45562</v>
      </c>
      <c r="B49" s="284">
        <v>37488215230</v>
      </c>
      <c r="C49" s="238" t="s">
        <v>207</v>
      </c>
      <c r="D49" s="56" t="s">
        <v>208</v>
      </c>
      <c r="E49" s="53"/>
      <c r="F49" s="54">
        <v>2000</v>
      </c>
      <c r="G49" s="55">
        <f>G48-Tabla23[[#This Row],[Egresos]]</f>
        <v>48267.819999999992</v>
      </c>
      <c r="H49" s="279"/>
    </row>
    <row r="50" spans="1:8" ht="18.75">
      <c r="A50" s="283">
        <v>45562</v>
      </c>
      <c r="B50" s="284">
        <v>37488216070</v>
      </c>
      <c r="C50" s="238" t="s">
        <v>209</v>
      </c>
      <c r="D50" s="56" t="s">
        <v>210</v>
      </c>
      <c r="E50" s="53"/>
      <c r="F50" s="54">
        <v>3500</v>
      </c>
      <c r="G50" s="55">
        <f>G49-Tabla23[[#This Row],[Egresos]]</f>
        <v>44767.819999999992</v>
      </c>
      <c r="H50" s="279"/>
    </row>
    <row r="51" spans="1:8" ht="18.75">
      <c r="A51" s="283">
        <v>45562</v>
      </c>
      <c r="B51" s="284">
        <v>37488216703</v>
      </c>
      <c r="C51" s="238" t="s">
        <v>206</v>
      </c>
      <c r="D51" s="56" t="s">
        <v>205</v>
      </c>
      <c r="E51" s="53"/>
      <c r="F51" s="54">
        <v>2000</v>
      </c>
      <c r="G51" s="55">
        <f>G50-Tabla23[[#This Row],[Egresos]]</f>
        <v>42767.819999999992</v>
      </c>
      <c r="H51" s="279"/>
    </row>
    <row r="52" spans="1:8" ht="18.75">
      <c r="A52" s="283">
        <v>45562</v>
      </c>
      <c r="B52" s="284">
        <v>37488235449</v>
      </c>
      <c r="C52" s="238" t="s">
        <v>213</v>
      </c>
      <c r="D52" s="56" t="s">
        <v>214</v>
      </c>
      <c r="E52" s="53"/>
      <c r="F52" s="54">
        <v>1900</v>
      </c>
      <c r="G52" s="55">
        <f>G51-Tabla23[[#This Row],[Egresos]]</f>
        <v>40867.819999999992</v>
      </c>
      <c r="H52" s="279"/>
    </row>
    <row r="53" spans="1:8" ht="18.75">
      <c r="A53" s="283">
        <v>45562</v>
      </c>
      <c r="B53" s="284">
        <v>37488235924</v>
      </c>
      <c r="C53" s="238" t="s">
        <v>215</v>
      </c>
      <c r="D53" s="56" t="s">
        <v>216</v>
      </c>
      <c r="E53" s="53"/>
      <c r="F53" s="54">
        <v>1600</v>
      </c>
      <c r="G53" s="55">
        <f>G52-Tabla23[[#This Row],[Egresos]]</f>
        <v>39267.819999999992</v>
      </c>
      <c r="H53" s="279"/>
    </row>
    <row r="54" spans="1:8" ht="37.5">
      <c r="A54" s="283">
        <v>45562</v>
      </c>
      <c r="B54" s="284">
        <v>37488236332</v>
      </c>
      <c r="C54" s="238" t="s">
        <v>713</v>
      </c>
      <c r="D54" s="56" t="s">
        <v>714</v>
      </c>
      <c r="E54" s="53"/>
      <c r="F54" s="54">
        <v>1900</v>
      </c>
      <c r="G54" s="55">
        <f>G53-Tabla23[[#This Row],[Egresos]]</f>
        <v>37367.819999999992</v>
      </c>
      <c r="H54" s="279"/>
    </row>
    <row r="55" spans="1:8" ht="18.75">
      <c r="A55" s="283">
        <v>45562</v>
      </c>
      <c r="B55" s="284">
        <v>37488236953</v>
      </c>
      <c r="C55" s="238" t="s">
        <v>715</v>
      </c>
      <c r="D55" s="56" t="s">
        <v>716</v>
      </c>
      <c r="E55" s="53"/>
      <c r="F55" s="54">
        <v>2100</v>
      </c>
      <c r="G55" s="55">
        <f>G54-Tabla23[[#This Row],[Egresos]]</f>
        <v>35267.819999999992</v>
      </c>
      <c r="H55" s="279"/>
    </row>
    <row r="56" spans="1:8" ht="18.75">
      <c r="A56" s="283">
        <v>45562</v>
      </c>
      <c r="B56" s="284">
        <v>37488237504</v>
      </c>
      <c r="C56" s="238" t="s">
        <v>217</v>
      </c>
      <c r="D56" s="56" t="s">
        <v>218</v>
      </c>
      <c r="E56" s="53"/>
      <c r="F56" s="54">
        <v>4600</v>
      </c>
      <c r="G56" s="55">
        <f>G55-Tabla23[[#This Row],[Egresos]]</f>
        <v>30667.819999999992</v>
      </c>
      <c r="H56" s="279"/>
    </row>
    <row r="57" spans="1:8" ht="18.75">
      <c r="A57" s="283">
        <v>45562</v>
      </c>
      <c r="B57" s="284">
        <v>37488238076</v>
      </c>
      <c r="C57" s="238" t="s">
        <v>219</v>
      </c>
      <c r="D57" s="56" t="s">
        <v>220</v>
      </c>
      <c r="E57" s="53"/>
      <c r="F57" s="54">
        <v>6600</v>
      </c>
      <c r="G57" s="55">
        <f>G56-Tabla23[[#This Row],[Egresos]]</f>
        <v>24067.819999999992</v>
      </c>
      <c r="H57" s="279"/>
    </row>
    <row r="58" spans="1:8" ht="18.75">
      <c r="A58" s="283">
        <v>45562</v>
      </c>
      <c r="B58" s="284">
        <v>37488238586</v>
      </c>
      <c r="C58" s="238" t="s">
        <v>221</v>
      </c>
      <c r="D58" s="56" t="s">
        <v>220</v>
      </c>
      <c r="E58" s="53"/>
      <c r="F58" s="54">
        <v>5100</v>
      </c>
      <c r="G58" s="55">
        <f>G57-Tabla23[[#This Row],[Egresos]]</f>
        <v>18967.819999999992</v>
      </c>
      <c r="H58" s="279"/>
    </row>
    <row r="59" spans="1:8" ht="18.75">
      <c r="A59" s="283">
        <v>45562</v>
      </c>
      <c r="B59" s="284">
        <v>37488239189</v>
      </c>
      <c r="C59" s="238" t="s">
        <v>223</v>
      </c>
      <c r="D59" s="56" t="s">
        <v>220</v>
      </c>
      <c r="E59" s="53"/>
      <c r="F59" s="54">
        <v>3900</v>
      </c>
      <c r="G59" s="55">
        <f>G58-Tabla23[[#This Row],[Egresos]]</f>
        <v>15067.819999999992</v>
      </c>
      <c r="H59" s="279"/>
    </row>
    <row r="60" spans="1:8" ht="18.75">
      <c r="A60" s="283">
        <v>45562</v>
      </c>
      <c r="B60" s="284">
        <v>37488240335</v>
      </c>
      <c r="C60" s="238" t="s">
        <v>717</v>
      </c>
      <c r="D60" s="56" t="s">
        <v>718</v>
      </c>
      <c r="E60" s="53"/>
      <c r="F60" s="54">
        <v>2000</v>
      </c>
      <c r="G60" s="55">
        <f>G59-Tabla23[[#This Row],[Egresos]]</f>
        <v>13067.819999999992</v>
      </c>
      <c r="H60" s="279"/>
    </row>
    <row r="61" spans="1:8" ht="18.75">
      <c r="A61" s="283">
        <v>45562</v>
      </c>
      <c r="B61" s="284">
        <v>37488240784</v>
      </c>
      <c r="C61" s="238" t="s">
        <v>232</v>
      </c>
      <c r="D61" s="56" t="s">
        <v>220</v>
      </c>
      <c r="E61" s="53"/>
      <c r="F61" s="54">
        <v>2000</v>
      </c>
      <c r="G61" s="55">
        <f>G60-Tabla23[[#This Row],[Egresos]]</f>
        <v>11067.819999999992</v>
      </c>
      <c r="H61" s="279"/>
    </row>
    <row r="62" spans="1:8" ht="18.75">
      <c r="A62" s="283">
        <v>45562</v>
      </c>
      <c r="B62" s="284">
        <v>37488280562</v>
      </c>
      <c r="C62" s="238" t="s">
        <v>235</v>
      </c>
      <c r="D62" s="56" t="s">
        <v>719</v>
      </c>
      <c r="E62" s="53"/>
      <c r="F62" s="54">
        <v>1200</v>
      </c>
      <c r="G62" s="55">
        <f>G61-Tabla23[[#This Row],[Egresos]]</f>
        <v>9867.8199999999924</v>
      </c>
      <c r="H62" s="279"/>
    </row>
    <row r="63" spans="1:8" ht="18.75">
      <c r="A63" s="283">
        <v>45562</v>
      </c>
      <c r="B63" s="284">
        <v>37488356996</v>
      </c>
      <c r="C63" s="238" t="s">
        <v>238</v>
      </c>
      <c r="D63" s="56" t="s">
        <v>720</v>
      </c>
      <c r="E63" s="53"/>
      <c r="F63" s="54">
        <v>1800</v>
      </c>
      <c r="G63" s="55">
        <f>G62-Tabla23[[#This Row],[Egresos]]</f>
        <v>8067.8199999999924</v>
      </c>
      <c r="H63" s="279"/>
    </row>
    <row r="64" spans="1:8" ht="37.5">
      <c r="A64" s="283">
        <v>45562</v>
      </c>
      <c r="B64" s="284">
        <v>37488443478</v>
      </c>
      <c r="C64" s="238" t="s">
        <v>249</v>
      </c>
      <c r="D64" s="56" t="s">
        <v>250</v>
      </c>
      <c r="E64" s="53"/>
      <c r="F64" s="54">
        <v>3973</v>
      </c>
      <c r="G64" s="55">
        <f>G63-Tabla23[[#This Row],[Egresos]]</f>
        <v>4094.8199999999924</v>
      </c>
      <c r="H64" s="279"/>
    </row>
    <row r="65" spans="1:8" ht="18.75">
      <c r="A65" s="283">
        <v>45565</v>
      </c>
      <c r="B65" s="284"/>
      <c r="C65" s="238" t="s">
        <v>240</v>
      </c>
      <c r="D65" s="56" t="s">
        <v>241</v>
      </c>
      <c r="E65" s="53"/>
      <c r="F65" s="54">
        <v>884.25</v>
      </c>
      <c r="G65" s="55">
        <f>G64-Tabla23[[#This Row],[Egresos]]</f>
        <v>3210.5699999999924</v>
      </c>
      <c r="H65" s="279"/>
    </row>
    <row r="66" spans="1:8" ht="18.75">
      <c r="A66" s="287"/>
      <c r="B66" s="288"/>
      <c r="C66" s="289"/>
      <c r="D66" s="290"/>
      <c r="E66" s="291">
        <f>E31</f>
        <v>187789.84</v>
      </c>
      <c r="F66" s="291" t="s">
        <v>721</v>
      </c>
      <c r="G66" s="292">
        <f>G65</f>
        <v>3210.5699999999924</v>
      </c>
      <c r="H66" s="279"/>
    </row>
    <row r="67" spans="1:8" ht="18">
      <c r="A67" s="293"/>
      <c r="B67" s="294"/>
      <c r="C67" s="295"/>
      <c r="D67" s="296"/>
      <c r="E67" s="297"/>
      <c r="F67" s="57"/>
      <c r="G67" s="298"/>
      <c r="H67" s="279"/>
    </row>
    <row r="68" spans="1:8" ht="15.75">
      <c r="A68" s="299"/>
      <c r="B68" s="300"/>
      <c r="C68" s="301"/>
      <c r="D68" s="302"/>
      <c r="E68" s="303"/>
      <c r="F68" s="58"/>
      <c r="G68" s="304"/>
    </row>
    <row r="69" spans="1:8" ht="15.75">
      <c r="A69" s="299"/>
      <c r="B69" s="300"/>
      <c r="C69" s="301"/>
      <c r="D69" s="302"/>
      <c r="E69" s="303"/>
      <c r="F69" s="58"/>
      <c r="G69" s="304"/>
    </row>
    <row r="70" spans="1:8" ht="15.75">
      <c r="A70" s="299"/>
      <c r="B70" s="300"/>
      <c r="C70" s="305" t="s">
        <v>242</v>
      </c>
      <c r="D70" s="302"/>
      <c r="E70" s="306" t="s">
        <v>243</v>
      </c>
      <c r="F70" s="58"/>
      <c r="G70" s="304"/>
    </row>
    <row r="71" spans="1:8">
      <c r="A71" s="257"/>
      <c r="B71" s="257"/>
      <c r="C71" s="307" t="s">
        <v>244</v>
      </c>
      <c r="D71" s="257"/>
      <c r="E71" s="307" t="s">
        <v>245</v>
      </c>
      <c r="F71" s="257"/>
      <c r="G71" s="308"/>
    </row>
    <row r="72" spans="1:8">
      <c r="A72" s="257"/>
      <c r="B72" s="257"/>
      <c r="C72" s="257"/>
      <c r="D72" s="257"/>
      <c r="E72" s="257"/>
      <c r="F72" s="259"/>
      <c r="G72" s="309"/>
    </row>
    <row r="73" spans="1:8" ht="18.75">
      <c r="A73" s="267"/>
      <c r="B73" s="267"/>
      <c r="C73" s="267"/>
      <c r="D73" s="310"/>
      <c r="E73" s="310"/>
      <c r="F73" s="310"/>
      <c r="G73" s="311"/>
    </row>
    <row r="74" spans="1:8">
      <c r="F74" s="59">
        <f>Tabla23[[#Totals],[Egresos]]-F65</f>
        <v>374142.8</v>
      </c>
    </row>
    <row r="81" spans="6:6">
      <c r="F81" s="313"/>
    </row>
  </sheetData>
  <mergeCells count="5">
    <mergeCell ref="A1:G1"/>
    <mergeCell ref="A2:G2"/>
    <mergeCell ref="A3:G3"/>
    <mergeCell ref="A4:G4"/>
    <mergeCell ref="A6:G6"/>
  </mergeCells>
  <pageMargins left="1.1417322834645669" right="0.98425196850393704" top="0.74803149606299213" bottom="0.74803149606299213" header="0.31496062992125984" footer="0.31496062992125984"/>
  <pageSetup paperSize="9" scale="55" fitToHeight="2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">
    <tabColor rgb="FF92D050"/>
  </sheetPr>
  <dimension ref="A1:G330"/>
  <sheetViews>
    <sheetView topLeftCell="A4" workbookViewId="0">
      <selection sqref="A1:G35"/>
    </sheetView>
  </sheetViews>
  <sheetFormatPr baseColWidth="10" defaultColWidth="11.28515625" defaultRowHeight="15"/>
  <cols>
    <col min="1" max="1" width="14.85546875" style="356" customWidth="1"/>
    <col min="2" max="2" width="21.28515625" style="356" bestFit="1" customWidth="1"/>
    <col min="3" max="3" width="25.140625" style="356" customWidth="1"/>
    <col min="4" max="4" width="29.85546875" style="356" customWidth="1"/>
    <col min="5" max="5" width="16.140625" style="356" customWidth="1"/>
    <col min="6" max="6" width="16.140625" style="356" bestFit="1" customWidth="1"/>
    <col min="7" max="7" width="19.85546875" style="356" bestFit="1" customWidth="1"/>
    <col min="8" max="238" width="14.85546875" style="314" customWidth="1"/>
    <col min="239" max="16384" width="11.28515625" style="314"/>
  </cols>
  <sheetData>
    <row r="1" spans="1:7" ht="18">
      <c r="A1" s="389" t="s">
        <v>722</v>
      </c>
      <c r="B1" s="389"/>
      <c r="C1" s="389"/>
      <c r="D1" s="389"/>
      <c r="E1" s="389"/>
      <c r="F1" s="389"/>
      <c r="G1" s="389"/>
    </row>
    <row r="2" spans="1:7" ht="12.75">
      <c r="A2" s="390">
        <v>45565</v>
      </c>
      <c r="B2" s="390"/>
      <c r="C2" s="390"/>
      <c r="D2" s="390"/>
      <c r="E2" s="390"/>
      <c r="F2" s="390"/>
      <c r="G2" s="390"/>
    </row>
    <row r="3" spans="1:7" ht="12.75">
      <c r="A3" s="391" t="s">
        <v>39</v>
      </c>
      <c r="B3" s="391"/>
      <c r="C3" s="391"/>
      <c r="D3" s="391"/>
      <c r="E3" s="391"/>
      <c r="F3" s="391"/>
      <c r="G3" s="391"/>
    </row>
    <row r="4" spans="1:7" ht="12.75">
      <c r="A4" s="392" t="s">
        <v>723</v>
      </c>
      <c r="B4" s="392"/>
      <c r="C4" s="392"/>
      <c r="D4" s="392"/>
      <c r="E4" s="392"/>
      <c r="F4" s="392"/>
      <c r="G4" s="392"/>
    </row>
    <row r="5" spans="1:7" ht="13.5" thickBot="1">
      <c r="A5" s="315"/>
      <c r="B5" s="314"/>
      <c r="C5" s="316"/>
      <c r="D5" s="317"/>
      <c r="E5" s="318"/>
      <c r="F5" s="319"/>
      <c r="G5" s="319"/>
    </row>
    <row r="6" spans="1:7" ht="13.5" thickBot="1">
      <c r="A6" s="393" t="s">
        <v>40</v>
      </c>
      <c r="B6" s="394"/>
      <c r="C6" s="394"/>
      <c r="D6" s="394"/>
      <c r="E6" s="394"/>
      <c r="F6" s="394"/>
      <c r="G6" s="395"/>
    </row>
    <row r="7" spans="1:7" ht="13.5" thickBot="1">
      <c r="A7" s="320" t="s">
        <v>179</v>
      </c>
      <c r="B7" s="321" t="s">
        <v>255</v>
      </c>
      <c r="C7" s="322" t="s">
        <v>43</v>
      </c>
      <c r="D7" s="322" t="s">
        <v>724</v>
      </c>
      <c r="E7" s="321" t="s">
        <v>725</v>
      </c>
      <c r="F7" s="321" t="s">
        <v>726</v>
      </c>
      <c r="G7" s="323" t="s">
        <v>47</v>
      </c>
    </row>
    <row r="8" spans="1:7">
      <c r="A8" s="324">
        <v>45536</v>
      </c>
      <c r="B8" s="325"/>
      <c r="C8" s="326" t="s">
        <v>727</v>
      </c>
      <c r="D8" s="327" t="s">
        <v>728</v>
      </c>
      <c r="E8" s="328"/>
      <c r="F8" s="329"/>
      <c r="G8" s="330">
        <v>2715282.89</v>
      </c>
    </row>
    <row r="9" spans="1:7">
      <c r="A9" s="331">
        <v>45539</v>
      </c>
      <c r="B9" s="332">
        <v>37129680591</v>
      </c>
      <c r="C9" s="333" t="s">
        <v>729</v>
      </c>
      <c r="D9" s="334" t="s">
        <v>160</v>
      </c>
      <c r="E9" s="335">
        <v>12600</v>
      </c>
      <c r="F9" s="336"/>
      <c r="G9" s="337">
        <f>G8+Tabla24[[#This Row],[INGRESOS ]]</f>
        <v>2727882.89</v>
      </c>
    </row>
    <row r="10" spans="1:7" s="343" customFormat="1">
      <c r="A10" s="338">
        <v>45541</v>
      </c>
      <c r="B10" s="339">
        <v>2.4090600322003002E+17</v>
      </c>
      <c r="C10" s="340" t="s">
        <v>729</v>
      </c>
      <c r="D10" s="341" t="s">
        <v>160</v>
      </c>
      <c r="E10" s="342">
        <v>2500</v>
      </c>
      <c r="F10" s="337"/>
      <c r="G10" s="337">
        <f>G9+Tabla24[[#This Row],[INGRESOS ]]</f>
        <v>2730382.89</v>
      </c>
    </row>
    <row r="11" spans="1:7" ht="57">
      <c r="A11" s="338">
        <v>45541</v>
      </c>
      <c r="B11" s="344">
        <v>37163163779</v>
      </c>
      <c r="C11" s="345" t="s">
        <v>730</v>
      </c>
      <c r="D11" s="346" t="s">
        <v>731</v>
      </c>
      <c r="E11" s="342"/>
      <c r="F11" s="337">
        <v>33429.31</v>
      </c>
      <c r="G11" s="337">
        <f>G10-Tabla24[[#This Row],[EGRESOS]]</f>
        <v>2696953.58</v>
      </c>
    </row>
    <row r="12" spans="1:7" ht="30">
      <c r="A12" s="338">
        <v>45541</v>
      </c>
      <c r="B12" s="339">
        <v>37164641153</v>
      </c>
      <c r="C12" s="345" t="s">
        <v>732</v>
      </c>
      <c r="D12" s="341" t="s">
        <v>733</v>
      </c>
      <c r="E12" s="330"/>
      <c r="F12" s="330">
        <v>13411.45</v>
      </c>
      <c r="G12" s="337">
        <f>G11-Tabla24[[#This Row],[EGRESOS]]</f>
        <v>2683542.13</v>
      </c>
    </row>
    <row r="13" spans="1:7">
      <c r="A13" s="338">
        <v>45541</v>
      </c>
      <c r="B13" s="339">
        <v>37167066301</v>
      </c>
      <c r="C13" s="345" t="s">
        <v>729</v>
      </c>
      <c r="D13" s="341" t="s">
        <v>160</v>
      </c>
      <c r="E13" s="329">
        <v>1300</v>
      </c>
      <c r="F13" s="330"/>
      <c r="G13" s="337">
        <f>G12+Tabla24[[#This Row],[INGRESOS ]]</f>
        <v>2684842.13</v>
      </c>
    </row>
    <row r="14" spans="1:7">
      <c r="A14" s="338">
        <v>45545</v>
      </c>
      <c r="B14" s="339">
        <v>37215465675</v>
      </c>
      <c r="C14" s="345" t="s">
        <v>729</v>
      </c>
      <c r="D14" s="341" t="s">
        <v>160</v>
      </c>
      <c r="E14" s="329">
        <v>8100</v>
      </c>
      <c r="F14" s="330"/>
      <c r="G14" s="337">
        <f>G13+Tabla24[[#This Row],[INGRESOS ]]</f>
        <v>2692942.13</v>
      </c>
    </row>
    <row r="15" spans="1:7">
      <c r="A15" s="338">
        <v>45547</v>
      </c>
      <c r="B15" s="339">
        <v>37242631049</v>
      </c>
      <c r="C15" s="345" t="s">
        <v>729</v>
      </c>
      <c r="D15" s="341" t="s">
        <v>160</v>
      </c>
      <c r="E15" s="329">
        <v>1000</v>
      </c>
      <c r="F15" s="330"/>
      <c r="G15" s="337">
        <f>G14+Tabla24[[#This Row],[INGRESOS ]]</f>
        <v>2693942.13</v>
      </c>
    </row>
    <row r="16" spans="1:7">
      <c r="A16" s="338">
        <v>45548</v>
      </c>
      <c r="B16" s="339">
        <v>37259637586</v>
      </c>
      <c r="C16" s="345" t="s">
        <v>729</v>
      </c>
      <c r="D16" s="341" t="s">
        <v>160</v>
      </c>
      <c r="E16" s="329">
        <v>4150</v>
      </c>
      <c r="F16" s="330"/>
      <c r="G16" s="337">
        <f>G15+Tabla24[[#This Row],[INGRESOS ]]</f>
        <v>2698092.13</v>
      </c>
    </row>
    <row r="17" spans="1:7" ht="16.5" customHeight="1">
      <c r="A17" s="338">
        <v>45553</v>
      </c>
      <c r="B17" s="339">
        <v>37328779539</v>
      </c>
      <c r="C17" s="345" t="s">
        <v>729</v>
      </c>
      <c r="D17" s="341" t="s">
        <v>160</v>
      </c>
      <c r="E17" s="329">
        <v>8600</v>
      </c>
      <c r="F17" s="330"/>
      <c r="G17" s="337">
        <f>G16+Tabla24[[#This Row],[INGRESOS ]]</f>
        <v>2706692.13</v>
      </c>
    </row>
    <row r="18" spans="1:7" ht="16.5" customHeight="1">
      <c r="A18" s="338">
        <v>45553</v>
      </c>
      <c r="B18" s="344">
        <v>37336803194</v>
      </c>
      <c r="C18" s="345" t="s">
        <v>729</v>
      </c>
      <c r="D18" s="341" t="s">
        <v>160</v>
      </c>
      <c r="E18" s="342">
        <v>6968</v>
      </c>
      <c r="F18" s="337"/>
      <c r="G18" s="337">
        <f>G17+Tabla24[[#This Row],[INGRESOS ]]</f>
        <v>2713660.13</v>
      </c>
    </row>
    <row r="19" spans="1:7" ht="16.5" customHeight="1">
      <c r="A19" s="338">
        <v>45554</v>
      </c>
      <c r="B19" s="344">
        <v>2.7091900180006E+17</v>
      </c>
      <c r="C19" s="345" t="s">
        <v>729</v>
      </c>
      <c r="D19" s="341" t="s">
        <v>160</v>
      </c>
      <c r="E19" s="342">
        <v>650</v>
      </c>
      <c r="F19" s="337"/>
      <c r="G19" s="337">
        <f>G18+Tabla24[[#This Row],[INGRESOS ]]</f>
        <v>2714310.13</v>
      </c>
    </row>
    <row r="20" spans="1:7" ht="16.5" customHeight="1">
      <c r="A20" s="338">
        <v>45555</v>
      </c>
      <c r="B20" s="344">
        <v>2.4092000200008998E+17</v>
      </c>
      <c r="C20" s="345" t="s">
        <v>729</v>
      </c>
      <c r="D20" s="341" t="s">
        <v>160</v>
      </c>
      <c r="E20" s="342">
        <v>157400</v>
      </c>
      <c r="F20" s="337"/>
      <c r="G20" s="337">
        <f>G19+Tabla24[[#This Row],[INGRESOS ]]</f>
        <v>2871710.13</v>
      </c>
    </row>
    <row r="21" spans="1:7" ht="16.5" customHeight="1">
      <c r="A21" s="338">
        <v>45555</v>
      </c>
      <c r="B21" s="344">
        <v>2.4092000358008E+17</v>
      </c>
      <c r="C21" s="345" t="s">
        <v>729</v>
      </c>
      <c r="D21" s="341" t="s">
        <v>160</v>
      </c>
      <c r="E21" s="342">
        <v>5400</v>
      </c>
      <c r="F21" s="337"/>
      <c r="G21" s="337">
        <f>G20+Tabla24[[#This Row],[INGRESOS ]]</f>
        <v>2877110.13</v>
      </c>
    </row>
    <row r="22" spans="1:7" ht="16.5" customHeight="1">
      <c r="A22" s="338">
        <v>45555</v>
      </c>
      <c r="B22" s="344">
        <v>2.4092000061008E+17</v>
      </c>
      <c r="C22" s="345" t="s">
        <v>729</v>
      </c>
      <c r="D22" s="341" t="s">
        <v>160</v>
      </c>
      <c r="E22" s="342">
        <v>10000</v>
      </c>
      <c r="F22" s="337"/>
      <c r="G22" s="337">
        <f>G21+Tabla24[[#This Row],[INGRESOS ]]</f>
        <v>2887110.13</v>
      </c>
    </row>
    <row r="23" spans="1:7" ht="16.5" customHeight="1">
      <c r="A23" s="338">
        <v>45558</v>
      </c>
      <c r="B23" s="344">
        <v>37377276460</v>
      </c>
      <c r="C23" s="345" t="s">
        <v>729</v>
      </c>
      <c r="D23" s="341" t="s">
        <v>160</v>
      </c>
      <c r="E23" s="342">
        <v>6150</v>
      </c>
      <c r="F23" s="337"/>
      <c r="G23" s="337">
        <f>G22+Tabla24[[#This Row],[INGRESOS ]]</f>
        <v>2893260.13</v>
      </c>
    </row>
    <row r="24" spans="1:7">
      <c r="A24" s="338">
        <v>45558</v>
      </c>
      <c r="B24" s="344">
        <v>37402520740</v>
      </c>
      <c r="C24" s="345" t="s">
        <v>729</v>
      </c>
      <c r="D24" s="341" t="s">
        <v>160</v>
      </c>
      <c r="E24" s="337">
        <v>5950</v>
      </c>
      <c r="F24" s="337"/>
      <c r="G24" s="337">
        <f>G23+Tabla24[[#This Row],[INGRESOS ]]</f>
        <v>2899210.13</v>
      </c>
    </row>
    <row r="25" spans="1:7">
      <c r="A25" s="338">
        <v>45558</v>
      </c>
      <c r="B25" s="344">
        <v>2.4092300060007002E+17</v>
      </c>
      <c r="C25" s="345" t="s">
        <v>729</v>
      </c>
      <c r="D25" s="341" t="s">
        <v>160</v>
      </c>
      <c r="E25" s="337">
        <v>15100</v>
      </c>
      <c r="F25" s="337"/>
      <c r="G25" s="337">
        <f>G24+Tabla24[[#This Row],[INGRESOS ]]</f>
        <v>2914310.13</v>
      </c>
    </row>
    <row r="26" spans="1:7">
      <c r="A26" s="338">
        <v>45560</v>
      </c>
      <c r="B26" s="344">
        <v>37436526310</v>
      </c>
      <c r="C26" s="345" t="s">
        <v>729</v>
      </c>
      <c r="D26" s="341" t="s">
        <v>160</v>
      </c>
      <c r="E26" s="337">
        <v>4500</v>
      </c>
      <c r="F26" s="337"/>
      <c r="G26" s="337">
        <f>G25+Tabla24[[#This Row],[INGRESOS ]]</f>
        <v>2918810.13</v>
      </c>
    </row>
    <row r="27" spans="1:7">
      <c r="A27" s="338">
        <v>45560</v>
      </c>
      <c r="B27" s="332">
        <v>2.409250035801E+17</v>
      </c>
      <c r="C27" s="345" t="s">
        <v>729</v>
      </c>
      <c r="D27" s="341" t="s">
        <v>160</v>
      </c>
      <c r="E27" s="335">
        <v>3300</v>
      </c>
      <c r="F27" s="336"/>
      <c r="G27" s="337">
        <f>G26+Tabla24[[#This Row],[INGRESOS ]]</f>
        <v>2922110.13</v>
      </c>
    </row>
    <row r="28" spans="1:7">
      <c r="A28" s="338">
        <v>45562</v>
      </c>
      <c r="B28" s="344">
        <v>37487357554</v>
      </c>
      <c r="C28" s="345" t="s">
        <v>729</v>
      </c>
      <c r="D28" s="341" t="s">
        <v>160</v>
      </c>
      <c r="E28" s="342">
        <v>3850</v>
      </c>
      <c r="F28" s="337"/>
      <c r="G28" s="337">
        <f>G27+Tabla24[[#This Row],[INGRESOS ]]</f>
        <v>2925960.13</v>
      </c>
    </row>
    <row r="29" spans="1:7">
      <c r="A29" s="338">
        <v>45565</v>
      </c>
      <c r="B29" s="344">
        <v>2.409300018001E+17</v>
      </c>
      <c r="C29" s="345" t="s">
        <v>729</v>
      </c>
      <c r="D29" s="341" t="s">
        <v>160</v>
      </c>
      <c r="E29" s="342">
        <v>700</v>
      </c>
      <c r="F29" s="337"/>
      <c r="G29" s="337">
        <f>G28+Tabla24[[#This Row],[INGRESOS ]]</f>
        <v>2926660.13</v>
      </c>
    </row>
    <row r="30" spans="1:7">
      <c r="A30" s="338">
        <v>45565</v>
      </c>
      <c r="B30" s="347"/>
      <c r="C30" s="345" t="s">
        <v>734</v>
      </c>
      <c r="D30" s="345" t="s">
        <v>735</v>
      </c>
      <c r="E30" s="348"/>
      <c r="F30" s="348">
        <v>305.14</v>
      </c>
      <c r="G30" s="337">
        <f>G29-Tabla24[[#This Row],[EGRESOS]]</f>
        <v>2926354.9899999998</v>
      </c>
    </row>
    <row r="31" spans="1:7">
      <c r="A31" s="349"/>
      <c r="B31" s="350"/>
      <c r="C31" s="351"/>
      <c r="D31" s="351" t="s">
        <v>736</v>
      </c>
      <c r="E31" s="352">
        <f>SUM(E8:E30)</f>
        <v>258218</v>
      </c>
      <c r="F31" s="352">
        <f>SUM(F8:F30)</f>
        <v>47145.899999999994</v>
      </c>
      <c r="G31" s="353">
        <f>G30</f>
        <v>2926354.9899999998</v>
      </c>
    </row>
    <row r="32" spans="1:7">
      <c r="A32" s="354"/>
      <c r="B32" s="354"/>
      <c r="C32" s="354"/>
      <c r="D32" s="354"/>
      <c r="E32" s="354"/>
      <c r="F32" s="354"/>
      <c r="G32" s="354"/>
    </row>
    <row r="33" spans="1:7">
      <c r="A33" s="354"/>
      <c r="B33" s="354"/>
      <c r="C33" s="354"/>
      <c r="D33" s="354"/>
      <c r="E33" s="354"/>
      <c r="F33" s="354"/>
      <c r="G33" s="355"/>
    </row>
    <row r="34" spans="1:7">
      <c r="A34" s="396" t="s">
        <v>737</v>
      </c>
      <c r="B34" s="396"/>
      <c r="C34" s="396"/>
      <c r="D34" s="396"/>
      <c r="E34" s="396"/>
      <c r="F34" s="396"/>
      <c r="G34" s="396"/>
    </row>
    <row r="35" spans="1:7">
      <c r="A35" s="388" t="s">
        <v>251</v>
      </c>
      <c r="B35" s="388"/>
      <c r="C35" s="388"/>
      <c r="D35" s="388"/>
      <c r="E35" s="388"/>
      <c r="F35" s="388"/>
      <c r="G35" s="388"/>
    </row>
    <row r="36" spans="1:7">
      <c r="E36" s="357"/>
      <c r="F36" s="358"/>
      <c r="G36" s="359"/>
    </row>
    <row r="37" spans="1:7">
      <c r="G37" s="360"/>
    </row>
    <row r="38" spans="1:7">
      <c r="G38" s="360">
        <f>G31-G37</f>
        <v>2926354.9899999998</v>
      </c>
    </row>
    <row r="39" spans="1:7">
      <c r="G39" s="360"/>
    </row>
    <row r="40" spans="1:7">
      <c r="G40" s="360"/>
    </row>
    <row r="41" spans="1:7">
      <c r="F41" s="360">
        <f>F31-F30</f>
        <v>46840.759999999995</v>
      </c>
    </row>
    <row r="44" spans="1:7">
      <c r="D44" s="361"/>
      <c r="E44" s="361"/>
      <c r="F44" s="361"/>
      <c r="G44" s="361"/>
    </row>
    <row r="45" spans="1:7">
      <c r="D45" s="361"/>
      <c r="E45" s="362"/>
      <c r="F45" s="361"/>
      <c r="G45" s="361"/>
    </row>
    <row r="46" spans="1:7">
      <c r="D46" s="361"/>
      <c r="E46" s="362"/>
      <c r="F46" s="361"/>
      <c r="G46" s="361"/>
    </row>
    <row r="47" spans="1:7">
      <c r="D47" s="361"/>
      <c r="E47" s="362"/>
      <c r="F47" s="361"/>
      <c r="G47" s="361"/>
    </row>
    <row r="48" spans="1:7">
      <c r="D48" s="361"/>
      <c r="E48" s="362"/>
      <c r="F48" s="361"/>
      <c r="G48" s="361"/>
    </row>
    <row r="49" spans="4:7">
      <c r="D49" s="361"/>
      <c r="E49" s="362"/>
      <c r="F49" s="361"/>
      <c r="G49" s="361"/>
    </row>
    <row r="50" spans="4:7">
      <c r="D50" s="361"/>
      <c r="E50" s="362"/>
      <c r="F50" s="361"/>
      <c r="G50" s="361"/>
    </row>
    <row r="51" spans="4:7">
      <c r="D51" s="361"/>
      <c r="E51" s="362"/>
      <c r="F51" s="361"/>
      <c r="G51" s="361"/>
    </row>
    <row r="52" spans="4:7">
      <c r="D52" s="361"/>
      <c r="E52" s="362"/>
      <c r="F52" s="361"/>
      <c r="G52" s="361"/>
    </row>
    <row r="53" spans="4:7">
      <c r="D53" s="361"/>
      <c r="E53" s="362"/>
      <c r="F53" s="361"/>
      <c r="G53" s="361"/>
    </row>
    <row r="54" spans="4:7">
      <c r="D54" s="361"/>
      <c r="E54" s="362"/>
      <c r="F54" s="361"/>
      <c r="G54" s="361"/>
    </row>
    <row r="55" spans="4:7">
      <c r="D55" s="361"/>
      <c r="E55" s="362"/>
      <c r="F55" s="361"/>
      <c r="G55" s="361"/>
    </row>
    <row r="56" spans="4:7">
      <c r="D56" s="361"/>
      <c r="E56" s="362"/>
      <c r="F56" s="361"/>
      <c r="G56" s="361"/>
    </row>
    <row r="57" spans="4:7">
      <c r="D57" s="361"/>
      <c r="E57" s="362"/>
      <c r="F57" s="361"/>
      <c r="G57" s="361"/>
    </row>
    <row r="58" spans="4:7">
      <c r="D58" s="361"/>
      <c r="E58" s="362"/>
      <c r="F58" s="361"/>
      <c r="G58" s="361"/>
    </row>
    <row r="59" spans="4:7">
      <c r="D59" s="361"/>
      <c r="E59" s="362"/>
      <c r="F59" s="361"/>
      <c r="G59" s="361"/>
    </row>
    <row r="60" spans="4:7">
      <c r="D60" s="361"/>
      <c r="E60" s="362"/>
      <c r="F60" s="361"/>
      <c r="G60" s="361"/>
    </row>
    <row r="61" spans="4:7">
      <c r="D61" s="361"/>
      <c r="E61" s="362"/>
      <c r="F61" s="361"/>
      <c r="G61" s="361"/>
    </row>
    <row r="62" spans="4:7">
      <c r="D62" s="361"/>
      <c r="E62" s="362"/>
      <c r="F62" s="361"/>
      <c r="G62" s="361"/>
    </row>
    <row r="63" spans="4:7">
      <c r="D63" s="361"/>
      <c r="E63" s="362"/>
      <c r="F63" s="361"/>
      <c r="G63" s="361"/>
    </row>
    <row r="64" spans="4:7">
      <c r="D64" s="361"/>
      <c r="E64" s="362"/>
      <c r="F64" s="361"/>
      <c r="G64" s="361"/>
    </row>
    <row r="65" spans="5:5">
      <c r="E65" s="362"/>
    </row>
    <row r="66" spans="5:5">
      <c r="E66" s="362"/>
    </row>
    <row r="67" spans="5:5">
      <c r="E67" s="362"/>
    </row>
    <row r="68" spans="5:5">
      <c r="E68" s="362"/>
    </row>
    <row r="69" spans="5:5">
      <c r="E69" s="362"/>
    </row>
    <row r="70" spans="5:5">
      <c r="E70" s="362"/>
    </row>
    <row r="71" spans="5:5">
      <c r="E71" s="362"/>
    </row>
    <row r="72" spans="5:5">
      <c r="E72" s="362"/>
    </row>
    <row r="73" spans="5:5">
      <c r="E73" s="362"/>
    </row>
    <row r="74" spans="5:5">
      <c r="E74" s="362"/>
    </row>
    <row r="75" spans="5:5">
      <c r="E75" s="362"/>
    </row>
    <row r="76" spans="5:5">
      <c r="E76" s="362"/>
    </row>
    <row r="77" spans="5:5">
      <c r="E77" s="362"/>
    </row>
    <row r="78" spans="5:5">
      <c r="E78" s="362"/>
    </row>
    <row r="79" spans="5:5">
      <c r="E79" s="362"/>
    </row>
    <row r="80" spans="5:5">
      <c r="E80" s="362"/>
    </row>
    <row r="81" spans="5:5">
      <c r="E81" s="362"/>
    </row>
    <row r="82" spans="5:5">
      <c r="E82" s="362"/>
    </row>
    <row r="83" spans="5:5">
      <c r="E83" s="362"/>
    </row>
    <row r="84" spans="5:5">
      <c r="E84" s="362"/>
    </row>
    <row r="85" spans="5:5">
      <c r="E85" s="362"/>
    </row>
    <row r="86" spans="5:5">
      <c r="E86" s="362"/>
    </row>
    <row r="87" spans="5:5">
      <c r="E87" s="362"/>
    </row>
    <row r="88" spans="5:5">
      <c r="E88" s="362"/>
    </row>
    <row r="89" spans="5:5">
      <c r="E89" s="362"/>
    </row>
    <row r="90" spans="5:5">
      <c r="E90" s="362"/>
    </row>
    <row r="91" spans="5:5">
      <c r="E91" s="362"/>
    </row>
    <row r="92" spans="5:5">
      <c r="E92" s="362"/>
    </row>
    <row r="93" spans="5:5">
      <c r="E93" s="362"/>
    </row>
    <row r="94" spans="5:5">
      <c r="E94" s="362"/>
    </row>
    <row r="95" spans="5:5">
      <c r="E95" s="362"/>
    </row>
    <row r="96" spans="5:5">
      <c r="E96" s="362"/>
    </row>
    <row r="97" spans="5:5">
      <c r="E97" s="362"/>
    </row>
    <row r="98" spans="5:5">
      <c r="E98" s="362"/>
    </row>
    <row r="99" spans="5:5">
      <c r="E99" s="362"/>
    </row>
    <row r="100" spans="5:5">
      <c r="E100" s="362"/>
    </row>
    <row r="101" spans="5:5">
      <c r="E101" s="362"/>
    </row>
    <row r="102" spans="5:5">
      <c r="E102" s="362"/>
    </row>
    <row r="103" spans="5:5">
      <c r="E103" s="362"/>
    </row>
    <row r="104" spans="5:5">
      <c r="E104" s="362"/>
    </row>
    <row r="105" spans="5:5">
      <c r="E105" s="362"/>
    </row>
    <row r="106" spans="5:5">
      <c r="E106" s="362"/>
    </row>
    <row r="107" spans="5:5">
      <c r="E107" s="362"/>
    </row>
    <row r="108" spans="5:5">
      <c r="E108" s="362"/>
    </row>
    <row r="109" spans="5:5">
      <c r="E109" s="362"/>
    </row>
    <row r="110" spans="5:5">
      <c r="E110" s="362"/>
    </row>
    <row r="111" spans="5:5">
      <c r="E111" s="362"/>
    </row>
    <row r="112" spans="5:5">
      <c r="E112" s="362"/>
    </row>
    <row r="113" spans="5:5">
      <c r="E113" s="362"/>
    </row>
    <row r="114" spans="5:5">
      <c r="E114" s="362"/>
    </row>
    <row r="115" spans="5:5">
      <c r="E115" s="362"/>
    </row>
    <row r="116" spans="5:5">
      <c r="E116" s="362"/>
    </row>
    <row r="117" spans="5:5">
      <c r="E117" s="362"/>
    </row>
    <row r="118" spans="5:5">
      <c r="E118" s="362"/>
    </row>
    <row r="119" spans="5:5">
      <c r="E119" s="362"/>
    </row>
    <row r="120" spans="5:5">
      <c r="E120" s="362"/>
    </row>
    <row r="121" spans="5:5">
      <c r="E121" s="362"/>
    </row>
    <row r="122" spans="5:5">
      <c r="E122" s="362"/>
    </row>
    <row r="123" spans="5:5">
      <c r="E123" s="362"/>
    </row>
    <row r="124" spans="5:5">
      <c r="E124" s="362"/>
    </row>
    <row r="125" spans="5:5">
      <c r="E125" s="362"/>
    </row>
    <row r="126" spans="5:5">
      <c r="E126" s="362"/>
    </row>
    <row r="127" spans="5:5">
      <c r="E127" s="362"/>
    </row>
    <row r="128" spans="5:5">
      <c r="E128" s="362"/>
    </row>
    <row r="129" spans="5:5">
      <c r="E129" s="362"/>
    </row>
    <row r="130" spans="5:5">
      <c r="E130" s="362"/>
    </row>
    <row r="131" spans="5:5">
      <c r="E131" s="362"/>
    </row>
    <row r="132" spans="5:5">
      <c r="E132" s="362"/>
    </row>
    <row r="133" spans="5:5">
      <c r="E133" s="362"/>
    </row>
    <row r="134" spans="5:5">
      <c r="E134" s="362"/>
    </row>
    <row r="135" spans="5:5">
      <c r="E135" s="362"/>
    </row>
    <row r="317" ht="18.75" customHeight="1"/>
    <row r="318" ht="19.5" customHeight="1"/>
    <row r="319" ht="19.5" customHeight="1"/>
    <row r="320" ht="19.5" customHeight="1"/>
    <row r="321" ht="18.75" customHeight="1"/>
    <row r="322" ht="16.5" customHeight="1"/>
    <row r="323" ht="16.5" customHeight="1"/>
    <row r="324" ht="15.75" customHeight="1"/>
    <row r="325" ht="15.75" customHeight="1"/>
    <row r="326" ht="15" customHeight="1"/>
    <row r="327" ht="15.75" customHeight="1"/>
    <row r="328" ht="16.5" customHeight="1"/>
    <row r="329" ht="15.75" customHeight="1"/>
    <row r="330" ht="14.25" customHeight="1"/>
  </sheetData>
  <sheetProtection autoFilter="0"/>
  <dataConsolidate/>
  <mergeCells count="7">
    <mergeCell ref="A35:G35"/>
    <mergeCell ref="A1:G1"/>
    <mergeCell ref="A2:G2"/>
    <mergeCell ref="A3:G3"/>
    <mergeCell ref="A4:G4"/>
    <mergeCell ref="A6:G6"/>
    <mergeCell ref="A34:G34"/>
  </mergeCells>
  <printOptions horizontalCentered="1"/>
  <pageMargins left="0.23622047244094491" right="0.23622047244094491" top="0.74803149606299213" bottom="0.74803149606299213" header="0.31496062992125984" footer="0.31496062992125984"/>
  <pageSetup scale="80" fitToHeight="0" orientation="landscape" r:id="rId1"/>
  <headerFooter>
    <oddFooter>&amp;RPAG: &amp;P DE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>
    <tabColor rgb="FF92D050"/>
  </sheetPr>
  <dimension ref="A1:AB132"/>
  <sheetViews>
    <sheetView showGridLines="0" topLeftCell="B1" zoomScale="40" zoomScaleNormal="40" workbookViewId="0">
      <selection activeCell="B94" sqref="B94:O94"/>
    </sheetView>
  </sheetViews>
  <sheetFormatPr baseColWidth="10" defaultColWidth="9.140625" defaultRowHeight="28.5"/>
  <cols>
    <col min="1" max="1" width="12.28515625" style="78" hidden="1" customWidth="1"/>
    <col min="2" max="2" width="77.7109375" style="76" customWidth="1"/>
    <col min="3" max="3" width="27.7109375" style="76" customWidth="1"/>
    <col min="4" max="4" width="23.28515625" style="76" customWidth="1"/>
    <col min="5" max="5" width="28.28515625" style="85" customWidth="1"/>
    <col min="6" max="6" width="30.85546875" style="85" customWidth="1"/>
    <col min="7" max="7" width="30.85546875" style="76" customWidth="1"/>
    <col min="8" max="8" width="32.28515625" style="85" customWidth="1"/>
    <col min="9" max="9" width="28.7109375" style="76" customWidth="1"/>
    <col min="10" max="10" width="27.7109375" style="85" customWidth="1"/>
    <col min="11" max="11" width="30.85546875" style="85" customWidth="1"/>
    <col min="12" max="12" width="29.140625" style="76" bestFit="1" customWidth="1"/>
    <col min="13" max="13" width="27.42578125" style="85" customWidth="1"/>
    <col min="14" max="14" width="27.85546875" style="85" customWidth="1"/>
    <col min="15" max="15" width="27.5703125" style="85" bestFit="1" customWidth="1"/>
    <col min="16" max="16" width="12" style="76" bestFit="1" customWidth="1"/>
    <col min="17" max="17" width="96.7109375" style="76" bestFit="1" customWidth="1"/>
    <col min="18" max="18" width="9.140625" style="76"/>
    <col min="19" max="26" width="6" style="76" bestFit="1" customWidth="1"/>
    <col min="27" max="28" width="14.85546875" style="76" bestFit="1" customWidth="1"/>
    <col min="29" max="16384" width="9.140625" style="76"/>
  </cols>
  <sheetData>
    <row r="1" spans="1:28" ht="30" customHeight="1">
      <c r="A1" s="74" t="e">
        <f>+'[3]Estado de cuenta de suplidores'!#REF!</f>
        <v>#REF!</v>
      </c>
      <c r="B1" s="398" t="s">
        <v>50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75"/>
      <c r="Q1" s="77" t="s">
        <v>103</v>
      </c>
    </row>
    <row r="2" spans="1:28" ht="28.5" customHeight="1">
      <c r="B2" s="398" t="s">
        <v>51</v>
      </c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75"/>
      <c r="Q2" s="79" t="s">
        <v>104</v>
      </c>
    </row>
    <row r="3" spans="1:28">
      <c r="B3" s="398" t="s">
        <v>333</v>
      </c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75"/>
      <c r="Q3" s="79" t="s">
        <v>105</v>
      </c>
    </row>
    <row r="4" spans="1:28" ht="54" customHeight="1">
      <c r="B4" s="398" t="s">
        <v>52</v>
      </c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75"/>
      <c r="Q4" s="79" t="s">
        <v>106</v>
      </c>
    </row>
    <row r="5" spans="1:28">
      <c r="B5" s="399" t="s">
        <v>53</v>
      </c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80"/>
      <c r="Q5" s="79" t="s">
        <v>107</v>
      </c>
    </row>
    <row r="6" spans="1:28">
      <c r="B6" s="81"/>
      <c r="C6" s="82"/>
      <c r="D6" s="82"/>
      <c r="E6" s="83"/>
      <c r="F6" s="83"/>
      <c r="G6" s="82"/>
      <c r="H6" s="84"/>
      <c r="J6" s="84"/>
      <c r="K6" s="84"/>
      <c r="M6" s="84"/>
      <c r="N6" s="84"/>
      <c r="Q6" s="79" t="s">
        <v>108</v>
      </c>
    </row>
    <row r="7" spans="1:28">
      <c r="B7" s="86" t="s">
        <v>54</v>
      </c>
      <c r="C7" s="87" t="s">
        <v>55</v>
      </c>
      <c r="D7" s="87" t="s">
        <v>56</v>
      </c>
      <c r="E7" s="88" t="s">
        <v>57</v>
      </c>
      <c r="F7" s="88" t="s">
        <v>58</v>
      </c>
      <c r="G7" s="87" t="s">
        <v>59</v>
      </c>
      <c r="H7" s="88" t="s">
        <v>60</v>
      </c>
      <c r="I7" s="87" t="s">
        <v>61</v>
      </c>
      <c r="J7" s="88" t="s">
        <v>62</v>
      </c>
      <c r="K7" s="88" t="s">
        <v>63</v>
      </c>
      <c r="L7" s="87" t="s">
        <v>64</v>
      </c>
      <c r="M7" s="88" t="s">
        <v>65</v>
      </c>
      <c r="N7" s="88" t="s">
        <v>66</v>
      </c>
      <c r="O7" s="88" t="s">
        <v>67</v>
      </c>
      <c r="AA7" s="89">
        <f>SUM(S8:AA8)</f>
        <v>11.029108875781253</v>
      </c>
      <c r="AB7" s="89">
        <f>+AA7+AB8</f>
        <v>13.989108875781252</v>
      </c>
    </row>
    <row r="8" spans="1:28" s="78" customFormat="1" ht="26.25" hidden="1">
      <c r="B8" s="90" t="s">
        <v>109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S8" s="92">
        <v>1</v>
      </c>
      <c r="T8" s="92">
        <v>1.05</v>
      </c>
      <c r="U8" s="92">
        <f t="shared" ref="U8:Z8" si="0">+T8*1.05</f>
        <v>1.1025</v>
      </c>
      <c r="V8" s="92">
        <f t="shared" si="0"/>
        <v>1.1576250000000001</v>
      </c>
      <c r="W8" s="92">
        <f t="shared" si="0"/>
        <v>1.2155062500000002</v>
      </c>
      <c r="X8" s="92">
        <f t="shared" si="0"/>
        <v>1.2762815625000004</v>
      </c>
      <c r="Y8" s="92">
        <f t="shared" si="0"/>
        <v>1.3400956406250004</v>
      </c>
      <c r="Z8" s="92">
        <f t="shared" si="0"/>
        <v>1.4071004226562505</v>
      </c>
      <c r="AA8" s="92">
        <v>1.48</v>
      </c>
      <c r="AB8" s="92">
        <f>+AA8*2</f>
        <v>2.96</v>
      </c>
    </row>
    <row r="9" spans="1:28" ht="26.25" customHeight="1">
      <c r="B9" s="93" t="s">
        <v>68</v>
      </c>
      <c r="C9" s="94">
        <f>SUM(D9:O9)</f>
        <v>24597147.460000001</v>
      </c>
      <c r="D9" s="95">
        <f>D11+D10</f>
        <v>920426.25</v>
      </c>
      <c r="E9" s="96">
        <f>+E11+E14+E10</f>
        <v>1703145.97</v>
      </c>
      <c r="F9" s="96">
        <f>+F10+F11+F14</f>
        <v>6568419.9000000004</v>
      </c>
      <c r="G9" s="97">
        <f>+G10+G11+G14</f>
        <v>1764143.52</v>
      </c>
      <c r="H9" s="96">
        <f>+H11+H14+H10</f>
        <v>1801106.05</v>
      </c>
      <c r="I9" s="96">
        <f>+I10+I11+I14</f>
        <v>1812668.56</v>
      </c>
      <c r="J9" s="96">
        <f>+J10+J11+J14</f>
        <v>1769021.65</v>
      </c>
      <c r="K9" s="96">
        <f>+K10+K11+K14</f>
        <v>1894389</v>
      </c>
      <c r="L9" s="98">
        <f>L10+L11+L13+L14</f>
        <v>6363826.5599999996</v>
      </c>
      <c r="M9" s="96">
        <f>+M10+M11+M14</f>
        <v>0</v>
      </c>
      <c r="N9" s="98">
        <f>+N10+N11+O16</f>
        <v>0</v>
      </c>
      <c r="O9" s="98">
        <f>+O14+O11+O10</f>
        <v>0</v>
      </c>
      <c r="S9" s="99"/>
    </row>
    <row r="10" spans="1:28" ht="26.25" customHeight="1">
      <c r="B10" s="100" t="s">
        <v>69</v>
      </c>
      <c r="C10" s="101">
        <f t="shared" ref="C10:C72" si="1">SUM(D10:O10)</f>
        <v>11397714.789999999</v>
      </c>
      <c r="D10" s="102">
        <v>108900</v>
      </c>
      <c r="E10" s="103">
        <v>706735.72</v>
      </c>
      <c r="F10" s="103">
        <v>5586123.1500000004</v>
      </c>
      <c r="G10" s="104">
        <v>817119.47</v>
      </c>
      <c r="H10" s="103">
        <v>849863.25</v>
      </c>
      <c r="I10" s="103">
        <v>909388.91</v>
      </c>
      <c r="J10" s="103">
        <v>865475.29</v>
      </c>
      <c r="K10" s="103">
        <v>930052</v>
      </c>
      <c r="L10" s="103">
        <v>624057</v>
      </c>
      <c r="M10" s="103"/>
      <c r="N10" s="105"/>
      <c r="O10" s="105"/>
    </row>
    <row r="11" spans="1:28" ht="41.25" customHeight="1">
      <c r="B11" s="100" t="s">
        <v>70</v>
      </c>
      <c r="C11" s="101"/>
      <c r="D11" s="106">
        <v>811526.25</v>
      </c>
      <c r="E11" s="103">
        <v>811526.25</v>
      </c>
      <c r="F11" s="103">
        <v>797412.75</v>
      </c>
      <c r="G11" s="107">
        <v>775772.05</v>
      </c>
      <c r="H11" s="103">
        <v>774831.15</v>
      </c>
      <c r="I11" s="103">
        <v>723081.65</v>
      </c>
      <c r="J11" s="103">
        <v>725904.36</v>
      </c>
      <c r="K11" s="103">
        <v>783500</v>
      </c>
      <c r="L11" s="103">
        <v>765500</v>
      </c>
      <c r="M11" s="103"/>
      <c r="N11" s="105"/>
      <c r="O11" s="105"/>
    </row>
    <row r="12" spans="1:28" s="78" customFormat="1" ht="52.5" hidden="1">
      <c r="B12" s="108" t="s">
        <v>110</v>
      </c>
      <c r="C12" s="109">
        <f t="shared" si="1"/>
        <v>1571317.48</v>
      </c>
      <c r="D12" s="110">
        <v>0</v>
      </c>
      <c r="E12" s="110">
        <v>0</v>
      </c>
      <c r="F12" s="110">
        <v>0</v>
      </c>
      <c r="G12" s="110">
        <v>0</v>
      </c>
      <c r="H12" s="110">
        <v>0</v>
      </c>
      <c r="I12" s="110">
        <v>0</v>
      </c>
      <c r="J12" s="110">
        <v>0</v>
      </c>
      <c r="K12" s="110">
        <v>0</v>
      </c>
      <c r="L12" s="110">
        <v>0</v>
      </c>
      <c r="M12" s="110">
        <v>0</v>
      </c>
      <c r="N12" s="110">
        <v>0</v>
      </c>
      <c r="O12" s="111">
        <v>1571317.48</v>
      </c>
    </row>
    <row r="13" spans="1:28" s="78" customFormat="1" ht="22.5" customHeight="1">
      <c r="B13" s="108" t="s">
        <v>111</v>
      </c>
      <c r="C13" s="109">
        <f t="shared" si="1"/>
        <v>4795562.5599999996</v>
      </c>
      <c r="D13" s="110">
        <v>0</v>
      </c>
      <c r="E13" s="110">
        <v>0</v>
      </c>
      <c r="F13" s="110">
        <v>0</v>
      </c>
      <c r="G13" s="110">
        <v>0</v>
      </c>
      <c r="H13" s="110">
        <v>0</v>
      </c>
      <c r="I13" s="110">
        <v>0</v>
      </c>
      <c r="J13" s="110">
        <v>0</v>
      </c>
      <c r="K13" s="110">
        <v>0</v>
      </c>
      <c r="L13" s="110">
        <v>4795562.5599999996</v>
      </c>
      <c r="M13" s="110">
        <v>0</v>
      </c>
      <c r="N13" s="110">
        <v>0</v>
      </c>
      <c r="O13" s="105"/>
    </row>
    <row r="14" spans="1:28" s="78" customFormat="1" ht="21" customHeight="1">
      <c r="B14" s="108" t="s">
        <v>112</v>
      </c>
      <c r="C14" s="109">
        <f t="shared" si="1"/>
        <v>1434815.65</v>
      </c>
      <c r="D14" s="110">
        <v>0</v>
      </c>
      <c r="E14" s="110">
        <v>184884</v>
      </c>
      <c r="F14" s="110">
        <v>184884</v>
      </c>
      <c r="G14" s="110">
        <v>171252</v>
      </c>
      <c r="H14" s="110">
        <v>176411.65</v>
      </c>
      <c r="I14" s="110">
        <v>180198</v>
      </c>
      <c r="J14" s="112">
        <v>177642</v>
      </c>
      <c r="K14" s="113">
        <v>180837</v>
      </c>
      <c r="L14" s="110">
        <v>178707</v>
      </c>
      <c r="M14" s="110"/>
      <c r="N14" s="110">
        <v>0</v>
      </c>
      <c r="O14" s="105"/>
    </row>
    <row r="15" spans="1:28" ht="39.75" customHeight="1">
      <c r="B15" s="93" t="s">
        <v>71</v>
      </c>
      <c r="C15" s="94">
        <f>SUM(D15:O15)</f>
        <v>28391769.760000002</v>
      </c>
      <c r="D15" s="114">
        <f>SUM(D16:D24)</f>
        <v>2550773.4299999997</v>
      </c>
      <c r="E15" s="96">
        <f>E16+E17+E18+E19+E20+E21+E22+E23+E24</f>
        <v>4536085.0600000005</v>
      </c>
      <c r="F15" s="96">
        <f>F16+F17+F18+F19+F20+F21+F22+F23+F24</f>
        <v>3269161.29</v>
      </c>
      <c r="G15" s="115">
        <f>+G16+G18+G19+G20+G22</f>
        <v>1727135.7300000002</v>
      </c>
      <c r="H15" s="96">
        <f>+H16+H17+H18+H19+H20+H22</f>
        <v>2556165.0499999998</v>
      </c>
      <c r="I15" s="96">
        <f>+I16+I17+I18+I19+I20+I21+I22+I23+I24</f>
        <v>1653648.19</v>
      </c>
      <c r="J15" s="96">
        <f>+J16+J17+J18+J19+J20+J22</f>
        <v>2245613.09</v>
      </c>
      <c r="K15" s="96">
        <f>+K16+K17+K18+K19+K20+K21+K22+K23+K24</f>
        <v>6163033.2000000002</v>
      </c>
      <c r="L15" s="96">
        <f>+L16+L21+L24+L17+L18+L19+L20+L22</f>
        <v>3690154.7199999997</v>
      </c>
      <c r="M15" s="96">
        <f>M16+M18+M19+M20+M22+M24</f>
        <v>0</v>
      </c>
      <c r="N15" s="111">
        <f>+N16+N18+N19+N20</f>
        <v>0</v>
      </c>
      <c r="O15" s="111">
        <f>+O16+O17+O18+O19+O20+O21+O22</f>
        <v>0</v>
      </c>
    </row>
    <row r="16" spans="1:28" ht="54.75" customHeight="1">
      <c r="B16" s="100" t="s">
        <v>72</v>
      </c>
      <c r="C16" s="101">
        <f t="shared" si="1"/>
        <v>4466315.53</v>
      </c>
      <c r="D16" s="106">
        <v>481966.53</v>
      </c>
      <c r="E16" s="103">
        <v>474623.03</v>
      </c>
      <c r="F16" s="103">
        <v>504172.62</v>
      </c>
      <c r="G16" s="107">
        <v>255051.6</v>
      </c>
      <c r="H16" s="116">
        <v>874424.73</v>
      </c>
      <c r="I16" s="103">
        <v>504051.52</v>
      </c>
      <c r="J16" s="103">
        <v>384134.98</v>
      </c>
      <c r="K16" s="103">
        <v>469766.51</v>
      </c>
      <c r="L16" s="103">
        <v>518124.01</v>
      </c>
      <c r="M16" s="103"/>
      <c r="N16" s="105"/>
      <c r="O16" s="105"/>
    </row>
    <row r="17" spans="2:16" ht="51" customHeight="1">
      <c r="B17" s="100" t="s">
        <v>334</v>
      </c>
      <c r="C17" s="101">
        <f t="shared" si="1"/>
        <v>4678046.42</v>
      </c>
      <c r="D17" s="106"/>
      <c r="E17" s="116">
        <v>2532391.89</v>
      </c>
      <c r="F17" s="103">
        <v>31388</v>
      </c>
      <c r="G17" s="107"/>
      <c r="H17" s="103">
        <v>62524.9</v>
      </c>
      <c r="I17" s="103"/>
      <c r="J17" s="103">
        <v>143954.20000000001</v>
      </c>
      <c r="K17" s="103">
        <v>1907787.43</v>
      </c>
      <c r="L17" s="103"/>
      <c r="M17" s="103"/>
      <c r="N17" s="105"/>
      <c r="O17" s="105"/>
    </row>
    <row r="18" spans="2:16" ht="26.25" customHeight="1">
      <c r="B18" s="100" t="s">
        <v>73</v>
      </c>
      <c r="C18" s="101"/>
      <c r="D18" s="106"/>
      <c r="E18" s="103"/>
      <c r="F18" s="103"/>
      <c r="G18" s="107">
        <v>372614.27</v>
      </c>
      <c r="H18" s="103">
        <v>177670</v>
      </c>
      <c r="I18" s="103">
        <v>111322.96</v>
      </c>
      <c r="J18" s="103"/>
      <c r="K18" s="103">
        <v>187030</v>
      </c>
      <c r="L18" s="103">
        <v>199330</v>
      </c>
      <c r="M18" s="103"/>
      <c r="N18" s="98"/>
      <c r="O18" s="105"/>
    </row>
    <row r="19" spans="2:16" ht="25.5" customHeight="1">
      <c r="B19" s="100" t="s">
        <v>74</v>
      </c>
      <c r="C19" s="101">
        <f t="shared" si="1"/>
        <v>319132.09999999998</v>
      </c>
      <c r="D19" s="106">
        <v>7650</v>
      </c>
      <c r="E19" s="103">
        <v>35450.6</v>
      </c>
      <c r="F19" s="103">
        <v>30370.5</v>
      </c>
      <c r="G19" s="107">
        <v>28201.5</v>
      </c>
      <c r="H19" s="103">
        <v>18900</v>
      </c>
      <c r="I19" s="103">
        <v>35800.199999999997</v>
      </c>
      <c r="J19" s="103">
        <v>13200.3</v>
      </c>
      <c r="K19" s="103">
        <v>98558</v>
      </c>
      <c r="L19" s="103">
        <v>51001</v>
      </c>
      <c r="M19" s="103"/>
      <c r="N19" s="105"/>
      <c r="O19" s="105"/>
    </row>
    <row r="20" spans="2:16" ht="26.25" customHeight="1">
      <c r="B20" s="100" t="s">
        <v>75</v>
      </c>
      <c r="C20" s="101">
        <f t="shared" si="1"/>
        <v>7020441.8100000005</v>
      </c>
      <c r="D20" s="106"/>
      <c r="E20" s="103">
        <v>1493619.54</v>
      </c>
      <c r="F20" s="103">
        <v>643073.27</v>
      </c>
      <c r="G20" s="107">
        <v>916103.54</v>
      </c>
      <c r="H20" s="103">
        <v>1115310.5</v>
      </c>
      <c r="I20" s="103">
        <v>795795.8</v>
      </c>
      <c r="J20" s="103">
        <v>20000</v>
      </c>
      <c r="K20" s="103">
        <v>863202.5</v>
      </c>
      <c r="L20" s="103">
        <v>1173336.6599999999</v>
      </c>
      <c r="M20" s="103"/>
      <c r="N20" s="105"/>
      <c r="O20" s="105"/>
    </row>
    <row r="21" spans="2:16" ht="26.25" customHeight="1">
      <c r="B21" s="100" t="s">
        <v>76</v>
      </c>
      <c r="C21" s="101">
        <f t="shared" si="1"/>
        <v>40368.54</v>
      </c>
      <c r="D21" s="106">
        <v>0</v>
      </c>
      <c r="E21" s="103"/>
      <c r="F21" s="103"/>
      <c r="G21" s="107"/>
      <c r="H21" s="103"/>
      <c r="I21" s="103"/>
      <c r="J21" s="103"/>
      <c r="K21" s="103">
        <v>40368.54</v>
      </c>
      <c r="L21" s="103"/>
      <c r="M21" s="103"/>
      <c r="N21" s="105"/>
      <c r="O21" s="105"/>
    </row>
    <row r="22" spans="2:16" ht="26.25" customHeight="1">
      <c r="B22" s="100" t="s">
        <v>77</v>
      </c>
      <c r="C22" s="101"/>
      <c r="D22" s="106">
        <v>2061156.9</v>
      </c>
      <c r="E22" s="103"/>
      <c r="F22" s="103">
        <v>2060156.9</v>
      </c>
      <c r="G22" s="107">
        <v>155164.82</v>
      </c>
      <c r="H22" s="103">
        <v>307334.92</v>
      </c>
      <c r="I22" s="103">
        <v>206677.71</v>
      </c>
      <c r="J22" s="103">
        <v>1684323.61</v>
      </c>
      <c r="K22" s="103">
        <v>2596320.2200000002</v>
      </c>
      <c r="L22" s="103">
        <v>1653563.05</v>
      </c>
      <c r="M22" s="103"/>
      <c r="N22" s="105"/>
      <c r="O22" s="111"/>
    </row>
    <row r="23" spans="2:16" ht="57">
      <c r="B23" s="100" t="s">
        <v>78</v>
      </c>
      <c r="C23" s="101">
        <f t="shared" si="1"/>
        <v>0</v>
      </c>
      <c r="D23" s="106"/>
      <c r="E23" s="116"/>
      <c r="F23" s="103"/>
      <c r="G23" s="107"/>
      <c r="H23" s="103"/>
      <c r="I23" s="103"/>
      <c r="J23" s="103"/>
      <c r="K23" s="103"/>
      <c r="L23" s="103"/>
      <c r="M23" s="103"/>
      <c r="N23" s="105"/>
      <c r="O23" s="105"/>
    </row>
    <row r="24" spans="2:16" ht="57">
      <c r="B24" s="100" t="s">
        <v>79</v>
      </c>
      <c r="C24" s="101">
        <f t="shared" si="1"/>
        <v>94800</v>
      </c>
      <c r="D24" s="106">
        <v>0</v>
      </c>
      <c r="E24" s="103"/>
      <c r="F24" s="103"/>
      <c r="G24" s="104"/>
      <c r="H24" s="103"/>
      <c r="I24" s="103"/>
      <c r="J24" s="103"/>
      <c r="K24" s="103"/>
      <c r="L24" s="103">
        <v>94800</v>
      </c>
      <c r="M24" s="103"/>
      <c r="N24" s="105"/>
      <c r="O24" s="105"/>
    </row>
    <row r="25" spans="2:16" ht="26.25" customHeight="1">
      <c r="B25" s="93" t="s">
        <v>80</v>
      </c>
      <c r="C25" s="94">
        <f>SUM(D25:O25)</f>
        <v>31346411.620000001</v>
      </c>
      <c r="D25" s="114">
        <f>SUM(D26:D34)</f>
        <v>6261896.1100000003</v>
      </c>
      <c r="E25" s="96">
        <f>E26+E27+E28+E30+E29+E31+E32+E34</f>
        <v>1096199.3800000001</v>
      </c>
      <c r="F25" s="96">
        <f>F26+F27+F28+F29+F30+F31+F32+F34</f>
        <v>3885595.52</v>
      </c>
      <c r="G25" s="96">
        <f>G26+G27+G28+G29+G30+G31+G32+G34</f>
        <v>2770789.52</v>
      </c>
      <c r="H25" s="96">
        <f>H28+H29+H30+H31+H32+H34++H26</f>
        <v>7886040.0100000007</v>
      </c>
      <c r="I25" s="96">
        <f>I26+I32+I34</f>
        <v>2091726.87</v>
      </c>
      <c r="J25" s="96">
        <f>+J28+J32+J34</f>
        <v>2499385.6100000003</v>
      </c>
      <c r="K25" s="96">
        <f>+K26+K28+K32+K34+K29</f>
        <v>1952713.33</v>
      </c>
      <c r="L25" s="96">
        <f>L26+L32+L34+L27+L28+L29+L30+L31</f>
        <v>2902065.27</v>
      </c>
      <c r="M25" s="96">
        <f>M26+M32+M34+M29</f>
        <v>0</v>
      </c>
      <c r="N25" s="111">
        <f>+N26+N32+N34</f>
        <v>0</v>
      </c>
      <c r="O25" s="111">
        <f>+O26+O28+O30+O32+O34</f>
        <v>0</v>
      </c>
      <c r="P25" s="114"/>
    </row>
    <row r="26" spans="2:16" ht="26.25" customHeight="1">
      <c r="B26" s="100" t="s">
        <v>81</v>
      </c>
      <c r="C26" s="101">
        <f t="shared" si="1"/>
        <v>2152820.0700000003</v>
      </c>
      <c r="D26" s="106">
        <v>575333.5</v>
      </c>
      <c r="E26" s="103"/>
      <c r="F26" s="103">
        <v>60003</v>
      </c>
      <c r="G26" s="107">
        <v>833092.5</v>
      </c>
      <c r="H26" s="103">
        <v>93924.07</v>
      </c>
      <c r="I26" s="103">
        <v>118198</v>
      </c>
      <c r="J26" s="103"/>
      <c r="K26" s="103">
        <v>70784</v>
      </c>
      <c r="L26" s="103">
        <v>401485</v>
      </c>
      <c r="M26" s="103"/>
      <c r="N26" s="105"/>
      <c r="O26" s="105"/>
    </row>
    <row r="27" spans="2:16" ht="26.25" customHeight="1">
      <c r="B27" s="100" t="s">
        <v>82</v>
      </c>
      <c r="C27" s="101">
        <f t="shared" si="1"/>
        <v>171985</v>
      </c>
      <c r="D27" s="106">
        <v>0</v>
      </c>
      <c r="E27" s="103"/>
      <c r="F27" s="103"/>
      <c r="G27" s="107"/>
      <c r="H27" s="103"/>
      <c r="I27" s="103"/>
      <c r="J27" s="103"/>
      <c r="K27" s="103">
        <v>171985</v>
      </c>
      <c r="L27" s="103"/>
      <c r="M27" s="103"/>
      <c r="N27" s="105"/>
      <c r="O27" s="105"/>
    </row>
    <row r="28" spans="2:16" ht="26.25" customHeight="1">
      <c r="B28" s="100" t="s">
        <v>83</v>
      </c>
      <c r="C28" s="101">
        <f t="shared" si="1"/>
        <v>1231494.55</v>
      </c>
      <c r="D28" s="106"/>
      <c r="E28" s="103"/>
      <c r="F28" s="103"/>
      <c r="G28" s="107">
        <v>3447.46</v>
      </c>
      <c r="H28" s="103">
        <v>1228047.0900000001</v>
      </c>
      <c r="I28" s="103"/>
      <c r="J28" s="103"/>
      <c r="K28" s="103"/>
      <c r="L28" s="103"/>
      <c r="M28" s="103"/>
      <c r="N28" s="98"/>
      <c r="O28" s="105"/>
    </row>
    <row r="29" spans="2:16" ht="26.25" customHeight="1">
      <c r="B29" s="100" t="s">
        <v>84</v>
      </c>
      <c r="C29" s="101">
        <f t="shared" si="1"/>
        <v>2518173.89</v>
      </c>
      <c r="D29" s="106">
        <v>0</v>
      </c>
      <c r="E29" s="103"/>
      <c r="F29" s="103"/>
      <c r="G29" s="107"/>
      <c r="H29" s="103"/>
      <c r="I29" s="103"/>
      <c r="J29" s="103"/>
      <c r="K29" s="103">
        <v>1402788.34</v>
      </c>
      <c r="L29" s="103">
        <v>1115385.55</v>
      </c>
      <c r="M29" s="103"/>
      <c r="N29" s="105"/>
      <c r="O29" s="105"/>
    </row>
    <row r="30" spans="2:16" ht="26.25" customHeight="1">
      <c r="B30" s="100" t="s">
        <v>85</v>
      </c>
      <c r="C30" s="101">
        <f t="shared" si="1"/>
        <v>210337.54000000004</v>
      </c>
      <c r="D30" s="106">
        <v>3112.29</v>
      </c>
      <c r="E30" s="103"/>
      <c r="F30" s="103">
        <v>149863.39000000001</v>
      </c>
      <c r="G30" s="107"/>
      <c r="H30" s="103">
        <v>57361.86</v>
      </c>
      <c r="I30" s="103"/>
      <c r="J30" s="103"/>
      <c r="K30" s="103"/>
      <c r="L30" s="103"/>
      <c r="M30" s="103"/>
      <c r="N30" s="105"/>
      <c r="O30" s="105"/>
    </row>
    <row r="31" spans="2:16" ht="26.25" customHeight="1">
      <c r="B31" s="100" t="s">
        <v>86</v>
      </c>
      <c r="C31" s="101">
        <f t="shared" si="1"/>
        <v>107742.6</v>
      </c>
      <c r="D31" s="106">
        <v>107742.6</v>
      </c>
      <c r="E31" s="103"/>
      <c r="F31" s="103"/>
      <c r="G31" s="107"/>
      <c r="H31" s="103"/>
      <c r="I31" s="103"/>
      <c r="J31" s="103"/>
      <c r="K31" s="103"/>
      <c r="L31" s="103"/>
      <c r="M31" s="103"/>
      <c r="N31" s="105"/>
      <c r="O31" s="111"/>
    </row>
    <row r="32" spans="2:16" ht="26.25" customHeight="1">
      <c r="B32" s="100" t="s">
        <v>87</v>
      </c>
      <c r="C32" s="101">
        <f t="shared" si="1"/>
        <v>10186185.500000002</v>
      </c>
      <c r="D32" s="106">
        <v>2275225.29</v>
      </c>
      <c r="E32" s="103">
        <v>925930.9</v>
      </c>
      <c r="F32" s="103">
        <v>1250735.46</v>
      </c>
      <c r="G32" s="107">
        <v>1655190.85</v>
      </c>
      <c r="H32" s="103">
        <v>1454297.71</v>
      </c>
      <c r="I32" s="103">
        <v>1303631.75</v>
      </c>
      <c r="J32" s="103">
        <v>582447.55000000005</v>
      </c>
      <c r="K32" s="103">
        <v>427647</v>
      </c>
      <c r="L32" s="103">
        <v>311078.99</v>
      </c>
      <c r="M32" s="103"/>
      <c r="N32" s="105"/>
      <c r="O32" s="105"/>
    </row>
    <row r="33" spans="2:16" s="78" customFormat="1" ht="78.75" hidden="1">
      <c r="B33" s="108" t="s">
        <v>113</v>
      </c>
      <c r="C33" s="109">
        <f t="shared" si="1"/>
        <v>0</v>
      </c>
      <c r="D33" s="110">
        <v>0</v>
      </c>
      <c r="E33" s="110">
        <v>0</v>
      </c>
      <c r="F33" s="110">
        <v>0</v>
      </c>
      <c r="G33" s="110">
        <v>0</v>
      </c>
      <c r="H33" s="110">
        <v>0</v>
      </c>
      <c r="I33" s="110">
        <v>0</v>
      </c>
      <c r="J33" s="110">
        <v>0</v>
      </c>
      <c r="K33" s="110">
        <v>0</v>
      </c>
      <c r="L33" s="110">
        <v>0</v>
      </c>
      <c r="M33" s="110">
        <v>0</v>
      </c>
      <c r="N33" s="103"/>
      <c r="O33" s="105"/>
    </row>
    <row r="34" spans="2:16" ht="26.25" customHeight="1">
      <c r="B34" s="100" t="s">
        <v>88</v>
      </c>
      <c r="C34" s="101">
        <f t="shared" si="1"/>
        <v>14939657.470000001</v>
      </c>
      <c r="D34" s="106">
        <v>3300482.43</v>
      </c>
      <c r="E34" s="103">
        <v>170268.48</v>
      </c>
      <c r="F34" s="103">
        <v>2424993.67</v>
      </c>
      <c r="G34" s="107">
        <v>279058.71000000002</v>
      </c>
      <c r="H34" s="103">
        <v>5052409.28</v>
      </c>
      <c r="I34" s="103">
        <v>669897.12</v>
      </c>
      <c r="J34" s="103">
        <v>1916938.06</v>
      </c>
      <c r="K34" s="103">
        <v>51493.99</v>
      </c>
      <c r="L34" s="103">
        <v>1074115.73</v>
      </c>
      <c r="M34" s="103"/>
      <c r="N34" s="105"/>
      <c r="O34" s="117"/>
    </row>
    <row r="35" spans="2:16" s="78" customFormat="1" hidden="1">
      <c r="B35" s="118" t="s">
        <v>114</v>
      </c>
      <c r="C35" s="119">
        <f t="shared" si="1"/>
        <v>609496.02</v>
      </c>
      <c r="D35" s="120">
        <f>SUM(D36:D42)</f>
        <v>0</v>
      </c>
      <c r="E35" s="121">
        <f t="shared" ref="E35:P35" si="2">SUM(E36:E42)</f>
        <v>0</v>
      </c>
      <c r="F35" s="121">
        <f t="shared" si="2"/>
        <v>0</v>
      </c>
      <c r="G35" s="120">
        <f t="shared" si="2"/>
        <v>0</v>
      </c>
      <c r="H35" s="121">
        <f t="shared" si="2"/>
        <v>0</v>
      </c>
      <c r="I35" s="121">
        <f t="shared" si="2"/>
        <v>0</v>
      </c>
      <c r="J35" s="121">
        <f t="shared" si="2"/>
        <v>0</v>
      </c>
      <c r="K35" s="121">
        <f t="shared" si="2"/>
        <v>0</v>
      </c>
      <c r="L35" s="121">
        <f t="shared" si="2"/>
        <v>0</v>
      </c>
      <c r="M35" s="121">
        <f t="shared" si="2"/>
        <v>0</v>
      </c>
      <c r="N35" s="103">
        <v>609496.02</v>
      </c>
      <c r="O35" s="117"/>
      <c r="P35" s="122">
        <f t="shared" si="2"/>
        <v>0</v>
      </c>
    </row>
    <row r="36" spans="2:16" s="78" customFormat="1" ht="52.5" hidden="1">
      <c r="B36" s="108" t="s">
        <v>115</v>
      </c>
      <c r="C36" s="109">
        <f t="shared" si="1"/>
        <v>256287.76</v>
      </c>
      <c r="D36" s="110">
        <v>0</v>
      </c>
      <c r="E36" s="110">
        <v>0</v>
      </c>
      <c r="F36" s="110">
        <v>0</v>
      </c>
      <c r="G36" s="110">
        <v>0</v>
      </c>
      <c r="H36" s="110">
        <v>0</v>
      </c>
      <c r="I36" s="110">
        <v>0</v>
      </c>
      <c r="J36" s="110">
        <v>0</v>
      </c>
      <c r="K36" s="110">
        <v>0</v>
      </c>
      <c r="L36" s="110">
        <v>0</v>
      </c>
      <c r="M36" s="110">
        <v>0</v>
      </c>
      <c r="N36" s="103">
        <v>216847.87</v>
      </c>
      <c r="O36" s="117">
        <v>39439.89</v>
      </c>
      <c r="P36" s="110">
        <v>0</v>
      </c>
    </row>
    <row r="37" spans="2:16" s="78" customFormat="1" ht="52.5" hidden="1">
      <c r="B37" s="108" t="s">
        <v>116</v>
      </c>
      <c r="C37" s="109">
        <f t="shared" si="1"/>
        <v>585504.57000000007</v>
      </c>
      <c r="D37" s="110">
        <v>0</v>
      </c>
      <c r="E37" s="110">
        <v>0</v>
      </c>
      <c r="F37" s="110">
        <v>0</v>
      </c>
      <c r="G37" s="110">
        <v>0</v>
      </c>
      <c r="H37" s="110">
        <v>0</v>
      </c>
      <c r="I37" s="110">
        <v>0</v>
      </c>
      <c r="J37" s="110">
        <v>0</v>
      </c>
      <c r="K37" s="110">
        <v>0</v>
      </c>
      <c r="L37" s="110">
        <v>0</v>
      </c>
      <c r="M37" s="110">
        <v>0</v>
      </c>
      <c r="N37" s="96">
        <v>585504.57000000007</v>
      </c>
      <c r="O37" s="117"/>
      <c r="P37" s="110">
        <v>0</v>
      </c>
    </row>
    <row r="38" spans="2:16" s="78" customFormat="1" ht="52.5" hidden="1">
      <c r="B38" s="108" t="s">
        <v>117</v>
      </c>
      <c r="C38" s="109">
        <f t="shared" si="1"/>
        <v>257841.38999999998</v>
      </c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03">
        <v>238341.96</v>
      </c>
      <c r="O38" s="117">
        <v>19499.43</v>
      </c>
      <c r="P38" s="110">
        <v>0</v>
      </c>
    </row>
    <row r="39" spans="2:16" s="78" customFormat="1" ht="52.5" hidden="1">
      <c r="B39" s="108" t="s">
        <v>118</v>
      </c>
      <c r="C39" s="109">
        <f t="shared" si="1"/>
        <v>4944492.34</v>
      </c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03"/>
      <c r="O39" s="123">
        <v>4944492.34</v>
      </c>
      <c r="P39" s="110">
        <v>0</v>
      </c>
    </row>
    <row r="40" spans="2:16" s="78" customFormat="1" ht="52.5" hidden="1">
      <c r="B40" s="108" t="s">
        <v>119</v>
      </c>
      <c r="C40" s="109">
        <f t="shared" si="1"/>
        <v>0</v>
      </c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03"/>
      <c r="O40" s="110">
        <v>0</v>
      </c>
      <c r="P40" s="110">
        <v>0</v>
      </c>
    </row>
    <row r="41" spans="2:16" s="78" customFormat="1" ht="52.5" hidden="1">
      <c r="B41" s="108" t="s">
        <v>120</v>
      </c>
      <c r="C41" s="109">
        <f t="shared" si="1"/>
        <v>85431.47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06">
        <v>85431.47</v>
      </c>
      <c r="O41" s="110">
        <v>0</v>
      </c>
      <c r="P41" s="110">
        <v>0</v>
      </c>
    </row>
    <row r="42" spans="2:16" s="78" customFormat="1" ht="52.5" hidden="1">
      <c r="B42" s="108" t="s">
        <v>121</v>
      </c>
      <c r="C42" s="109">
        <f t="shared" si="1"/>
        <v>80081.58</v>
      </c>
      <c r="D42" s="110">
        <v>0</v>
      </c>
      <c r="E42" s="110">
        <v>0</v>
      </c>
      <c r="F42" s="110">
        <v>0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03">
        <v>80081.58</v>
      </c>
      <c r="O42" s="110">
        <v>0</v>
      </c>
      <c r="P42" s="110">
        <v>0</v>
      </c>
    </row>
    <row r="43" spans="2:16" s="78" customFormat="1" hidden="1">
      <c r="B43" s="118" t="s">
        <v>122</v>
      </c>
      <c r="C43" s="119">
        <f t="shared" si="1"/>
        <v>0</v>
      </c>
      <c r="D43" s="120">
        <f>SUM(D44:D50)</f>
        <v>0</v>
      </c>
      <c r="E43" s="121">
        <f t="shared" ref="E43:P43" si="3">SUM(E44:E50)</f>
        <v>0</v>
      </c>
      <c r="F43" s="121">
        <f t="shared" si="3"/>
        <v>0</v>
      </c>
      <c r="G43" s="120">
        <f t="shared" si="3"/>
        <v>0</v>
      </c>
      <c r="H43" s="121">
        <f t="shared" si="3"/>
        <v>0</v>
      </c>
      <c r="I43" s="121">
        <f t="shared" si="3"/>
        <v>0</v>
      </c>
      <c r="J43" s="121">
        <f t="shared" si="3"/>
        <v>0</v>
      </c>
      <c r="K43" s="121">
        <f t="shared" si="3"/>
        <v>0</v>
      </c>
      <c r="L43" s="121">
        <f t="shared" si="3"/>
        <v>0</v>
      </c>
      <c r="M43" s="121">
        <f t="shared" si="3"/>
        <v>0</v>
      </c>
      <c r="N43" s="103"/>
      <c r="O43" s="121">
        <f t="shared" si="3"/>
        <v>0</v>
      </c>
      <c r="P43" s="122">
        <f t="shared" si="3"/>
        <v>0</v>
      </c>
    </row>
    <row r="44" spans="2:16" s="78" customFormat="1" ht="52.5" hidden="1">
      <c r="B44" s="108" t="s">
        <v>123</v>
      </c>
      <c r="C44" s="109">
        <f t="shared" si="1"/>
        <v>181649.56</v>
      </c>
      <c r="D44" s="110">
        <v>0</v>
      </c>
      <c r="E44" s="124"/>
      <c r="F44" s="124"/>
      <c r="G44" s="125"/>
      <c r="H44" s="124"/>
      <c r="I44" s="124"/>
      <c r="J44" s="124"/>
      <c r="K44" s="124"/>
      <c r="L44" s="124"/>
      <c r="M44" s="124"/>
      <c r="N44" s="103">
        <v>181649.56</v>
      </c>
      <c r="O44" s="124"/>
    </row>
    <row r="45" spans="2:16" s="78" customFormat="1" ht="52.5" hidden="1">
      <c r="B45" s="108" t="s">
        <v>124</v>
      </c>
      <c r="C45" s="109">
        <f t="shared" si="1"/>
        <v>3789412.59</v>
      </c>
      <c r="D45" s="110">
        <v>0</v>
      </c>
      <c r="E45" s="124">
        <v>0</v>
      </c>
      <c r="F45" s="124">
        <v>0</v>
      </c>
      <c r="G45" s="124">
        <v>0</v>
      </c>
      <c r="H45" s="124">
        <v>0</v>
      </c>
      <c r="I45" s="124">
        <v>0</v>
      </c>
      <c r="J45" s="124">
        <v>0</v>
      </c>
      <c r="K45" s="124">
        <v>0</v>
      </c>
      <c r="L45" s="124">
        <v>0</v>
      </c>
      <c r="M45" s="124">
        <v>0</v>
      </c>
      <c r="N45" s="126">
        <v>3789412.59</v>
      </c>
      <c r="O45" s="124"/>
    </row>
    <row r="46" spans="2:16" s="78" customFormat="1" ht="52.5" hidden="1">
      <c r="B46" s="108" t="s">
        <v>125</v>
      </c>
      <c r="C46" s="109">
        <f t="shared" si="1"/>
        <v>0</v>
      </c>
      <c r="D46" s="110">
        <v>0</v>
      </c>
      <c r="E46" s="124">
        <v>0</v>
      </c>
      <c r="F46" s="124">
        <v>0</v>
      </c>
      <c r="G46" s="124">
        <v>0</v>
      </c>
      <c r="H46" s="124">
        <v>0</v>
      </c>
      <c r="I46" s="124">
        <v>0</v>
      </c>
      <c r="J46" s="124">
        <v>0</v>
      </c>
      <c r="K46" s="124">
        <v>0</v>
      </c>
      <c r="L46" s="124">
        <v>0</v>
      </c>
      <c r="M46" s="124">
        <v>0</v>
      </c>
      <c r="N46" s="103"/>
      <c r="O46" s="124"/>
    </row>
    <row r="47" spans="2:16" s="78" customFormat="1" ht="52.5" hidden="1">
      <c r="B47" s="108" t="s">
        <v>126</v>
      </c>
      <c r="C47" s="109">
        <f t="shared" si="1"/>
        <v>3789412.59</v>
      </c>
      <c r="D47" s="110">
        <v>0</v>
      </c>
      <c r="E47" s="124">
        <v>0</v>
      </c>
      <c r="F47" s="124">
        <v>0</v>
      </c>
      <c r="G47" s="124">
        <v>0</v>
      </c>
      <c r="H47" s="124">
        <v>0</v>
      </c>
      <c r="I47" s="124">
        <v>0</v>
      </c>
      <c r="J47" s="124">
        <v>0</v>
      </c>
      <c r="K47" s="124">
        <v>0</v>
      </c>
      <c r="L47" s="124">
        <v>0</v>
      </c>
      <c r="M47" s="124">
        <v>0</v>
      </c>
      <c r="N47" s="127">
        <v>3789412.59</v>
      </c>
      <c r="O47" s="124"/>
    </row>
    <row r="48" spans="2:16" s="78" customFormat="1" ht="52.5" hidden="1">
      <c r="B48" s="108" t="s">
        <v>127</v>
      </c>
      <c r="C48" s="109">
        <f t="shared" si="1"/>
        <v>0</v>
      </c>
      <c r="D48" s="110">
        <v>0</v>
      </c>
      <c r="E48" s="124">
        <v>0</v>
      </c>
      <c r="F48" s="124">
        <v>0</v>
      </c>
      <c r="G48" s="124">
        <v>0</v>
      </c>
      <c r="H48" s="124">
        <v>0</v>
      </c>
      <c r="I48" s="124">
        <v>0</v>
      </c>
      <c r="J48" s="124">
        <v>0</v>
      </c>
      <c r="K48" s="124">
        <v>0</v>
      </c>
      <c r="L48" s="124">
        <v>0</v>
      </c>
      <c r="M48" s="124">
        <v>0</v>
      </c>
      <c r="N48" s="124">
        <v>0</v>
      </c>
      <c r="O48" s="124"/>
    </row>
    <row r="49" spans="2:16" s="78" customFormat="1" ht="52.5" hidden="1">
      <c r="B49" s="108" t="s">
        <v>128</v>
      </c>
      <c r="C49" s="109">
        <f t="shared" si="1"/>
        <v>0</v>
      </c>
      <c r="D49" s="110">
        <v>0</v>
      </c>
      <c r="E49" s="124">
        <v>0</v>
      </c>
      <c r="F49" s="124">
        <v>0</v>
      </c>
      <c r="G49" s="124">
        <v>0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4">
        <v>0</v>
      </c>
      <c r="N49" s="124">
        <v>0</v>
      </c>
      <c r="O49" s="124"/>
    </row>
    <row r="50" spans="2:16" s="78" customFormat="1" ht="52.5" hidden="1">
      <c r="B50" s="108" t="s">
        <v>129</v>
      </c>
      <c r="C50" s="109">
        <f t="shared" si="1"/>
        <v>0</v>
      </c>
      <c r="D50" s="110">
        <v>0</v>
      </c>
      <c r="E50" s="124">
        <v>0</v>
      </c>
      <c r="F50" s="124">
        <v>0</v>
      </c>
      <c r="G50" s="124">
        <v>0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4">
        <v>0</v>
      </c>
      <c r="N50" s="124">
        <v>0</v>
      </c>
      <c r="O50" s="124"/>
    </row>
    <row r="51" spans="2:16" ht="26.25" customHeight="1">
      <c r="B51" s="93" t="s">
        <v>89</v>
      </c>
      <c r="C51" s="94">
        <f t="shared" si="1"/>
        <v>9098825.6899999995</v>
      </c>
      <c r="D51" s="114">
        <f>SUM(D52:D60)</f>
        <v>832668.03</v>
      </c>
      <c r="E51" s="96">
        <f>E52+E53+E54+E55+E56+E57+E59</f>
        <v>909087.41</v>
      </c>
      <c r="F51" s="96">
        <f>F52+F53+F54+F55+F56+F57+F59</f>
        <v>950225.04</v>
      </c>
      <c r="G51" s="115">
        <f>G52+G53+G54+G59+G55</f>
        <v>812362.93</v>
      </c>
      <c r="H51" s="96">
        <f>+H59</f>
        <v>893692.94</v>
      </c>
      <c r="I51" s="96">
        <f>I52+I55+I56+I59</f>
        <v>905763.04</v>
      </c>
      <c r="J51" s="96">
        <f>+J59</f>
        <v>577996.86</v>
      </c>
      <c r="K51" s="96">
        <f>K52+K55+K56+K59</f>
        <v>2484919.27</v>
      </c>
      <c r="L51" s="96">
        <f>L52+L55+L56+L59</f>
        <v>732110.17</v>
      </c>
      <c r="M51" s="96">
        <f>M52+M55+M56+M59</f>
        <v>0</v>
      </c>
      <c r="N51" s="111">
        <f>+N59</f>
        <v>0</v>
      </c>
      <c r="O51" s="96">
        <f>O52+O55+O56+O59</f>
        <v>0</v>
      </c>
      <c r="P51" s="114"/>
    </row>
    <row r="52" spans="2:16" ht="26.25" customHeight="1">
      <c r="B52" s="100" t="s">
        <v>90</v>
      </c>
      <c r="C52" s="101">
        <f t="shared" si="1"/>
        <v>3217029.44</v>
      </c>
      <c r="D52" s="106"/>
      <c r="E52" s="103"/>
      <c r="F52" s="103"/>
      <c r="G52" s="104"/>
      <c r="H52" s="103"/>
      <c r="I52" s="103"/>
      <c r="J52" s="103"/>
      <c r="K52" s="103">
        <v>2484919.27</v>
      </c>
      <c r="L52" s="103">
        <v>732110.17</v>
      </c>
      <c r="M52" s="103"/>
      <c r="N52" s="105"/>
      <c r="O52" s="103"/>
    </row>
    <row r="53" spans="2:16" ht="26.25" customHeight="1">
      <c r="B53" s="100" t="s">
        <v>91</v>
      </c>
      <c r="C53" s="101"/>
      <c r="D53" s="106">
        <v>0</v>
      </c>
      <c r="E53" s="106"/>
      <c r="F53" s="106"/>
      <c r="G53" s="128"/>
      <c r="H53" s="106"/>
      <c r="I53" s="106"/>
      <c r="J53" s="106"/>
      <c r="K53" s="103"/>
      <c r="L53" s="103"/>
      <c r="M53" s="103"/>
      <c r="N53" s="105"/>
      <c r="O53" s="103"/>
    </row>
    <row r="54" spans="2:16" ht="26.25" customHeight="1">
      <c r="B54" s="100" t="s">
        <v>92</v>
      </c>
      <c r="C54" s="101">
        <f t="shared" si="1"/>
        <v>0</v>
      </c>
      <c r="D54" s="106">
        <v>0</v>
      </c>
      <c r="E54" s="106"/>
      <c r="F54" s="106"/>
      <c r="G54" s="128"/>
      <c r="H54" s="106"/>
      <c r="I54" s="106"/>
      <c r="J54" s="106"/>
      <c r="K54" s="106"/>
      <c r="L54" s="106"/>
      <c r="M54" s="103"/>
      <c r="N54" s="117"/>
      <c r="O54" s="106"/>
    </row>
    <row r="55" spans="2:16" ht="26.25" customHeight="1">
      <c r="B55" s="100" t="s">
        <v>93</v>
      </c>
      <c r="C55" s="101">
        <f t="shared" si="1"/>
        <v>0</v>
      </c>
      <c r="D55" s="106">
        <v>0</v>
      </c>
      <c r="E55" s="106"/>
      <c r="F55" s="106"/>
      <c r="G55" s="104"/>
      <c r="H55" s="103"/>
      <c r="I55" s="103"/>
      <c r="J55" s="103"/>
      <c r="K55" s="106"/>
      <c r="L55" s="106"/>
      <c r="M55" s="106"/>
      <c r="N55" s="117"/>
      <c r="O55" s="106"/>
    </row>
    <row r="56" spans="2:16" ht="26.25" customHeight="1">
      <c r="B56" s="100" t="s">
        <v>94</v>
      </c>
      <c r="C56" s="101">
        <f t="shared" si="1"/>
        <v>0</v>
      </c>
      <c r="D56" s="106">
        <v>0</v>
      </c>
      <c r="E56" s="106"/>
      <c r="F56" s="106"/>
      <c r="G56" s="128"/>
      <c r="H56" s="106"/>
      <c r="I56" s="103"/>
      <c r="J56" s="103"/>
      <c r="K56" s="103"/>
      <c r="L56" s="103"/>
      <c r="M56" s="103"/>
      <c r="N56" s="117"/>
      <c r="O56" s="98"/>
    </row>
    <row r="57" spans="2:16" ht="26.25" customHeight="1">
      <c r="B57" s="100" t="s">
        <v>95</v>
      </c>
      <c r="C57" s="101">
        <f t="shared" si="1"/>
        <v>0</v>
      </c>
      <c r="D57" s="106">
        <v>0</v>
      </c>
      <c r="E57" s="106"/>
      <c r="F57" s="106"/>
      <c r="G57" s="128"/>
      <c r="H57" s="106"/>
      <c r="I57" s="103"/>
      <c r="J57" s="103"/>
      <c r="K57" s="103"/>
      <c r="L57" s="103"/>
      <c r="M57" s="103"/>
      <c r="N57" s="117"/>
      <c r="O57" s="105"/>
    </row>
    <row r="58" spans="2:16" s="78" customFormat="1" hidden="1">
      <c r="B58" s="108" t="s">
        <v>130</v>
      </c>
      <c r="C58" s="109">
        <f t="shared" si="1"/>
        <v>843000</v>
      </c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24">
        <v>0</v>
      </c>
      <c r="J58" s="124">
        <v>0</v>
      </c>
      <c r="K58" s="124">
        <v>0</v>
      </c>
      <c r="L58" s="124">
        <v>0</v>
      </c>
      <c r="M58" s="124"/>
      <c r="N58" s="110">
        <v>0</v>
      </c>
      <c r="O58" s="105">
        <v>843000</v>
      </c>
    </row>
    <row r="59" spans="2:16" ht="26.25" customHeight="1">
      <c r="B59" s="100" t="s">
        <v>96</v>
      </c>
      <c r="C59" s="101">
        <f t="shared" si="1"/>
        <v>5881796.25</v>
      </c>
      <c r="D59" s="106">
        <v>832668.03</v>
      </c>
      <c r="E59" s="106">
        <v>909087.41</v>
      </c>
      <c r="F59" s="106">
        <v>950225.04</v>
      </c>
      <c r="G59" s="128">
        <v>812362.93</v>
      </c>
      <c r="H59" s="129">
        <v>893692.94</v>
      </c>
      <c r="I59" s="103">
        <v>905763.04</v>
      </c>
      <c r="J59" s="103">
        <v>577996.86</v>
      </c>
      <c r="K59" s="103"/>
      <c r="L59" s="103"/>
      <c r="M59" s="103"/>
      <c r="N59" s="117"/>
      <c r="O59" s="111"/>
    </row>
    <row r="60" spans="2:16" s="78" customFormat="1" ht="52.5" hidden="1">
      <c r="B60" s="108" t="s">
        <v>131</v>
      </c>
      <c r="C60" s="109">
        <f t="shared" si="1"/>
        <v>48877.54</v>
      </c>
      <c r="D60" s="110">
        <v>0</v>
      </c>
      <c r="E60" s="110">
        <v>0</v>
      </c>
      <c r="F60" s="110">
        <v>0</v>
      </c>
      <c r="G60" s="110">
        <v>0</v>
      </c>
      <c r="H60" s="110">
        <v>0</v>
      </c>
      <c r="I60" s="110">
        <v>0</v>
      </c>
      <c r="J60" s="110">
        <v>0</v>
      </c>
      <c r="K60" s="110">
        <v>0</v>
      </c>
      <c r="L60" s="110">
        <v>0</v>
      </c>
      <c r="M60" s="110">
        <v>0</v>
      </c>
      <c r="N60" s="110">
        <v>0</v>
      </c>
      <c r="O60" s="105">
        <v>48877.54</v>
      </c>
      <c r="P60" s="110">
        <v>0</v>
      </c>
    </row>
    <row r="61" spans="2:16" s="78" customFormat="1" hidden="1">
      <c r="B61" s="118" t="s">
        <v>132</v>
      </c>
      <c r="C61" s="119">
        <f t="shared" si="1"/>
        <v>0</v>
      </c>
      <c r="D61" s="120">
        <f>SUM(D62:D65)</f>
        <v>0</v>
      </c>
      <c r="E61" s="121">
        <f t="shared" ref="E61:P61" si="4">SUM(E62:E65)</f>
        <v>0</v>
      </c>
      <c r="F61" s="121">
        <f t="shared" si="4"/>
        <v>0</v>
      </c>
      <c r="G61" s="120">
        <f t="shared" si="4"/>
        <v>0</v>
      </c>
      <c r="H61" s="121">
        <f t="shared" si="4"/>
        <v>0</v>
      </c>
      <c r="I61" s="121">
        <f t="shared" si="4"/>
        <v>0</v>
      </c>
      <c r="J61" s="121">
        <f t="shared" si="4"/>
        <v>0</v>
      </c>
      <c r="K61" s="121">
        <f t="shared" si="4"/>
        <v>0</v>
      </c>
      <c r="L61" s="121">
        <f t="shared" si="4"/>
        <v>0</v>
      </c>
      <c r="M61" s="121">
        <f t="shared" si="4"/>
        <v>0</v>
      </c>
      <c r="N61" s="121">
        <f t="shared" si="4"/>
        <v>0</v>
      </c>
      <c r="O61" s="105"/>
      <c r="P61" s="122">
        <f t="shared" si="4"/>
        <v>0</v>
      </c>
    </row>
    <row r="62" spans="2:16" s="78" customFormat="1" hidden="1">
      <c r="B62" s="108" t="s">
        <v>133</v>
      </c>
      <c r="C62" s="109">
        <f t="shared" si="1"/>
        <v>6300</v>
      </c>
      <c r="D62" s="110">
        <v>0</v>
      </c>
      <c r="E62" s="124"/>
      <c r="F62" s="124"/>
      <c r="G62" s="125"/>
      <c r="H62" s="124"/>
      <c r="I62" s="124"/>
      <c r="J62" s="124"/>
      <c r="K62" s="124"/>
      <c r="L62" s="124"/>
      <c r="M62" s="124"/>
      <c r="N62" s="124"/>
      <c r="O62" s="98">
        <v>6300</v>
      </c>
    </row>
    <row r="63" spans="2:16" s="78" customFormat="1" hidden="1">
      <c r="B63" s="108" t="s">
        <v>134</v>
      </c>
      <c r="C63" s="109">
        <f t="shared" si="1"/>
        <v>37800</v>
      </c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05">
        <v>37800</v>
      </c>
    </row>
    <row r="64" spans="2:16" s="78" customFormat="1" ht="52.5" hidden="1">
      <c r="B64" s="108" t="s">
        <v>135</v>
      </c>
      <c r="C64" s="109">
        <f t="shared" si="1"/>
        <v>539983.34</v>
      </c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05">
        <v>539983.34</v>
      </c>
    </row>
    <row r="65" spans="2:16" s="78" customFormat="1" ht="78.75" hidden="1">
      <c r="B65" s="108" t="s">
        <v>136</v>
      </c>
      <c r="C65" s="109">
        <f t="shared" si="1"/>
        <v>72058.92</v>
      </c>
      <c r="D65" s="110">
        <v>0</v>
      </c>
      <c r="E65" s="110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05">
        <v>72058.92</v>
      </c>
    </row>
    <row r="66" spans="2:16" s="78" customFormat="1" ht="52.5" hidden="1">
      <c r="B66" s="118" t="s">
        <v>137</v>
      </c>
      <c r="C66" s="119">
        <f t="shared" si="1"/>
        <v>848597.68</v>
      </c>
      <c r="D66" s="120">
        <f>SUM(D67:D68)</f>
        <v>0</v>
      </c>
      <c r="E66" s="121">
        <f t="shared" ref="E66:P66" si="5">SUM(E67:E68)</f>
        <v>0</v>
      </c>
      <c r="F66" s="121">
        <f t="shared" si="5"/>
        <v>0</v>
      </c>
      <c r="G66" s="120">
        <f t="shared" si="5"/>
        <v>0</v>
      </c>
      <c r="H66" s="121">
        <f t="shared" si="5"/>
        <v>0</v>
      </c>
      <c r="I66" s="121">
        <f t="shared" si="5"/>
        <v>0</v>
      </c>
      <c r="J66" s="121">
        <f t="shared" si="5"/>
        <v>0</v>
      </c>
      <c r="K66" s="121">
        <f t="shared" si="5"/>
        <v>0</v>
      </c>
      <c r="L66" s="121">
        <f t="shared" si="5"/>
        <v>0</v>
      </c>
      <c r="M66" s="121">
        <f t="shared" si="5"/>
        <v>0</v>
      </c>
      <c r="N66" s="121">
        <f t="shared" si="5"/>
        <v>0</v>
      </c>
      <c r="O66" s="105">
        <v>848597.68</v>
      </c>
      <c r="P66" s="122">
        <f t="shared" si="5"/>
        <v>0</v>
      </c>
    </row>
    <row r="67" spans="2:16" s="78" customFormat="1" hidden="1">
      <c r="B67" s="108" t="s">
        <v>138</v>
      </c>
      <c r="C67" s="109">
        <f t="shared" si="1"/>
        <v>0</v>
      </c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05"/>
      <c r="P67" s="110">
        <v>0</v>
      </c>
    </row>
    <row r="68" spans="2:16" s="78" customFormat="1" ht="52.5" hidden="1">
      <c r="B68" s="108" t="s">
        <v>139</v>
      </c>
      <c r="C68" s="109">
        <f t="shared" si="1"/>
        <v>17700</v>
      </c>
      <c r="D68" s="110">
        <v>0</v>
      </c>
      <c r="E68" s="110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0">
        <v>0</v>
      </c>
      <c r="M68" s="110">
        <v>0</v>
      </c>
      <c r="N68" s="110">
        <v>0</v>
      </c>
      <c r="O68" s="105">
        <v>17700</v>
      </c>
      <c r="P68" s="110">
        <v>0</v>
      </c>
    </row>
    <row r="69" spans="2:16" s="78" customFormat="1" hidden="1">
      <c r="B69" s="118" t="s">
        <v>140</v>
      </c>
      <c r="C69" s="119">
        <f t="shared" si="1"/>
        <v>1249482.5899999999</v>
      </c>
      <c r="D69" s="120">
        <f>SUM(D70:D72)</f>
        <v>0</v>
      </c>
      <c r="E69" s="121">
        <f t="shared" ref="E69:P69" si="6">SUM(E70:E72)</f>
        <v>0</v>
      </c>
      <c r="F69" s="121">
        <f t="shared" si="6"/>
        <v>0</v>
      </c>
      <c r="G69" s="120">
        <f t="shared" si="6"/>
        <v>0</v>
      </c>
      <c r="H69" s="121">
        <f t="shared" si="6"/>
        <v>0</v>
      </c>
      <c r="I69" s="121">
        <f t="shared" si="6"/>
        <v>0</v>
      </c>
      <c r="J69" s="121">
        <f t="shared" si="6"/>
        <v>0</v>
      </c>
      <c r="K69" s="121">
        <f t="shared" si="6"/>
        <v>0</v>
      </c>
      <c r="L69" s="121">
        <f t="shared" si="6"/>
        <v>0</v>
      </c>
      <c r="M69" s="121">
        <f t="shared" si="6"/>
        <v>0</v>
      </c>
      <c r="N69" s="121">
        <f t="shared" si="6"/>
        <v>0</v>
      </c>
      <c r="O69" s="111">
        <v>1249482.5899999999</v>
      </c>
      <c r="P69" s="122">
        <f t="shared" si="6"/>
        <v>0</v>
      </c>
    </row>
    <row r="70" spans="2:16" s="78" customFormat="1" ht="52.5" hidden="1">
      <c r="B70" s="108" t="s">
        <v>141</v>
      </c>
      <c r="C70" s="109">
        <f t="shared" si="1"/>
        <v>30792.5</v>
      </c>
      <c r="D70" s="110">
        <v>0</v>
      </c>
      <c r="E70" s="124"/>
      <c r="F70" s="124"/>
      <c r="G70" s="125"/>
      <c r="H70" s="124"/>
      <c r="I70" s="124"/>
      <c r="J70" s="124"/>
      <c r="K70" s="124"/>
      <c r="L70" s="124"/>
      <c r="M70" s="124"/>
      <c r="N70" s="124"/>
      <c r="O70" s="105">
        <v>30792.5</v>
      </c>
    </row>
    <row r="71" spans="2:16" s="78" customFormat="1" ht="52.5" hidden="1">
      <c r="B71" s="108" t="s">
        <v>142</v>
      </c>
      <c r="C71" s="109">
        <f t="shared" si="1"/>
        <v>0</v>
      </c>
      <c r="D71" s="110">
        <v>0</v>
      </c>
      <c r="E71" s="110">
        <v>0</v>
      </c>
      <c r="F71" s="110">
        <v>0</v>
      </c>
      <c r="G71" s="110">
        <v>0</v>
      </c>
      <c r="H71" s="110">
        <v>0</v>
      </c>
      <c r="I71" s="110">
        <v>0</v>
      </c>
      <c r="J71" s="110">
        <v>0</v>
      </c>
      <c r="K71" s="110">
        <v>0</v>
      </c>
      <c r="L71" s="110">
        <v>0</v>
      </c>
      <c r="M71" s="110">
        <v>0</v>
      </c>
      <c r="N71" s="110">
        <v>0</v>
      </c>
      <c r="O71" s="105"/>
      <c r="P71" s="110">
        <v>0</v>
      </c>
    </row>
    <row r="72" spans="2:16" s="78" customFormat="1" ht="52.5" hidden="1">
      <c r="B72" s="108" t="s">
        <v>143</v>
      </c>
      <c r="C72" s="109">
        <f t="shared" si="1"/>
        <v>48719.519999999997</v>
      </c>
      <c r="D72" s="110">
        <v>0</v>
      </c>
      <c r="E72" s="110">
        <v>0</v>
      </c>
      <c r="F72" s="110">
        <v>0</v>
      </c>
      <c r="G72" s="110">
        <v>0</v>
      </c>
      <c r="H72" s="110">
        <v>0</v>
      </c>
      <c r="I72" s="110">
        <v>0</v>
      </c>
      <c r="J72" s="110">
        <v>0</v>
      </c>
      <c r="K72" s="110">
        <v>0</v>
      </c>
      <c r="L72" s="110">
        <v>0</v>
      </c>
      <c r="M72" s="110">
        <v>0</v>
      </c>
      <c r="N72" s="110">
        <v>0</v>
      </c>
      <c r="O72" s="98">
        <v>48719.519999999997</v>
      </c>
      <c r="P72" s="110">
        <v>0</v>
      </c>
    </row>
    <row r="73" spans="2:16" ht="26.25" customHeight="1">
      <c r="B73" s="130" t="s">
        <v>97</v>
      </c>
      <c r="C73" s="131">
        <v>0</v>
      </c>
      <c r="D73" s="131">
        <f>+D69+D66+D61+D51+D35+D15+D9+D25</f>
        <v>10565763.82</v>
      </c>
      <c r="E73" s="131">
        <f>E9+E15+E25+E51</f>
        <v>8244517.8200000003</v>
      </c>
      <c r="F73" s="126">
        <f>+F69+F66+F61+F51+F35+F15+F9+F25</f>
        <v>14673401.75</v>
      </c>
      <c r="G73" s="132">
        <f>+G69+G66+G61+G51+G35+G15+G9+G25</f>
        <v>7074431.6999999993</v>
      </c>
      <c r="H73" s="126">
        <f>+H51+H25+H15+H9</f>
        <v>13137004.050000001</v>
      </c>
      <c r="I73" s="126">
        <f t="shared" ref="I73:P73" si="7">+I69+I66+I61+I51+I35+I15+I9+I25</f>
        <v>6463806.6600000001</v>
      </c>
      <c r="J73" s="126">
        <f t="shared" si="7"/>
        <v>7092017.21</v>
      </c>
      <c r="K73" s="126">
        <f>+K51+K25+K15+K9</f>
        <v>12495054.800000001</v>
      </c>
      <c r="L73" s="133">
        <f>+L51+L25+L15+L9</f>
        <v>13688156.719999999</v>
      </c>
      <c r="M73" s="126">
        <f t="shared" si="7"/>
        <v>0</v>
      </c>
      <c r="N73" s="123">
        <f>N9+N15+N25+N51</f>
        <v>0</v>
      </c>
      <c r="O73" s="123">
        <f>O9+O15+O25+O51</f>
        <v>0</v>
      </c>
      <c r="P73" s="131">
        <f t="shared" si="7"/>
        <v>0</v>
      </c>
    </row>
    <row r="74" spans="2:16" s="78" customFormat="1" hidden="1">
      <c r="B74" s="134"/>
      <c r="C74" s="135"/>
      <c r="D74" s="110"/>
      <c r="E74" s="124"/>
      <c r="F74" s="124"/>
      <c r="G74" s="125"/>
      <c r="H74" s="124"/>
      <c r="I74" s="125"/>
      <c r="J74" s="124"/>
      <c r="K74" s="124"/>
      <c r="L74" s="124"/>
      <c r="M74" s="124"/>
      <c r="N74" s="124"/>
      <c r="O74" s="105"/>
    </row>
    <row r="75" spans="2:16" s="78" customFormat="1" hidden="1">
      <c r="B75" s="90" t="s">
        <v>144</v>
      </c>
      <c r="C75" s="136">
        <v>0</v>
      </c>
      <c r="D75" s="136"/>
      <c r="E75" s="137"/>
      <c r="F75" s="137"/>
      <c r="G75" s="136"/>
      <c r="H75" s="137"/>
      <c r="I75" s="136"/>
      <c r="J75" s="137"/>
      <c r="K75" s="137"/>
      <c r="L75" s="137"/>
      <c r="M75" s="137"/>
      <c r="N75" s="137"/>
      <c r="O75" s="105"/>
    </row>
    <row r="76" spans="2:16" s="78" customFormat="1" ht="52.5" hidden="1">
      <c r="B76" s="118" t="s">
        <v>145</v>
      </c>
      <c r="C76" s="120">
        <f>SUM(C77:C78)</f>
        <v>0</v>
      </c>
      <c r="D76" s="120">
        <f>SUM(D77:D78)</f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0</v>
      </c>
      <c r="M76" s="124">
        <v>0</v>
      </c>
      <c r="N76" s="124">
        <v>0</v>
      </c>
      <c r="O76" s="105">
        <v>653903.81999999995</v>
      </c>
      <c r="P76" s="138">
        <v>0</v>
      </c>
    </row>
    <row r="77" spans="2:16" s="78" customFormat="1" ht="52.5" hidden="1">
      <c r="B77" s="108" t="s">
        <v>146</v>
      </c>
      <c r="C77" s="110">
        <v>0</v>
      </c>
      <c r="D77" s="110"/>
      <c r="E77" s="124">
        <v>0</v>
      </c>
      <c r="F77" s="124">
        <v>0</v>
      </c>
      <c r="G77" s="124">
        <v>0</v>
      </c>
      <c r="H77" s="124">
        <v>0</v>
      </c>
      <c r="I77" s="124">
        <v>0</v>
      </c>
      <c r="J77" s="124">
        <v>0</v>
      </c>
      <c r="K77" s="124">
        <v>0</v>
      </c>
      <c r="L77" s="124">
        <v>0</v>
      </c>
      <c r="M77" s="124">
        <v>0</v>
      </c>
      <c r="N77" s="124">
        <v>0</v>
      </c>
      <c r="O77" s="105">
        <v>366376.47</v>
      </c>
      <c r="P77" s="138">
        <v>0</v>
      </c>
    </row>
    <row r="78" spans="2:16" s="78" customFormat="1" ht="52.5" hidden="1">
      <c r="B78" s="108" t="s">
        <v>147</v>
      </c>
      <c r="C78" s="110">
        <v>0</v>
      </c>
      <c r="D78" s="110"/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0</v>
      </c>
      <c r="K78" s="124">
        <v>0</v>
      </c>
      <c r="L78" s="124">
        <v>0</v>
      </c>
      <c r="M78" s="124">
        <v>0</v>
      </c>
      <c r="N78" s="124">
        <v>0</v>
      </c>
      <c r="O78" s="111">
        <v>873671.2300000001</v>
      </c>
      <c r="P78" s="138">
        <v>0</v>
      </c>
    </row>
    <row r="79" spans="2:16" s="78" customFormat="1" hidden="1">
      <c r="B79" s="118" t="s">
        <v>148</v>
      </c>
      <c r="C79" s="120">
        <f>SUM(C80:C81)</f>
        <v>0</v>
      </c>
      <c r="D79" s="120">
        <f>SUM(D80:D81)</f>
        <v>0</v>
      </c>
      <c r="E79" s="124">
        <v>0</v>
      </c>
      <c r="F79" s="124">
        <v>0</v>
      </c>
      <c r="G79" s="124">
        <v>0</v>
      </c>
      <c r="H79" s="124">
        <v>0</v>
      </c>
      <c r="I79" s="124">
        <v>0</v>
      </c>
      <c r="J79" s="124">
        <v>0</v>
      </c>
      <c r="K79" s="124">
        <v>0</v>
      </c>
      <c r="L79" s="124">
        <v>0</v>
      </c>
      <c r="M79" s="124">
        <v>0</v>
      </c>
      <c r="N79" s="124">
        <v>0</v>
      </c>
      <c r="O79" s="105">
        <v>757333.68</v>
      </c>
      <c r="P79" s="138">
        <v>0</v>
      </c>
    </row>
    <row r="80" spans="2:16" s="78" customFormat="1" ht="52.5" hidden="1">
      <c r="B80" s="108" t="s">
        <v>149</v>
      </c>
      <c r="C80" s="124">
        <v>0</v>
      </c>
      <c r="D80" s="124">
        <v>0</v>
      </c>
      <c r="E80" s="124">
        <v>0</v>
      </c>
      <c r="F80" s="124">
        <v>0</v>
      </c>
      <c r="G80" s="124">
        <v>0</v>
      </c>
      <c r="H80" s="124">
        <v>0</v>
      </c>
      <c r="I80" s="124">
        <v>0</v>
      </c>
      <c r="J80" s="124">
        <v>0</v>
      </c>
      <c r="K80" s="124">
        <v>0</v>
      </c>
      <c r="L80" s="124">
        <v>0</v>
      </c>
      <c r="M80" s="124">
        <v>0</v>
      </c>
      <c r="N80" s="124">
        <v>0</v>
      </c>
      <c r="O80" s="105"/>
      <c r="P80" s="138">
        <v>0</v>
      </c>
    </row>
    <row r="81" spans="2:16" s="78" customFormat="1" ht="52.5" hidden="1">
      <c r="B81" s="108" t="s">
        <v>150</v>
      </c>
      <c r="C81" s="124">
        <v>0</v>
      </c>
      <c r="D81" s="124">
        <v>0</v>
      </c>
      <c r="E81" s="124">
        <v>0</v>
      </c>
      <c r="F81" s="124">
        <v>0</v>
      </c>
      <c r="G81" s="124">
        <v>0</v>
      </c>
      <c r="H81" s="124">
        <v>0</v>
      </c>
      <c r="I81" s="124">
        <v>0</v>
      </c>
      <c r="J81" s="124">
        <v>0</v>
      </c>
      <c r="K81" s="124">
        <v>0</v>
      </c>
      <c r="L81" s="124">
        <v>0</v>
      </c>
      <c r="M81" s="124">
        <v>0</v>
      </c>
      <c r="N81" s="124">
        <v>0</v>
      </c>
      <c r="O81" s="117">
        <v>57398.23</v>
      </c>
      <c r="P81" s="138">
        <v>0</v>
      </c>
    </row>
    <row r="82" spans="2:16" s="78" customFormat="1" ht="52.5" hidden="1">
      <c r="B82" s="118" t="s">
        <v>151</v>
      </c>
      <c r="C82" s="120">
        <f>SUM(C83)</f>
        <v>0</v>
      </c>
      <c r="D82" s="120">
        <f>SUM(D83)</f>
        <v>0</v>
      </c>
      <c r="E82" s="124">
        <v>0</v>
      </c>
      <c r="F82" s="124">
        <v>0</v>
      </c>
      <c r="G82" s="124">
        <v>0</v>
      </c>
      <c r="H82" s="124">
        <v>0</v>
      </c>
      <c r="I82" s="124">
        <v>0</v>
      </c>
      <c r="J82" s="124">
        <v>0</v>
      </c>
      <c r="K82" s="124">
        <v>0</v>
      </c>
      <c r="L82" s="124">
        <v>0</v>
      </c>
      <c r="M82" s="124">
        <v>0</v>
      </c>
      <c r="N82" s="124">
        <v>0</v>
      </c>
      <c r="O82" s="117"/>
      <c r="P82" s="138">
        <v>0</v>
      </c>
    </row>
    <row r="83" spans="2:16" s="78" customFormat="1" ht="52.5" hidden="1">
      <c r="B83" s="108" t="s">
        <v>152</v>
      </c>
      <c r="C83" s="124">
        <v>0</v>
      </c>
      <c r="D83" s="124">
        <v>0</v>
      </c>
      <c r="E83" s="124">
        <v>0</v>
      </c>
      <c r="F83" s="124">
        <v>0</v>
      </c>
      <c r="G83" s="124">
        <v>0</v>
      </c>
      <c r="H83" s="124">
        <v>0</v>
      </c>
      <c r="I83" s="124">
        <v>0</v>
      </c>
      <c r="J83" s="124">
        <v>0</v>
      </c>
      <c r="K83" s="124">
        <v>0</v>
      </c>
      <c r="L83" s="124">
        <v>0</v>
      </c>
      <c r="M83" s="124">
        <v>0</v>
      </c>
      <c r="N83" s="124">
        <v>0</v>
      </c>
      <c r="O83" s="117">
        <v>39439.89</v>
      </c>
      <c r="P83" s="138">
        <v>0</v>
      </c>
    </row>
    <row r="84" spans="2:16" s="78" customFormat="1" hidden="1">
      <c r="B84" s="139" t="s">
        <v>153</v>
      </c>
      <c r="C84" s="140">
        <f>+C82+C79+C76</f>
        <v>0</v>
      </c>
      <c r="D84" s="140">
        <f>+D82+D79+D76</f>
        <v>0</v>
      </c>
      <c r="E84" s="141"/>
      <c r="F84" s="141"/>
      <c r="G84" s="140"/>
      <c r="H84" s="141"/>
      <c r="I84" s="140"/>
      <c r="J84" s="141"/>
      <c r="K84" s="141"/>
      <c r="L84" s="141"/>
      <c r="M84" s="141"/>
      <c r="N84" s="141"/>
      <c r="O84" s="117"/>
    </row>
    <row r="85" spans="2:16" ht="26.25" customHeight="1">
      <c r="C85" s="142"/>
      <c r="D85" s="143"/>
      <c r="E85" s="103"/>
      <c r="F85" s="103"/>
      <c r="G85" s="142"/>
      <c r="H85" s="103"/>
      <c r="I85" s="142"/>
      <c r="J85" s="103"/>
      <c r="K85" s="103"/>
      <c r="L85" s="103"/>
      <c r="M85" s="103"/>
      <c r="N85" s="105"/>
      <c r="O85" s="117"/>
    </row>
    <row r="86" spans="2:16" ht="26.25" customHeight="1">
      <c r="B86" s="144" t="s">
        <v>98</v>
      </c>
      <c r="C86" s="145">
        <f>+C84+C73</f>
        <v>0</v>
      </c>
      <c r="D86" s="145">
        <f>+D84+D73</f>
        <v>10565763.82</v>
      </c>
      <c r="E86" s="145">
        <f>E73+E85</f>
        <v>8244517.8200000003</v>
      </c>
      <c r="F86" s="127">
        <f>+F84+F73</f>
        <v>14673401.75</v>
      </c>
      <c r="G86" s="146">
        <f>G73</f>
        <v>7074431.6999999993</v>
      </c>
      <c r="H86" s="127">
        <f t="shared" ref="H86:M86" si="8">+H84+H73</f>
        <v>13137004.050000001</v>
      </c>
      <c r="I86" s="145">
        <f t="shared" si="8"/>
        <v>6463806.6600000001</v>
      </c>
      <c r="J86" s="127">
        <f t="shared" si="8"/>
        <v>7092017.21</v>
      </c>
      <c r="K86" s="127">
        <f>+K84+K73</f>
        <v>12495054.800000001</v>
      </c>
      <c r="L86" s="127">
        <f t="shared" si="8"/>
        <v>13688156.719999999</v>
      </c>
      <c r="M86" s="127">
        <f t="shared" si="8"/>
        <v>0</v>
      </c>
      <c r="N86" s="147">
        <f>+N84+N73</f>
        <v>0</v>
      </c>
      <c r="O86" s="123">
        <f>O51+O25+O15+O9</f>
        <v>0</v>
      </c>
    </row>
    <row r="87" spans="2:16" ht="26.25" customHeight="1">
      <c r="B87" s="76" t="s">
        <v>99</v>
      </c>
      <c r="E87" s="84"/>
      <c r="F87" s="84"/>
      <c r="G87" s="148"/>
      <c r="H87" s="84"/>
      <c r="J87" s="84"/>
      <c r="K87" s="84"/>
      <c r="L87" s="148"/>
      <c r="M87" s="84"/>
      <c r="N87" s="84"/>
    </row>
    <row r="88" spans="2:16" ht="26.25" customHeight="1">
      <c r="B88" s="76" t="s">
        <v>740</v>
      </c>
      <c r="E88" s="84"/>
      <c r="F88" s="84"/>
      <c r="H88" s="84"/>
      <c r="J88" s="84"/>
      <c r="K88" s="84"/>
      <c r="M88" s="84"/>
      <c r="N88" s="84"/>
    </row>
    <row r="89" spans="2:16" ht="24" customHeight="1">
      <c r="B89" s="76" t="s">
        <v>741</v>
      </c>
      <c r="E89" s="84"/>
      <c r="F89" s="84"/>
      <c r="H89" s="84"/>
      <c r="J89" s="84"/>
      <c r="K89" s="84"/>
      <c r="M89" s="84"/>
      <c r="N89" s="84"/>
    </row>
    <row r="90" spans="2:16" ht="26.25" customHeight="1">
      <c r="E90" s="84"/>
      <c r="F90" s="84"/>
      <c r="H90" s="84"/>
      <c r="J90" s="84"/>
      <c r="K90" s="84"/>
      <c r="M90" s="84"/>
      <c r="N90" s="84"/>
    </row>
    <row r="91" spans="2:16" ht="26.25" customHeight="1">
      <c r="E91" s="84"/>
      <c r="F91" s="83"/>
      <c r="G91" s="82"/>
      <c r="H91" s="83"/>
      <c r="I91" s="82"/>
      <c r="J91" s="83"/>
      <c r="K91" s="83"/>
      <c r="L91" s="82"/>
      <c r="M91" s="84"/>
      <c r="N91" s="84"/>
    </row>
    <row r="92" spans="2:16" ht="26.25" customHeight="1">
      <c r="E92" s="84"/>
      <c r="F92" s="83"/>
      <c r="G92" s="82"/>
      <c r="H92" s="83"/>
      <c r="I92" s="82"/>
      <c r="J92" s="83"/>
      <c r="K92" s="83"/>
      <c r="L92" s="82"/>
      <c r="M92" s="84"/>
      <c r="N92" s="84"/>
    </row>
    <row r="93" spans="2:16" ht="26.25" customHeight="1">
      <c r="B93" s="397" t="s">
        <v>243</v>
      </c>
      <c r="C93" s="397"/>
      <c r="D93" s="397"/>
      <c r="E93" s="397"/>
      <c r="F93" s="397"/>
      <c r="G93" s="397"/>
      <c r="H93" s="397"/>
      <c r="I93" s="397"/>
      <c r="J93" s="397"/>
      <c r="K93" s="397"/>
      <c r="L93" s="397"/>
      <c r="M93" s="397"/>
      <c r="N93" s="397"/>
      <c r="O93" s="397"/>
    </row>
    <row r="94" spans="2:16" ht="26.25" customHeight="1">
      <c r="B94" s="397" t="s">
        <v>335</v>
      </c>
      <c r="C94" s="397"/>
      <c r="D94" s="397"/>
      <c r="E94" s="397"/>
      <c r="F94" s="397"/>
      <c r="G94" s="397"/>
      <c r="H94" s="397"/>
      <c r="I94" s="397"/>
      <c r="J94" s="397"/>
      <c r="K94" s="397"/>
      <c r="L94" s="397"/>
      <c r="M94" s="397"/>
      <c r="N94" s="397"/>
      <c r="O94" s="397"/>
    </row>
    <row r="95" spans="2:16" ht="26.25" customHeight="1">
      <c r="E95" s="84"/>
      <c r="F95" s="83"/>
      <c r="G95" s="149"/>
      <c r="H95" s="83"/>
      <c r="I95" s="82"/>
      <c r="J95" s="83"/>
      <c r="K95" s="83"/>
      <c r="L95" s="82"/>
      <c r="M95" s="84"/>
      <c r="N95" s="84"/>
    </row>
    <row r="96" spans="2:16" ht="26.25" customHeight="1">
      <c r="E96" s="84"/>
      <c r="F96" s="83"/>
      <c r="G96" s="82"/>
      <c r="H96" s="83"/>
      <c r="I96" s="82"/>
      <c r="J96" s="83"/>
      <c r="K96" s="83"/>
      <c r="L96" s="82"/>
      <c r="M96" s="84"/>
      <c r="N96" s="84"/>
    </row>
    <row r="97" spans="5:14" ht="26.25" customHeight="1">
      <c r="E97" s="84"/>
      <c r="F97" s="83"/>
      <c r="G97" s="82"/>
      <c r="H97" s="83"/>
      <c r="I97" s="82"/>
      <c r="J97" s="83"/>
      <c r="K97" s="83"/>
      <c r="L97" s="82"/>
      <c r="M97" s="84"/>
      <c r="N97" s="84"/>
    </row>
    <row r="130" spans="2:2">
      <c r="B130" s="76" t="e">
        <f>1000+1000+E1222500+1000+2000+600+1000+1000+41000+2000+2000+800+500+1070+1500+500+2787+1000+600+3570+2000+500+1500+1000+2929+1000+290+1000+1000</f>
        <v>#NAME?</v>
      </c>
    </row>
    <row r="131" spans="2:2">
      <c r="B131" s="76" t="e">
        <f>118023.2-B130</f>
        <v>#NAME?</v>
      </c>
    </row>
    <row r="132" spans="2:2">
      <c r="B132" s="76" t="e">
        <f>SUBTOTAL(9,B130:B131)</f>
        <v>#NAME?</v>
      </c>
    </row>
  </sheetData>
  <autoFilter ref="B7:O84" xr:uid="{00000000-0009-0000-0000-000006000000}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7">
    <mergeCell ref="B93:O93"/>
    <mergeCell ref="B94:O94"/>
    <mergeCell ref="B1:N1"/>
    <mergeCell ref="B2:N2"/>
    <mergeCell ref="B3:N3"/>
    <mergeCell ref="B4:N4"/>
    <mergeCell ref="B5:N5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Balance General</vt:lpstr>
      <vt:lpstr>Estado de cuenta de suplidores</vt:lpstr>
      <vt:lpstr>Libro Banco Senasa</vt:lpstr>
      <vt:lpstr>Libro Banco MC</vt:lpstr>
      <vt:lpstr>Libro Banco OP</vt:lpstr>
      <vt:lpstr>Libro Banco Odontologia</vt:lpstr>
      <vt:lpstr>Ejecucion presupuestaria</vt:lpstr>
      <vt:lpstr>'Ejecucion presupuestaria'!Área_de_impresión</vt:lpstr>
      <vt:lpstr>'Estado de cuenta de suplidores'!Área_de_impresión</vt:lpstr>
      <vt:lpstr>'Libro Banco MC'!Área_de_impresión</vt:lpstr>
      <vt:lpstr>'Libro Banco Odontologia'!Área_de_impresión</vt:lpstr>
      <vt:lpstr>'Libro Banco OP'!Área_de_impresión</vt:lpstr>
      <vt:lpstr>'Libro Banco Senasa'!Área_de_impresión</vt:lpstr>
      <vt:lpstr>'Libro Banco Odontologia'!Títulos_a_imprimir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OAI</cp:lastModifiedBy>
  <cp:lastPrinted>2024-10-04T19:31:54Z</cp:lastPrinted>
  <dcterms:created xsi:type="dcterms:W3CDTF">2021-02-04T18:18:52Z</dcterms:created>
  <dcterms:modified xsi:type="dcterms:W3CDTF">2024-10-09T17:18:52Z</dcterms:modified>
</cp:coreProperties>
</file>