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26DF2DD3-D915-4CE3-A7AF-07B7CB3ED2BE}" xr6:coauthVersionLast="47" xr6:coauthVersionMax="47" xr10:uidLastSave="{00000000-0000-0000-0000-000000000000}"/>
  <bookViews>
    <workbookView xWindow="-120" yWindow="-120" windowWidth="29040" windowHeight="15840" activeTab="5" xr2:uid="{00000000-000D-0000-FFFF-FFFF00000000}"/>
  </bookViews>
  <sheets>
    <sheet name="Balance General" sheetId="13" r:id="rId1"/>
    <sheet name="Estado de cuenta de suplidores" sheetId="2" r:id="rId2"/>
    <sheet name="Libro Banco VS" sheetId="29" r:id="rId3"/>
    <sheet name="Libro Banco MC" sheetId="27" r:id="rId4"/>
    <sheet name="Libro Banco OP" sheetId="28" r:id="rId5"/>
    <sheet name="Ejecucion presupuestaria" sheetId="12" r:id="rId6"/>
  </sheets>
  <externalReferences>
    <externalReference r:id="rId7"/>
    <externalReference r:id="rId8"/>
    <externalReference r:id="rId9"/>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suplidores'!$A$1:$G$22</definedName>
    <definedName name="_xlnm.Print_Area" localSheetId="3">'Libro Banco MC'!$A$1:$G$16</definedName>
    <definedName name="_xlnm.Print_Area" localSheetId="4">'Libro Banco OP'!$A$1:$G$16</definedName>
    <definedName name="_xlnm.Print_Area" localSheetId="2">'Libro Banco VS'!$A$1:$H$242</definedName>
  </definedNames>
  <calcPr calcId="181029"/>
</workbook>
</file>

<file path=xl/calcChain.xml><?xml version="1.0" encoding="utf-8"?>
<calcChain xmlns="http://schemas.openxmlformats.org/spreadsheetml/2006/main">
  <c r="F237" i="29" l="1"/>
  <c r="G236" i="29"/>
  <c r="G246" i="29" s="1"/>
  <c r="F236" i="29"/>
  <c r="H8" i="29"/>
  <c r="H9" i="29" s="1"/>
  <c r="H10" i="29" s="1"/>
  <c r="H11" i="29" s="1"/>
  <c r="H12" i="29" s="1"/>
  <c r="H13" i="29" s="1"/>
  <c r="H14" i="29" s="1"/>
  <c r="H15" i="29" s="1"/>
  <c r="H16" i="29" s="1"/>
  <c r="H17" i="29" s="1"/>
  <c r="H18" i="29" s="1"/>
  <c r="H19" i="29" s="1"/>
  <c r="H20" i="29" s="1"/>
  <c r="H21" i="29" s="1"/>
  <c r="H22" i="29" s="1"/>
  <c r="H23" i="29" s="1"/>
  <c r="H24" i="29" s="1"/>
  <c r="H25" i="29" s="1"/>
  <c r="H26" i="29" s="1"/>
  <c r="H27" i="29" s="1"/>
  <c r="H28" i="29" s="1"/>
  <c r="H29" i="29" s="1"/>
  <c r="H30" i="29" s="1"/>
  <c r="H31" i="29" s="1"/>
  <c r="H32" i="29" s="1"/>
  <c r="H33" i="29" s="1"/>
  <c r="H34" i="29" s="1"/>
  <c r="H35" i="29" s="1"/>
  <c r="H36" i="29" s="1"/>
  <c r="H37" i="29" s="1"/>
  <c r="H38" i="29" s="1"/>
  <c r="H39" i="29" s="1"/>
  <c r="H40" i="29" s="1"/>
  <c r="H41" i="29" s="1"/>
  <c r="H42" i="29" s="1"/>
  <c r="H43" i="29" s="1"/>
  <c r="H44" i="29" s="1"/>
  <c r="H45" i="29" s="1"/>
  <c r="H46" i="29" s="1"/>
  <c r="H47" i="29" s="1"/>
  <c r="H48" i="29" s="1"/>
  <c r="H49" i="29" s="1"/>
  <c r="H50" i="29" s="1"/>
  <c r="H51" i="29" s="1"/>
  <c r="H52" i="29" s="1"/>
  <c r="H53" i="29" s="1"/>
  <c r="H54" i="29" s="1"/>
  <c r="H55" i="29" s="1"/>
  <c r="H56" i="29" s="1"/>
  <c r="H57" i="29" s="1"/>
  <c r="H58" i="29" s="1"/>
  <c r="H59" i="29" s="1"/>
  <c r="H60" i="29" s="1"/>
  <c r="H61" i="29" s="1"/>
  <c r="H62" i="29" s="1"/>
  <c r="H63" i="29" s="1"/>
  <c r="H64" i="29" s="1"/>
  <c r="H65" i="29" s="1"/>
  <c r="H66" i="29" s="1"/>
  <c r="H67" i="29" s="1"/>
  <c r="H68" i="29" s="1"/>
  <c r="H69" i="29" s="1"/>
  <c r="H70" i="29" s="1"/>
  <c r="H71" i="29" s="1"/>
  <c r="H72" i="29" s="1"/>
  <c r="H73" i="29" s="1"/>
  <c r="H74" i="29" s="1"/>
  <c r="H75" i="29" s="1"/>
  <c r="H76" i="29" s="1"/>
  <c r="H77" i="29" s="1"/>
  <c r="H78" i="29" s="1"/>
  <c r="H79" i="29" s="1"/>
  <c r="H80" i="29" s="1"/>
  <c r="H81" i="29" s="1"/>
  <c r="H82" i="29" s="1"/>
  <c r="H83" i="29" s="1"/>
  <c r="H84" i="29" s="1"/>
  <c r="H85" i="29" s="1"/>
  <c r="H86" i="29" s="1"/>
  <c r="H87" i="29" s="1"/>
  <c r="H88" i="29" s="1"/>
  <c r="H89" i="29" s="1"/>
  <c r="H90" i="29" s="1"/>
  <c r="H91" i="29" s="1"/>
  <c r="H92" i="29" s="1"/>
  <c r="H93" i="29" s="1"/>
  <c r="H94" i="29" s="1"/>
  <c r="H95" i="29" s="1"/>
  <c r="H96" i="29" s="1"/>
  <c r="H97" i="29" s="1"/>
  <c r="H98" i="29" s="1"/>
  <c r="H99" i="29" s="1"/>
  <c r="H100" i="29" s="1"/>
  <c r="H101" i="29" s="1"/>
  <c r="H102" i="29" s="1"/>
  <c r="H103" i="29" s="1"/>
  <c r="H104" i="29" s="1"/>
  <c r="H105" i="29" s="1"/>
  <c r="H106" i="29" s="1"/>
  <c r="H107" i="29" s="1"/>
  <c r="H108" i="29" s="1"/>
  <c r="H109" i="29" s="1"/>
  <c r="H110" i="29" s="1"/>
  <c r="H111" i="29" s="1"/>
  <c r="H112" i="29" s="1"/>
  <c r="H113" i="29" s="1"/>
  <c r="H114" i="29" s="1"/>
  <c r="H115" i="29" s="1"/>
  <c r="H116" i="29" s="1"/>
  <c r="H117" i="29" s="1"/>
  <c r="H118" i="29" s="1"/>
  <c r="H119" i="29" s="1"/>
  <c r="H120" i="29" s="1"/>
  <c r="H121" i="29" s="1"/>
  <c r="H122" i="29" s="1"/>
  <c r="H123" i="29" s="1"/>
  <c r="H124" i="29" s="1"/>
  <c r="H125" i="29" s="1"/>
  <c r="H126" i="29" s="1"/>
  <c r="H127" i="29" s="1"/>
  <c r="H128" i="29" s="1"/>
  <c r="H129" i="29" s="1"/>
  <c r="H130" i="29" s="1"/>
  <c r="H131" i="29" s="1"/>
  <c r="H132" i="29" s="1"/>
  <c r="H133" i="29" s="1"/>
  <c r="H134" i="29" s="1"/>
  <c r="H135" i="29" s="1"/>
  <c r="H136" i="29" s="1"/>
  <c r="H137" i="29" s="1"/>
  <c r="H138" i="29" s="1"/>
  <c r="H139" i="29" s="1"/>
  <c r="H140" i="29" s="1"/>
  <c r="H141" i="29" s="1"/>
  <c r="H142" i="29" s="1"/>
  <c r="H143" i="29" s="1"/>
  <c r="H144" i="29" s="1"/>
  <c r="H145" i="29" s="1"/>
  <c r="H146" i="29" s="1"/>
  <c r="H147" i="29" s="1"/>
  <c r="H148" i="29" s="1"/>
  <c r="H149" i="29" s="1"/>
  <c r="H150" i="29" s="1"/>
  <c r="H151" i="29" s="1"/>
  <c r="H152" i="29" s="1"/>
  <c r="H153" i="29" s="1"/>
  <c r="H154" i="29" s="1"/>
  <c r="H155" i="29" s="1"/>
  <c r="H156" i="29" s="1"/>
  <c r="H157" i="29" s="1"/>
  <c r="H158" i="29" s="1"/>
  <c r="H159" i="29" s="1"/>
  <c r="H160" i="29" s="1"/>
  <c r="H161" i="29" s="1"/>
  <c r="H162" i="29" s="1"/>
  <c r="H163" i="29" s="1"/>
  <c r="H164" i="29" s="1"/>
  <c r="H165" i="29" s="1"/>
  <c r="H166" i="29" s="1"/>
  <c r="H167" i="29" s="1"/>
  <c r="H168" i="29" s="1"/>
  <c r="H169" i="29" s="1"/>
  <c r="H170" i="29" s="1"/>
  <c r="H171" i="29" s="1"/>
  <c r="H172" i="29" s="1"/>
  <c r="H173" i="29" s="1"/>
  <c r="H174" i="29" s="1"/>
  <c r="H175" i="29" s="1"/>
  <c r="H176" i="29" s="1"/>
  <c r="H177" i="29" s="1"/>
  <c r="H178" i="29" s="1"/>
  <c r="H179" i="29" s="1"/>
  <c r="H180" i="29" s="1"/>
  <c r="H181" i="29" s="1"/>
  <c r="H182" i="29" s="1"/>
  <c r="H183" i="29" s="1"/>
  <c r="H184" i="29" s="1"/>
  <c r="H185" i="29" s="1"/>
  <c r="H186" i="29" s="1"/>
  <c r="H187" i="29" s="1"/>
  <c r="H188" i="29" s="1"/>
  <c r="H189" i="29" s="1"/>
  <c r="H190" i="29" s="1"/>
  <c r="H191" i="29" s="1"/>
  <c r="H192" i="29" s="1"/>
  <c r="H193" i="29" s="1"/>
  <c r="H194" i="29" s="1"/>
  <c r="H195" i="29" s="1"/>
  <c r="H196" i="29" s="1"/>
  <c r="H197" i="29" s="1"/>
  <c r="H198" i="29" s="1"/>
  <c r="H199" i="29" s="1"/>
  <c r="H200" i="29" s="1"/>
  <c r="H201" i="29" s="1"/>
  <c r="H202" i="29" s="1"/>
  <c r="H203" i="29" s="1"/>
  <c r="H204" i="29" s="1"/>
  <c r="H205" i="29" s="1"/>
  <c r="H206" i="29" s="1"/>
  <c r="H207" i="29" s="1"/>
  <c r="H208" i="29" s="1"/>
  <c r="H209" i="29" s="1"/>
  <c r="H210" i="29" s="1"/>
  <c r="H211" i="29" s="1"/>
  <c r="H212" i="29" s="1"/>
  <c r="H213" i="29" s="1"/>
  <c r="H214" i="29" s="1"/>
  <c r="H215" i="29" s="1"/>
  <c r="H216" i="29" s="1"/>
  <c r="H217" i="29" s="1"/>
  <c r="H218" i="29" s="1"/>
  <c r="H219" i="29" s="1"/>
  <c r="H220" i="29" s="1"/>
  <c r="H221" i="29" s="1"/>
  <c r="H222" i="29" s="1"/>
  <c r="H223" i="29" s="1"/>
  <c r="H224" i="29" s="1"/>
  <c r="H225" i="29" s="1"/>
  <c r="H226" i="29" s="1"/>
  <c r="H227" i="29" s="1"/>
  <c r="H228" i="29" s="1"/>
  <c r="H229" i="29" s="1"/>
  <c r="H230" i="29" s="1"/>
  <c r="H231" i="29" s="1"/>
  <c r="H232" i="29" s="1"/>
  <c r="H233" i="29" s="1"/>
  <c r="H234" i="29" s="1"/>
  <c r="H235" i="29" s="1"/>
  <c r="H236" i="29" s="1"/>
  <c r="H7" i="29"/>
  <c r="D15" i="12" l="1"/>
  <c r="D9" i="12"/>
  <c r="F10" i="28"/>
  <c r="F18" i="28" s="1"/>
  <c r="G9" i="28"/>
  <c r="G10" i="28" s="1"/>
  <c r="A1" i="28"/>
  <c r="F10" i="27" l="1"/>
  <c r="F17" i="27" s="1"/>
  <c r="G9" i="27"/>
  <c r="G10" i="27" s="1"/>
  <c r="A1" i="27"/>
  <c r="O25" i="12" l="1"/>
  <c r="O15" i="12"/>
  <c r="O9" i="12"/>
  <c r="E38" i="13"/>
  <c r="N15" i="12" l="1"/>
  <c r="N73" i="12" s="1"/>
  <c r="N25" i="12"/>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P73" i="12" s="1"/>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C35" i="12" s="1"/>
  <c r="F35" i="12"/>
  <c r="E35" i="12"/>
  <c r="D35" i="12"/>
  <c r="C33" i="12"/>
  <c r="M25" i="12"/>
  <c r="J25" i="12"/>
  <c r="I25" i="12"/>
  <c r="H25" i="12"/>
  <c r="G25" i="12"/>
  <c r="F25" i="12"/>
  <c r="E25" i="12"/>
  <c r="D25" i="12"/>
  <c r="M15" i="12"/>
  <c r="J15" i="12"/>
  <c r="I15" i="12"/>
  <c r="H15" i="12"/>
  <c r="G15" i="12"/>
  <c r="F15" i="12"/>
  <c r="E15" i="12"/>
  <c r="C14" i="12"/>
  <c r="C13" i="12"/>
  <c r="C12" i="12"/>
  <c r="C10" i="12"/>
  <c r="M9" i="12"/>
  <c r="I9" i="12"/>
  <c r="H9" i="12"/>
  <c r="G9" i="12"/>
  <c r="F9" i="12"/>
  <c r="E9" i="12"/>
  <c r="AB8" i="12"/>
  <c r="U8" i="12"/>
  <c r="V8" i="12" s="1"/>
  <c r="W8" i="12" s="1"/>
  <c r="X8" i="12" s="1"/>
  <c r="Y8" i="12" s="1"/>
  <c r="Z8" i="12" s="1"/>
  <c r="A1" i="12"/>
  <c r="C4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<sst xmlns="http://schemas.openxmlformats.org/spreadsheetml/2006/main" count="915" uniqueCount="758">
  <si>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</si>
  <si>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</si>
  <si>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</si>
  <si>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</si>
  <si>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</si>
  <si>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</si>
  <si>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</si>
  <si>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</si>
  <si>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</si>
  <si>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</si>
  <si>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</si>
  <si>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</si>
  <si>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</si>
  <si>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</si>
  <si>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</si>
  <si>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</si>
  <si>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</si>
  <si>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</si>
  <si>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</si>
  <si>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</si>
  <si>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</si>
  <si>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</si>
  <si>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</si>
  <si>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</si>
  <si>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</si>
  <si>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</si>
  <si>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</si>
  <si>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</si>
  <si>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</si>
  <si>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</si>
  <si>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</si>
  <si>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</si>
  <si>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</si>
  <si>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</si>
  <si>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</si>
  <si>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</si>
  <si>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</si>
  <si>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</si>
  <si>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</si>
  <si>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</si>
  <si>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</si>
  <si>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</si>
  <si>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</si>
  <si>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</si>
  <si>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</si>
  <si>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</si>
  <si>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</si>
  <si>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</si>
  <si>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</si>
  <si>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</si>
  <si>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</si>
  <si>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</si>
  <si>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</si>
  <si>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</si>
  <si>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</si>
  <si>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</si>
  <si>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</si>
  <si>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</si>
  <si>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</si>
  <si>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</si>
  <si>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</si>
  <si>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</si>
  <si>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</si>
  <si>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</si>
  <si>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</si>
  <si>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</si>
  <si>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</si>
  <si>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</si>
  <si>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</si>
  <si>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</si>
  <si>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</si>
  <si>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</si>
  <si>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</si>
  <si>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</si>
  <si>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</si>
  <si>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</si>
  <si>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</si>
  <si>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</si>
  <si>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</si>
  <si>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</si>
  <si>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</si>
  <si>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</si>
  <si>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</si>
  <si>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</si>
  <si>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</si>
  <si>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</si>
  <si>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</si>
  <si>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</si>
  <si>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</si>
  <si>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</si>
  <si>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</si>
  <si>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</si>
  <si>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</si>
  <si>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</si>
  <si>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</si>
  <si>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</si>
  <si>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</si>
  <si>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</si>
  <si>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</si>
  <si>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</si>
  <si>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</si>
  <si>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</si>
  <si>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</si>
  <si>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</si>
  <si>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</si>
  <si>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</si>
  <si>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</si>
  <si>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</si>
  <si>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</si>
  <si>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</si>
  <si>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</si>
  <si>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</si>
  <si>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</si>
  <si>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</si>
  <si>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</si>
  <si>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</si>
  <si>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</si>
  <si>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</si>
  <si>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</si>
  <si>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</si>
  <si>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</si>
  <si>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</si>
  <si>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</si>
  <si>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</si>
  <si>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</si>
  <si>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</si>
  <si>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</si>
  <si>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</si>
  <si>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</si>
  <si>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</si>
  <si>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</si>
  <si>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</si>
  <si>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</si>
  <si>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</si>
  <si>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</si>
  <si>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</si>
  <si>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</si>
  <si>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</si>
  <si>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</si>
  <si>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</si>
  <si>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</si>
  <si>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</si>
  <si>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</si>
  <si>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</si>
  <si>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</si>
  <si>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</si>
  <si>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</si>
  <si>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</si>
  <si>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</si>
  <si>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</si>
  <si>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</si>
  <si>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</si>
  <si>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</si>
  <si>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</si>
  <si>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</si>
  <si>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</si>
  <si>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</si>
  <si>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Ban Reservas</t>
  </si>
  <si>
    <t>Cargos Bancarios</t>
  </si>
  <si>
    <t>Licda. Rosa Tejada</t>
  </si>
  <si>
    <t xml:space="preserve">CUENTA 2001042110 MC </t>
  </si>
  <si>
    <t xml:space="preserve">Ingresos </t>
  </si>
  <si>
    <t xml:space="preserve"> </t>
  </si>
  <si>
    <t xml:space="preserve">Lic. Expedito Reyes </t>
  </si>
  <si>
    <t xml:space="preserve">        Enc. Administrativo,  SRSCO.</t>
  </si>
  <si>
    <t xml:space="preserve">  Contadora,  SRSCO.</t>
  </si>
  <si>
    <t>2.2.2 - PUBLICIDAD, IMPRESIÓN Y   ENCUADERNACIÓN</t>
  </si>
  <si>
    <t>Contadora SRSCO</t>
  </si>
  <si>
    <t>Estado de Cuenta po Pagar a Suplidores</t>
  </si>
  <si>
    <t>Fecha de registro: hasta el 30 de 09 del 2024</t>
  </si>
  <si>
    <t>Fecha de imputación: hasta el 30 de 09 del 2024</t>
  </si>
  <si>
    <t xml:space="preserve">ACTIVIDADES CAOMA SRL </t>
  </si>
  <si>
    <t>B1500001738</t>
  </si>
  <si>
    <t>B1500001735</t>
  </si>
  <si>
    <t xml:space="preserve">CONTRATACION MONTAJE DE EVENTOS </t>
  </si>
  <si>
    <t xml:space="preserve">SERVICIO DE INTERNET </t>
  </si>
  <si>
    <t xml:space="preserve">JAVE INTERNET DOMINICANA SRL </t>
  </si>
  <si>
    <t>Al 31 de Diciembre del 2024</t>
  </si>
  <si>
    <t>Año 2025</t>
  </si>
  <si>
    <t>Correspondiente al mes_______Enero_______________del año______2025______________________</t>
  </si>
  <si>
    <t xml:space="preserve">AMASAM AUTOREPUESTOS SRL </t>
  </si>
  <si>
    <t xml:space="preserve">ARCADIO ESPINAL </t>
  </si>
  <si>
    <t>IMPRESOS DIVERSOS SRL</t>
  </si>
  <si>
    <t xml:space="preserve">COMEDOR MAYRA </t>
  </si>
  <si>
    <t>B1500000634</t>
  </si>
  <si>
    <t>B1500002879</t>
  </si>
  <si>
    <t>B1500002504</t>
  </si>
  <si>
    <t>B1500000444</t>
  </si>
  <si>
    <t>B1500000070</t>
  </si>
  <si>
    <t>COMPRA DE REPUESTOS PARA REPARACION DE VEHICULO</t>
  </si>
  <si>
    <t xml:space="preserve">COMPRA DE COMPRESOR </t>
  </si>
  <si>
    <t xml:space="preserve">COMPRA DE AGENDAS </t>
  </si>
  <si>
    <t xml:space="preserve">COMPRA DE ALMUERZOS Y REFRIGERIOS </t>
  </si>
  <si>
    <t xml:space="preserve">SERVICIO REGIONAL VII DE SALUD, VALVERDE </t>
  </si>
  <si>
    <t>LIBRO BANCO AL 31 DE ENERO DEL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</si>
  <si>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</si>
  <si>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</si>
  <si>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</si>
  <si>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</si>
  <si>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</si>
  <si>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</si>
  <si>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</si>
  <si>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</si>
  <si>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</si>
  <si>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</si>
  <si>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4524000000176</t>
  </si>
  <si>
    <t>SRSCO</t>
  </si>
  <si>
    <t xml:space="preserve">DEPOSITO </t>
  </si>
  <si>
    <t>38636700747</t>
  </si>
  <si>
    <t>SAMMY ALBERTO MUÑOZ VENTURA</t>
  </si>
  <si>
    <t>PAGO DE APLICACIÓN DE UNA CAPA DE PINTURA SEMIGLOSS EN TODO EL LOCAL, EN EL CPN EL MOTOCROSS DE ESTE SRSCO</t>
  </si>
  <si>
    <t>38636700858</t>
  </si>
  <si>
    <t xml:space="preserve">PAGO 1/3 APLICACIÓN DE PINTURA SEMIGLOSS EN MUROS INTERNOS Y EXTERNOS, APLICACIÓN DE 2 CAPAS DE PINTURA EPOXICA AL PISO DE TODO EL LOCAL, EN EL CPN BATEY AMINA </t>
  </si>
  <si>
    <t>38641667294</t>
  </si>
  <si>
    <t>CARMEN J BERNARD</t>
  </si>
  <si>
    <t>PAGO ALQUILER DONDE FUNCIONA LA UNAP LOS RESTAURADORES CORRESPONDIENTE A DICIEMBRE 2024</t>
  </si>
  <si>
    <t>38641667403</t>
  </si>
  <si>
    <t>RUFINA MERCADO</t>
  </si>
  <si>
    <t>PAGO ALQUILER DONDE FUNCIONA LA UNAP BO. SUR ESPERANZA CORRESP. A DICIEMBRE 2024</t>
  </si>
  <si>
    <t>38641667586</t>
  </si>
  <si>
    <t>MARLENY ALMONTE PENA</t>
  </si>
  <si>
    <t>PAGO ALQUILER DONDE FUNCIONA LA UNAP ALTO DE LA PALOMA CORRESP. A DICIEMBRE 2024</t>
  </si>
  <si>
    <t>38643419084</t>
  </si>
  <si>
    <t>LEONARDO RODRIGUEZ NUNEZ</t>
  </si>
  <si>
    <t>PAGO 4/4 INSTALACION DE 14 PUERTAS EN POLIMETAL ASI COMO FABRICACION E INSTALACION DE 1 GABINETE Y UN BAJA MESETS EN CPN MATA DEL JOBO DE ESTE SRSCO</t>
  </si>
  <si>
    <t>38643419264</t>
  </si>
  <si>
    <t>ALEXANDER GERONIMO CESPEDES</t>
  </si>
  <si>
    <t>PAGO 1/2 DE 5 ACARREOS DE MATERIALES DE CONSTRUCCION Y SIEMBRA DE 15 PALMERAS, EN CPN BATEY AMINA, LOS CONUCOS,CDX DAJABON Y LOS QUEMADOS DE ESTE SRSCO</t>
  </si>
  <si>
    <t>38643419457</t>
  </si>
  <si>
    <t>PAGO 2/2 DE 5 ACARREOS DE MATERIALES DE CONSTRUCCION Y SIEMBRA DE 15 PALMERAS, EN CPN BATEY AMINA, LOS CONUCOS,CDX DAJABON Y LOS QUEMADOS DE ESTE SRSCO</t>
  </si>
  <si>
    <t>38643419694</t>
  </si>
  <si>
    <t>PEDRO LOPEZ</t>
  </si>
  <si>
    <t>PAGO TRABAJO DE CAMBIO DE 2 LLAVINES, 2 MANUBRIOS PARA PUERTAS FLOTANTES DE ACERO INOXIDABLE, CDX MONTECRISTI DE ESTE SRSCO</t>
  </si>
  <si>
    <t>2501030032200 20106</t>
  </si>
  <si>
    <t>38643419884</t>
  </si>
  <si>
    <t>RAMON DARIO HERNANDEZ ALVAREZ</t>
  </si>
  <si>
    <t>PAGO 1/3 MANTENIMIENTO PROFUNDO DE 11 UNDS DE AIRE ACOND. Y REPARACION DE 1 NEVERA DE INSULINA, EN EL CDX SANTIAGO RGUEZ, CDX MAO, OFIC. REGIONAL, ALMACEN DE MEDICAMENTOS Y ALMACEN REGIONAL DE INSUMOS DE ESTE SRSCO</t>
  </si>
  <si>
    <t>38652071018</t>
  </si>
  <si>
    <t>PAGO 3/3 MANTENIMIENTO PROFUNDO DE 11 UNDS DE AIRE ACOND. Y REPARACION DE 1 NEVERA DE INSULINA, EN EL CDX SANTIAGO RGUEZ, CDX MAO, OFIC. REGIONAL, ALMACEN DE MEDICAMENTOS Y ALMACEN REGIONAL DE INSUMOS DE ESTE SRSCO</t>
  </si>
  <si>
    <t>38652071214</t>
  </si>
  <si>
    <t>PAGO 2/3 MANTENIMIENTO PROFUNDO DE 11 UNDS DE AIRE ACOND. Y REPARACION DE 1 NEVERA DE INSULINA, EN EL CDX SANTIAGO RGUEZ, CDX MAO, OFIC. REGIONAL, ALMACEN DE MEDICAMENTOS Y ALMACEN REGIONAL DE INSUMOS DE ESTE SRSCO</t>
  </si>
  <si>
    <t>38652071340</t>
  </si>
  <si>
    <t>PAGO 1/6 TRABAJOS DE 9 ACARREOS DE MATERIALES DE CONSTRUCCION, 2 TRASLADOS DE MOBILIARIOS Y EQUIPAMIENTOS MEDICOS, 5 CORTES DE RAMAS, DESYERBO Y LIMPIEZA DE PATIOS EN LOS CPN LA LEONOR, MATA DEL JOBO, BATEY AMINA, LA GUAJACA Y LOS CONUCOS DE ESTE SRSCO</t>
  </si>
  <si>
    <t>38652071471</t>
  </si>
  <si>
    <t>PAGO 2/6 TRABAJOS DE 9 ACARREOS DE MATERIALES DE CONSTRUCCION, 2 TRASLADOS DE MOBILIARIOS Y EQUIPAMIENTOS MEDICOS, 5 CORTES DE RAMAS, DESYERBO Y LIMPIEZA DE PATIOS EN LOS CPN LA LEONOR, MATA DEL JOBO, BATEY AMINA, LA GUAJACA Y LOS CONUCOS DE ESTE SRSCO</t>
  </si>
  <si>
    <t>38652071656</t>
  </si>
  <si>
    <t>PAGO 3/4 INSTALACION DE 14 PUERTAS EN POLIMETAL ASI COMO FABRICACION E INSTALACION DE 1 GABINETE Y UN BAJA MESETS EN CPN MATA DEL JOBO DE ESTE SRSCO</t>
  </si>
  <si>
    <t>38652071763</t>
  </si>
  <si>
    <t>SADOC ALEJANDRO PEÑA TORIBIO</t>
  </si>
  <si>
    <t>PAGO REPARACION DE PUERTA CORREDIZA Y CAMBIO DE CINTA CORREDIZA EN EL CPN LOS CONUCOS DE VILLA VASQUEZ (TEMPORAL) DE ESTE SRSCO</t>
  </si>
  <si>
    <t>38652071933</t>
  </si>
  <si>
    <t>PLAZA VALVERDE</t>
  </si>
  <si>
    <t>PAGO COMPRA DE ELECTRODOMESTICOS PARA LOS COLABORADORES DESTACADOS DE ESTE SRSCO, EN LA PRESENTACION DE LOGROS OBTENIDOS EN 2024 Y METAS A EJECUTAR EN 2025</t>
  </si>
  <si>
    <t>022264</t>
  </si>
  <si>
    <t>SERGIO ALFONZO POLANCO</t>
  </si>
  <si>
    <t>PAGO 1/2 APLICACIÓN  DE TRES CAPAS DE PINTURA SEMIGLOSS A MUROS INTERNOS Y EXTERNOS DE TODO EL LOCAL, EN EL CPN LA GUAJACA DE ESTE SRSCO, R-7.</t>
  </si>
  <si>
    <t>022265</t>
  </si>
  <si>
    <t>PAGO 2/2 APLICACIÓN  DE TRES CAPAS DE PINTURA SEMIGLOSS A MUROS INTERNOS Y EXTERNOS DE TODO EL LOCAL, EN EL CPN LA GUAJACA DE ESTE SRSCO, R-7.</t>
  </si>
  <si>
    <t>022266</t>
  </si>
  <si>
    <t>PABLO DE JESUS DIAZ JAQUEZ</t>
  </si>
  <si>
    <t>PAGO 1/3 DE CORTE DE RAMAS, CORTE DE CUATRO ARBOLES ASI COMO LAS RAICES. ADEMAS DE REMOCION DE LA CAPA VEGETAL Y BOTE DE BASURA Y ESCOMBROS, EN EL CPN JINAMAGAO DE ESTE SRSCO, R-7.</t>
  </si>
  <si>
    <t>022267</t>
  </si>
  <si>
    <t>PAGO 2/3 DE CORTE DE RAMAS, CORTE DE CUATRO ARBOLES ASI COMO LAS RAICES. ADEMAS DE REMOCION DE LA CAPA VEGETAL Y BOTE DE BASURA Y ESCOMBROS, EN EL CPN JINAMAGAO DE ESTE SRSCO, R-7.</t>
  </si>
  <si>
    <t>022268</t>
  </si>
  <si>
    <t>PAGO 3/3 DE CORTE DE RAMAS, CORTE DE CUATRO ARBOLES ASI COMO LAS RAICES. ADEMAS DE REMOCION DE LA CAPA VEGETAL Y BOTE DE BASURA Y ESCOMBROS, EN EL CPN JINAMAGAO DE ESTE SRSCO, R-7.</t>
  </si>
  <si>
    <t>022269</t>
  </si>
  <si>
    <t>RAMON DE JESUS DURAN  BETANCE</t>
  </si>
  <si>
    <t>PAGO REORGANIZACION DEL CABLEADO ELECTRICO, ASI COMO RANURACION EN PAREDES PARA COLOCACION DE TUBERIA ELECTRICA SOSTERRADA Y CAJITAS ELECTRICAS RECTANGULARES, EN EL CPN DAMAJAGUA Y CPN LOS CONUCOS DE VILLA VASQUEZ DE ESTE SRSCO, R-7</t>
  </si>
  <si>
    <t>022270</t>
  </si>
  <si>
    <t>ARIEL MARCELINO MINIER ESPINAL</t>
  </si>
  <si>
    <t>PAGO DE DOS ACARREOS DE MATERIALES DE CONSTRUCCION, EN EL CPN DAMAJAGUA Y JINAMAGAO DE ESTE SRSCO, R-7</t>
  </si>
  <si>
    <t>38655159000</t>
  </si>
  <si>
    <t>ADIEL EMILIO PENA</t>
  </si>
  <si>
    <t>PAGO ALQUILER DONDE FUNCIONA LA UNAP EL SAMAN CORRESP. A  DICIEMBRE 2024</t>
  </si>
  <si>
    <t>38655159732</t>
  </si>
  <si>
    <t>ALBANIA ALT.RODRIGUEZ VENTURA</t>
  </si>
  <si>
    <t>PAGO ALQUILER DODNE FUNCIONA LA UNAP LAS 300 DE ESTE SRSCO CORRESP.A  DICIEMBRE 2024</t>
  </si>
  <si>
    <t>38655160626</t>
  </si>
  <si>
    <t>ALCENIO DE JESUS GOMEZ</t>
  </si>
  <si>
    <t>PAGO ALQUILER DONDE FUNCIONA LA UNAP LAS FLORES, SANTIAGO RODRIGUEZ CORRESP. A  DICIEMBRE 2024</t>
  </si>
  <si>
    <t>38655160803</t>
  </si>
  <si>
    <t>ANA LUCIA RODRIGUEZ</t>
  </si>
  <si>
    <t>PAGO ALQUILER DONDE FUNCIONA EL CPN MEJORAMIENTO SOCIAL CORRESP. A  DICIEMBRE 2024</t>
  </si>
  <si>
    <t>38655160945</t>
  </si>
  <si>
    <t>ANA ANTONIA CABREJA TORIBIO</t>
  </si>
  <si>
    <t>PAGO ALQUILER DONDE FUNCIONA EL CPN LA CAPITALITA DESDE MARZO HASTA  DICIEMBRE 2024</t>
  </si>
  <si>
    <t>38655161106</t>
  </si>
  <si>
    <t>ASTRIL RODRIGUEZ SANCHEZ</t>
  </si>
  <si>
    <t>PAGO ALQUILER DONDE FUNCIONA EL ALMACEN DE DEPOSITO DE MEDICAMENTOS Y MERCANCIAS CORRESP. A  DICIEMBRE 2024</t>
  </si>
  <si>
    <t>38655161266</t>
  </si>
  <si>
    <t>CANDELARIO VILLAMAN PLACENCIA</t>
  </si>
  <si>
    <t>PAGO ALQUILER DONDE FUNCIONA EL CPN RIVERA DEL MASACRE CORRESP. A  DICIEMBRE 2024</t>
  </si>
  <si>
    <t>38655161396</t>
  </si>
  <si>
    <t>CARLOS ANTONIO MOREL VALERIO</t>
  </si>
  <si>
    <t>PAGO ALQUILER DONDE FUNCIONA EL CPN LA GUAJACA CORRESP. A  DICIEMBRE 2024</t>
  </si>
  <si>
    <t>38655161522</t>
  </si>
  <si>
    <t>CELIA ROSA BETANCES</t>
  </si>
  <si>
    <t>PAGO ALQUILER DONDE FUNCIONA LA UNAP LOS RESTAURADORES CORRESP. A  NOVIEMBRE YDICIEMBRE 2024</t>
  </si>
  <si>
    <t>38655161668</t>
  </si>
  <si>
    <t>CRISOSTIMA DEVORA MINAYA</t>
  </si>
  <si>
    <t>PAGO ALQUILER DONDE FUNCIONA EL CPN EL ALBIMAR SANTIAGO RGUEZ CORRESP. A  DICIEMBRE 2024</t>
  </si>
  <si>
    <t>38655177392</t>
  </si>
  <si>
    <t>DANIEL DE JS ESCOTO</t>
  </si>
  <si>
    <t>PAGO ALQUILER DONDE FUNCIONA EL CPN LOS CAYUCOS CORRESP. A  DICIEMBRE 2024</t>
  </si>
  <si>
    <t>38655177639</t>
  </si>
  <si>
    <t>DEYSI MARIA DE LA ROSA</t>
  </si>
  <si>
    <t>PAGO ALQUILER DONDE FUNCIONA EL CPN LA ESPERANZA VILLA VAZQUEZ DE ESTE SRSCO CORRESP. A  DICIEMBRE 2024</t>
  </si>
  <si>
    <t>38655178020</t>
  </si>
  <si>
    <t>DORCA DAMARIS CHAVEZ</t>
  </si>
  <si>
    <t>PAGO ALQUILER DONDE FUNCIONA EL CPN BARRIO PUERTO RICO CORRESP.A DICIEMBRE 2024</t>
  </si>
  <si>
    <t>38655178230</t>
  </si>
  <si>
    <t>ELISABETH TEJADA ORTIZ</t>
  </si>
  <si>
    <t>PAGO ALQUILER DONDE FUNCIONA LA UNAP LOS MICHES  CORRESP. A  DICIEMBRE 2024</t>
  </si>
  <si>
    <t>38655178587</t>
  </si>
  <si>
    <t>ELSA MARIA DISLA</t>
  </si>
  <si>
    <t>PAGO ALQUILER DONDE FUNCIONA EL CPN SECTOR NORTE, DAJABON CORRESP. A  DICIEMBRE 2024</t>
  </si>
  <si>
    <t>38655178902</t>
  </si>
  <si>
    <t>FE ALICIA PEREZ</t>
  </si>
  <si>
    <t>PAGO ALQUILER DONDE FUNCIONA LA UNAP LAS FLORES MONTECRISTI  CORRESP. A  DICIEMBRE 2024</t>
  </si>
  <si>
    <t>38655179075</t>
  </si>
  <si>
    <t>FELIPE DE JESUS SUSAÑA</t>
  </si>
  <si>
    <t>PAGO ALQUILER DONDE FUNCIONA EL CPN EL PARAISO ESPERANZA DE ESTE SRSCO CORRESP. A DICIEMBRE 2024</t>
  </si>
  <si>
    <t>38655179393</t>
  </si>
  <si>
    <t>FRANKLIN ALMONTE</t>
  </si>
  <si>
    <t>PAGO ALQUILER DONDE FUNCIONA EL CPN CAMBELEN CORRESP. A NOVIEMBRE Y DICIEMBRE 2024</t>
  </si>
  <si>
    <t>38655179549</t>
  </si>
  <si>
    <t>GERVIN YASMIN MEJIA</t>
  </si>
  <si>
    <t>PAGO ALQUILER DONDE FUNCIONA EL CPN LOS PEREZ CORRESP. A NOVIEMBRE Y DICIEMBRE 2024</t>
  </si>
  <si>
    <t>38655179802</t>
  </si>
  <si>
    <t>GIORDANO A LANDRON</t>
  </si>
  <si>
    <t>PAGO ALQUILER DONDE FUNCIONA EL CPN PLAZA BELLER CORRESP. A DICIEMBRE 2024</t>
  </si>
  <si>
    <t>38655190977</t>
  </si>
  <si>
    <t>HECTOR ANDUJAR CRUZ</t>
  </si>
  <si>
    <t>PAGO ALQUILER DONDE FUNCIONA EL CPN BUEN HOMBRE CORRESP. A DICIEMBRE 2024</t>
  </si>
  <si>
    <t>38655191105</t>
  </si>
  <si>
    <t>HENRY PENA</t>
  </si>
  <si>
    <t>PAGO ALQUILER DONDE FUNCIONA EL CPN CARLOS DANIEL CORRESP. A DICIEMBRE 2024</t>
  </si>
  <si>
    <t>38655191438</t>
  </si>
  <si>
    <t>JEISSON JULIO TAVAREZ P</t>
  </si>
  <si>
    <t>PAGO ALQUILER DONDE FUNCIONA LA UNAP BO. NORTE DE ESTE SRSCO CORRESP. A DICIEMBRE 2024</t>
  </si>
  <si>
    <t>38655191622</t>
  </si>
  <si>
    <t>JOSE ANTONIO PERALTA RODRIGUEZ</t>
  </si>
  <si>
    <t>PAGO ALQUILER DONDE FUNCIONA EL CPN EL PINO CORRESP. A DICIEMBRE 2024</t>
  </si>
  <si>
    <t>38655191805</t>
  </si>
  <si>
    <t>JOSE JUSTINO MOREL LIRIANO</t>
  </si>
  <si>
    <t>PAGO ALQUILER DONDE FUNCIONA LA UNAP LA MANICERA/BENITO MONCION CORRESP. A DICIEMBRE 2024</t>
  </si>
  <si>
    <t>38655192131</t>
  </si>
  <si>
    <t>JUAN ANTONIO RIVAS</t>
  </si>
  <si>
    <t>PAGO ALQUILER DONDE FUNCIONA EL ALMACEN DE EQUIPOS MONTECRISTI CORRESP. A NOVIEMBRE Y DICIEMBRE 2024</t>
  </si>
  <si>
    <t>38655192437</t>
  </si>
  <si>
    <t>JUAN C. REGALADO</t>
  </si>
  <si>
    <t>PAGO ALQUILER  DONDE FUNCIONA EL CPN HATO NUEVO DE ESTE SRSCO CORRESP. A DICIEMBRE 2024</t>
  </si>
  <si>
    <t>38655192700</t>
  </si>
  <si>
    <t>JUANA E TEJADA</t>
  </si>
  <si>
    <t>PAGO ALQUILER DONDE FUNCIONA EL CPN LUPERON CORRESP. A NOVIEMBRE Y DICIEMBRE 2024</t>
  </si>
  <si>
    <t>38655192864</t>
  </si>
  <si>
    <t>LONGINA MATEO V</t>
  </si>
  <si>
    <t>PAGO ALQUILER DONDE FUNCIONA LA UNAP RESTAURACION CORRESP. A DICIEMBRE 2024</t>
  </si>
  <si>
    <t>38655193004</t>
  </si>
  <si>
    <t>MAIRA DE LOS SANTOS</t>
  </si>
  <si>
    <t>PAGO ALQUILER DONDE FUNCONA EL CPN SAN ANTONIO DE ESTE SRSCO CORRESP. DICIEMBRE 2024 NOTA: A ESTE ALQUILER SE LE ESTAN DESCONTANTO 3000 PESOS DESTINADOS A LA INVERSION REALIZADA EN DICHO ESTABLECIMIENTO POR UN PLAZO DE 48 MESES.</t>
  </si>
  <si>
    <t>38655217854</t>
  </si>
  <si>
    <t>MANUEL MARIA PEÑA</t>
  </si>
  <si>
    <t>PAGO ALQUILER DONDE FUNCIONA LA UNAP BARRIO LINDO CORRESP. A DICIEMBRE 2024</t>
  </si>
  <si>
    <t>38655218054</t>
  </si>
  <si>
    <t>MARIA YSABEL ALEMAN</t>
  </si>
  <si>
    <t>PAGO ALQUILER DONDE FUNCIONA EL CPN LA GALLERA MONTECRISTI DE ESTE SRSCO CORRESP. A DICIEMBRE 2024</t>
  </si>
  <si>
    <t>38655218234</t>
  </si>
  <si>
    <t>MARIO MARTINEZ ALMONTE</t>
  </si>
  <si>
    <t>PAGO ALQUILER DONDE FUNCIONA EL CPN LOS MAESTROS DE ESTE SRSCO CORRESP. DICIEMBRE 2024</t>
  </si>
  <si>
    <t>38655218780</t>
  </si>
  <si>
    <t>MARY MIRTA MENA MOLINA</t>
  </si>
  <si>
    <t>PAGO ALQUILER DONDE FUNCIONA LA OFICINA REGIONAL DE ESTE SRSCO CORRESP. A DICIEMBRE 2024</t>
  </si>
  <si>
    <t>38655218939</t>
  </si>
  <si>
    <t>MERCEDES MARINA VARGAS ALMONTE</t>
  </si>
  <si>
    <t>38655219156</t>
  </si>
  <si>
    <t>MIGUELINA DEL C SUSANA</t>
  </si>
  <si>
    <t>PAGO ALQUILER DONDE FUNCIONA LA UNAP EL MOTOCROSS CORRESP. A NOVIEMBRE Y DICIEMBRE 2024</t>
  </si>
  <si>
    <t>38655219345</t>
  </si>
  <si>
    <t>MILAGROS GEORGINA GOMEZ BUENO</t>
  </si>
  <si>
    <t>PAGO ALQUILER DONDE FUNCIONA EL CPN LOS BONILLAS CORRESP. A DICIEMBRE 2024</t>
  </si>
  <si>
    <t>38655219495</t>
  </si>
  <si>
    <t xml:space="preserve">NELSY MIGUELINA SARIT BUENO </t>
  </si>
  <si>
    <t>PAGO ALQUILER DONDE FUNCIONA LA UNAP EL TAMARINDO CORRESP. A NOVIEMBRE Y DICIEMBRE 2024</t>
  </si>
  <si>
    <t>38655219625</t>
  </si>
  <si>
    <t>NOMIKOS KAMBOURAKIS (MICHAEL)</t>
  </si>
  <si>
    <t>PAGO ALQUILER DONDE FUNCIONA EL CPN LAGUNETA, AMINA DE ESTE SRSCO CORRESP. A DICIEMBRE 2024</t>
  </si>
  <si>
    <t>38655219922</t>
  </si>
  <si>
    <t>ORLANDO BARAJAS AMAYA</t>
  </si>
  <si>
    <t>PAGO ALQUILER DONDE FUNCIONA LA UNAP LA CURVA CORRESP. A DICIEMBRE 2024</t>
  </si>
  <si>
    <t>38655232958</t>
  </si>
  <si>
    <t>OTTO BOLIVAR GARCIA</t>
  </si>
  <si>
    <t>PAGO ALQUILER DONDE FUNCIONA EL CPN VALENTIN SALINERO CORRESP. A NOVIEMBRE Y DICIEMBRE 2024</t>
  </si>
  <si>
    <t>38655233114</t>
  </si>
  <si>
    <t>PAULA ESTHER VARGAS</t>
  </si>
  <si>
    <t>PAGO AQLUILER DONDE FUNCIONA LA UNAP LAS 40 CORRESP. A DICIEMBRE 2024</t>
  </si>
  <si>
    <t>38655233465</t>
  </si>
  <si>
    <t>RAMON AVELINO MEDINA</t>
  </si>
  <si>
    <t>PAGO ALQUILER DONDE FUNCIONA EL ALMACEN DE MEDICAMENTOS CORRESP. A DICIEMBRE 2024</t>
  </si>
  <si>
    <t>38655233685</t>
  </si>
  <si>
    <t>RAMON MARIA TAVARES</t>
  </si>
  <si>
    <t>PAGO ALQUILER DONDE FUNCIONA EL CPN LA MINA DE ESTE SRSCO CORRESP A DICIEMBRE 2024</t>
  </si>
  <si>
    <t>38655233839</t>
  </si>
  <si>
    <t>RINA MAGALIS DE LOS SANTOS GOMEZ</t>
  </si>
  <si>
    <t>PAGO ALQUILER DONDE FUNCIONA EL CPN DON BOSCO CORRESP. A NOVIEMBRE Y DICIEMBRE 2024</t>
  </si>
  <si>
    <t>38655234078</t>
  </si>
  <si>
    <t>ROSA MARIANELA VAZQUEZ</t>
  </si>
  <si>
    <t>PAGO AQLUILER DONDE FUNCIONA LA UNAP LOS BOMBEROS CORRESP. A DICIEMBRE 2024</t>
  </si>
  <si>
    <t>38655234231</t>
  </si>
  <si>
    <t>ROSARIO DEL CARMEN CABRERA</t>
  </si>
  <si>
    <t>PAGO ALQUILER DONDE FUNCIONAN LAS UNAPS SECTOR LA FE Y LA PAZ, DAJABON CORRESP. A NOVIEMBRE Y DICIEMBRE 2024</t>
  </si>
  <si>
    <t>38655234692</t>
  </si>
  <si>
    <t>TOMAS AQUINO ARIAS REYES</t>
  </si>
  <si>
    <t>PAGO ALQUILER DONDE FUNCIONA EL CPN LOMA DE CASTAÑUELAS CORRESP. A DICIEMBRE 2024</t>
  </si>
  <si>
    <t>38655234812</t>
  </si>
  <si>
    <t>WILLIAN LEOPORDO TEJADA TEJADA</t>
  </si>
  <si>
    <t>PAGO ALQUILER DONDE FUNCIONA EL CPN BALDEMIRO CARRERAS CORRESP. A DICIEMBRE 2024</t>
  </si>
  <si>
    <t>38655235093</t>
  </si>
  <si>
    <t>YSI DIGMARY UCETA TEJADA</t>
  </si>
  <si>
    <t>PAGO ALQUILER DONDE FUNCIONA EL CPN LOS TOMINES DE ESTE SRSCO CORRESP. A DICIEMBRE 2024</t>
  </si>
  <si>
    <t>38655243814</t>
  </si>
  <si>
    <t>ZENEIDA DE JS. DIAZ</t>
  </si>
  <si>
    <t>PAGO ALQUILER DONDE FUNCIONA LA UNAP LAS ESPINAS SANTIAGO RGUEZ CORRESP. A DICIEMBRE 2024</t>
  </si>
  <si>
    <t>38669613105</t>
  </si>
  <si>
    <t>MANUEL RAMON DE LA ROSA ESCOTO</t>
  </si>
  <si>
    <t>PAGO ALQUILER DONDE FUNCIONA EL CPN BARRIO SURMONTECRISTI DESDE ENERO HASTA DICIEMBRE 2024</t>
  </si>
  <si>
    <t>022271</t>
  </si>
  <si>
    <t>EDENORTE</t>
  </si>
  <si>
    <t>NULO</t>
  </si>
  <si>
    <t>022272</t>
  </si>
  <si>
    <t>SALDO ELECTRICIDAD PENDIENTE DE ESTOS CENTROS DE PRIMER NIVEL (CPN) ANEXOS DE ESTE SRSCO, R-7.</t>
  </si>
  <si>
    <t>38669613401</t>
  </si>
  <si>
    <t>TESORERIA DE LA SEGURIDAD SOCIAL</t>
  </si>
  <si>
    <t>PAGO TESORERIA DE LA SEGURIDAD SOCIAL CORRESPONDIENTE AL MES DE DICIEMBRE 2024 DE ESTE SRSCO</t>
  </si>
  <si>
    <t>38669613630</t>
  </si>
  <si>
    <t>PAGO 3/6 TRABAJOS DE 9 ACARREOS DE MATERIALES DE CONSTRUCCION, 2 TRASLADOS DE MOBILIARIOS Y EQUIPAMIENTOS MEDICOS, 5 CORTES DE RAMAS, DESYERBO Y LIMPIEZA DE PATIOS EN LOS CPN LA LEONOR, MATA DEL JOBO, BATEY AMINA, LA GUAJACA Y LOS CONUCOS DE ESTE SRSCO</t>
  </si>
  <si>
    <t>38669613829</t>
  </si>
  <si>
    <t>PAGO 4/6 TRABAJOS DE 9 ACARREOS DE MATERIALES DE CONSTRUCCION, 2 TRASLADOS DE MOBILIARIOS Y EQUIPAMIENTOS MEDICOS, 5 CORTES DE RAMAS, DESYERBO Y LIMPIEZA DE PATIOS EN LOS CPN LA LEONOR, MATA DEL JOBO, BATEY AMINA, LA GUAJACA Y LOS CONUCOS DE ESTE SRSCO</t>
  </si>
  <si>
    <t>38669613968</t>
  </si>
  <si>
    <t>PAGO 5/6 TRABAJOS DE 9 ACARREOS DE MATERIALES DE CONSTRUCCION, 2 TRASLADOS DE MOBILIARIOS Y EQUIPAMIENTOS MEDICOS, 5 CORTES DE RAMAS, DESYERBO Y LIMPIEZA DE PATIOS EN LOS CPN LA LEONOR, MATA DEL JOBO, BATEY AMINA, LA GUAJACA Y LOS CONUCOS DE ESTE SRSCO</t>
  </si>
  <si>
    <t>38669614360</t>
  </si>
  <si>
    <t>PAGO 6/6 TRABAJOS DE 9 ACARREOS DE MATERIALES DE CONSTRUCCION, 2 TRASLADOS DE MOBILIARIOS Y EQUIPAMIENTOS MEDICOS, 5 CORTES DE RAMAS, DESYERBO Y LIMPIEZA DE PATIOS EN LOS CPN LA LEONOR, MATA DEL JOBO, BATEY AMINA, LA GUAJACA Y LOS CONUCOS DE ESTE SRSCO</t>
  </si>
  <si>
    <t>38669614609</t>
  </si>
  <si>
    <t>PAGO INICIO DE APLICACIÓN DE 2 CAPAS DE PINTURA SEMIGLOSS EN MUROS INTERNOS Y EXTERNOS Y APLICACIÓN DE 2 CAPAS DE PINTURA ACRILICA EN EL TECHO, EN EL CPN LA LEONOR DE ESTE SRSCO.</t>
  </si>
  <si>
    <t>38669614814</t>
  </si>
  <si>
    <t>JOEL AISAEL LOPEZ FORTUNA</t>
  </si>
  <si>
    <t>PAGO 1/6 DEMOLICION DE TRES CAPAS DE CONCRETO Y BOTE DE ESCOMBROS EN CPN DAMAJAGUA DE ESTE SRSCO</t>
  </si>
  <si>
    <t>38669615035</t>
  </si>
  <si>
    <t>PAGO 2/6 DEMOLICION DE TRES CAPAS DE CONCRETO Y BOTE DE ESCOMBROS EN CPN DAMAJAGUA DE ESTE SRSCO</t>
  </si>
  <si>
    <t>38669615400</t>
  </si>
  <si>
    <t>PAGO 3/6 DEMOLICION DE TRES CAPAS DE CONCRETO Y BOTE DE ESCOMBROS EN CPN DAMAJAGUA DE ESTE SRSCO</t>
  </si>
  <si>
    <t>38676389154</t>
  </si>
  <si>
    <t xml:space="preserve">DIRECCION GENERAL DE IMPUESTOS INTERNOS </t>
  </si>
  <si>
    <t>PAGO COLECTOR DE IMPUESTOS CORRESP. A DICIEMBRE 2025</t>
  </si>
  <si>
    <t>38676389351</t>
  </si>
  <si>
    <t>FRANKLIN DANIEL PEREZ TEJADA</t>
  </si>
  <si>
    <t>PAGO DE DOS ACARREOS DE ARENA, EN CPN DAMAJAGUA DE ESTE SRSCO</t>
  </si>
  <si>
    <t>38676389571</t>
  </si>
  <si>
    <t>ROMAN OSCABEL LIRIANO LORA</t>
  </si>
  <si>
    <t>PAGO LIMPIEZA DE POZO SEPTICO, EN EL CPN ALTO DEL MEDIO DE ESTE SRSCO</t>
  </si>
  <si>
    <t>38676389738</t>
  </si>
  <si>
    <t>SUPLIDORA DE COMIDA FAGOTO SRL</t>
  </si>
  <si>
    <t>PAGO COMPRA DE ALMUERZO PARA EL TALLER DE SOCIALIZACION DE METAS ALCANZADAS EN 1ER NIVEL Y LOS OBETIVOS PARA EL 2025 DE LOS COLABORADORES DE 1ER NIVEL Y GERENCIA DE AREA 2 SANTIAGO RGUEZ DE ESTE SRSCO</t>
  </si>
  <si>
    <t>38676389909</t>
  </si>
  <si>
    <t>HOSPIFAR SRL</t>
  </si>
  <si>
    <t>PAGO COMPRA DE GUANTES DE LATEZ DE EXAMEN MEDICO PARA SER DISTRIBUIDOS EN LOS DIFERENTES CENTROS DE PRIMER NIVEL DE ESTE SRSCO</t>
  </si>
  <si>
    <t>38676390096</t>
  </si>
  <si>
    <t>CLARO</t>
  </si>
  <si>
    <t>PAGO SERVICIO DE INTERNET DE LOS CENTROS DE PRIMER NIVEL DE ESTE SRSCO CORRESP. A OCTUBRE, NOVIEMBRE Y DICIEMBRE 2024</t>
  </si>
  <si>
    <t>38676390356</t>
  </si>
  <si>
    <t>MULTICENTRO EL MANA SRL</t>
  </si>
  <si>
    <t>PAGO COMPRA DE ADORNOS DECORATIVOS NAVIDEÑOS PARA AMBIENTAR LAS INSTALACIONES ACORDE A LA EPOCA</t>
  </si>
  <si>
    <t>38676390491</t>
  </si>
  <si>
    <t>ESTACION DE SERVICIO ELGANADEO SRL</t>
  </si>
  <si>
    <t>PAGO COMPRA DE COMBISTIBLE CONSUMIDO EN LA GERENCIA DE AREA 2 SANTIAGO RGUEZ CORRESP. A OCTUBRE 2024</t>
  </si>
  <si>
    <t>38676390630</t>
  </si>
  <si>
    <t>SUPERMERCADO MAEÑO SRL</t>
  </si>
  <si>
    <t>PAGO DE FRUTAS Y DULCES PARA LOS COLABORADORES DE ESTE SRSCO, PARA LA PRESENTACION DE LOS LOGROS OBTENIDOS EN EL 2025 Y SOCIALIZACION DE METAS A ALCANZAR EN 2025</t>
  </si>
  <si>
    <t>38676390748</t>
  </si>
  <si>
    <t>MONTECRISTI CABLEVISION SRL</t>
  </si>
  <si>
    <t>PAGO SERVICIO DE INTERNET DE LOS CENTROS DE PRIMER NIVEL DE ESTE SRSCO  DEL AREA 3, MONTECRISTI CORRESP. A NOVIEMBRE Y DICIEMBRE 2024</t>
  </si>
  <si>
    <t>38676394565</t>
  </si>
  <si>
    <t>PAGO 3/3 TERMINACION DE APLICACIÓN DE PINTURA SEMIGLOSS EN MUROS INTERNOS Y EXTERNOS Y DOS CAPAS DE PINTURA EPOXICA AL PISO DE TODO EL LOCAL EN CPN BATEY AMINA DE ESTE SRSCO.</t>
  </si>
  <si>
    <t>38676399060</t>
  </si>
  <si>
    <t>MAO CENTRAL CONNECTIONS</t>
  </si>
  <si>
    <t>PAGO SERVICIO DE INTERNET DEL CENTRO DIAG. MAO, ALMACENDE MEDICAMENTOS, OFICINA REGIONAL Y CPN DON BOSCO  DE ESTE SRSCO CORRESP. A DICIEMBRE 2024</t>
  </si>
  <si>
    <t>38682673965</t>
  </si>
  <si>
    <t>ROMAN DARIO SANTOS BELLIARD</t>
  </si>
  <si>
    <t>PAGO 6/10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</si>
  <si>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38682674108</t>
  </si>
  <si>
    <t>PAGO 7/10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</si>
  <si>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38682674330</t>
  </si>
  <si>
    <t>PAGO 8/10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</si>
  <si>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38682674625</t>
  </si>
  <si>
    <t>PAGO 9/10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</si>
  <si>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38682674751</t>
  </si>
  <si>
    <t>PAGO 10/10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</si>
  <si>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38682674894</t>
  </si>
  <si>
    <t>PAGO 2/3 TERMINACION DE APLICACIÓN DE PINTURA SEMIGLOSS EN MUROS INTERNOS Y EXTERNOS Y DOS CAPAS DE PINTURA EPOXICA AL PISO DE TODO EL LOCAL EN CPN BATEY AMINA DE ESTE SRSCO.</t>
  </si>
  <si>
    <t>38682675039</t>
  </si>
  <si>
    <t>RUDIN ANTONIO JAQUEZ ESPINAL</t>
  </si>
  <si>
    <t>PAGO INSTALACION DE DOS INODOROS, DOS LAVAMANOS, UN FREGADERO, 3 LAMPARAS TIPO PANEL, CAMBIO DE 7 BOMBILLAS LED Y TOMA CORRIENTE E INTERRUPTORES EN EL CPN LA GUAJACA DE ESTE SRSCO</t>
  </si>
  <si>
    <t>2501100032200 20004</t>
  </si>
  <si>
    <t>38707745233</t>
  </si>
  <si>
    <t>AMASAM AUTOREPUESTOS SRL</t>
  </si>
  <si>
    <t>PAGO COMPRA DE REPUESTOS PARA LA CAMIONETA NISSAN FRONTIER DEL AREA 4, DEL MINI VAN DE AREA DE MEDICAMENTOS Y BATERIAS PARA EL CENTRO DIAG. MAO DE ESTE SRSCO</t>
  </si>
  <si>
    <t>022273</t>
  </si>
  <si>
    <t>JOSE MANUEL PEREZ</t>
  </si>
  <si>
    <t>PAGO 1/10 DE EXCAVACION DE ZANJA PARA ZAPATA, PREPARACION DE VARILLAJE PARA ZAPATA, VACIADO DE CONCRETO PARA ZAPATA, Y COLOCACION DE CUATRO LINEAS DE BLOCK PARA CONSTRUCCION DE MUROS  PERIMETRAL DERECHO,POSTERIOR Y LATERAL IZQUIERDO, EN EL CPN JINAMAGAO DE ESTE SRSCO, R-7</t>
  </si>
  <si>
    <t>022274</t>
  </si>
  <si>
    <t>PAGO 2/10 DE EXCAVACION DE ZANJA PARA ZAPATA, PREPARACION DE VARILLAJE PARA ZAPATA, VACIADO DE CONCRETO PARA ZAPATA, Y COLOCACION DE CUATRO LINEAS DE BLOCK PARA CONSTRUCCION DE MUROS  PERIMETRAL DERECHO,POSTERIOR Y LATERAL IZQUIERDO, EN EL CPN JINAMAGAO DE ESTE SRSCO, R-7</t>
  </si>
  <si>
    <t>022275</t>
  </si>
  <si>
    <t>PAGO 3/10 DE EXCAVACION DE ZANJA PARA ZAPATA, PREPARACION DE VARILLAJE PARA ZAPATA, VACIADO DE CONCRETO PARA ZAPATA, Y COLOCACION DE CUATRO LINEAS DE BLOCK PARA CONSTRUCCION DE MUROS  PERIMETRAL DERECHO,POSTERIOR Y LATERAL IZQUIERDO, EN EL CPN JINAMAGAO DE ESTE SRSCO, R-7</t>
  </si>
  <si>
    <t>022276</t>
  </si>
  <si>
    <t>PAGO 4/10 DE EXCAVACION DE ZANJA PARA ZAPATA, PREPARACION DE VARILLAJE PARA ZAPATA, VACIADO DE CONCRETO PARA ZAPATA, Y COLOCACION DE CUATRO LINEAS DE BLOCK PARA CONSTRUCCION DE MUROS  PERIMETRAL DERECHO,POSTERIOR Y LATERAL IZQUIERDO, EN EL CPN JINAMAGAO DE ESTE SRSCO, R-7</t>
  </si>
  <si>
    <t>022277</t>
  </si>
  <si>
    <t>38707957161</t>
  </si>
  <si>
    <t>UNIQUE REPRESENTACIONES SRL</t>
  </si>
  <si>
    <t>PAGO COMPRA DE REACTIVO Y CONTROLES PARA EL EQUIPO DE HEMATOLOGIA MARCA DYMIND DF50 DE LOS CENTROS DIAG. DE DAJABON Y ESPERANZA Y PARA EL AREA DE QUIMICA ZYBIO ECC200 DEL CENTRO DIAG. DE DAJABON DE ESTE SRSCO</t>
  </si>
  <si>
    <t>38707957347</t>
  </si>
  <si>
    <t>COMBUSTIBLES DEL YUNA SRL</t>
  </si>
  <si>
    <t>PAGO COMPRA DE GAS PROPANO CONSUMIDO EN LA GERENCIA DE AREA 1 Y LAS UNAP DE LA PROVINCIA VALVERDE CORRESP, A OCTUBRE Y NOVIEMBRE 2024</t>
  </si>
  <si>
    <t>38707957522</t>
  </si>
  <si>
    <t>JAVE INTERNET DOMINICANA SRL</t>
  </si>
  <si>
    <t>PAGO SERVICIO DE INTERNET DEL CPN EL AHOGADO, CPN BUEN HOMBRE, CPN LA ESPERANZA Y CPN EL VIGIADOR MONTECRISTI CORRESP. OCTUBRE, NOVIEMBRE Y DICIEMBRE 2024</t>
  </si>
  <si>
    <t>38707957719</t>
  </si>
  <si>
    <t>PLANTA DE GAS PROPANO ORTEGAS SRL</t>
  </si>
  <si>
    <t>PAGO COMPRA DE GAS PROPANO CONSUMIDO EN LA GERENCIA DE AREA 3 MONTECRISTI CORRESP, A OCTUBRE, NOVIEMBRE Y DICIEMBRE 2024</t>
  </si>
  <si>
    <t>38707957938</t>
  </si>
  <si>
    <t>SUPLIMADE COMERCIAL SRL</t>
  </si>
  <si>
    <t>PAGO COMPRA DE SUMINISTROS DE COCINA 4 TRIMESTRE PARA LA OFICINA REGIONAL Y ALMACEN DE MEDICAMENTOS DEL SRSCO</t>
  </si>
  <si>
    <t>38707958089</t>
  </si>
  <si>
    <t>GRUPO EMPRESARIAL LOS CIBAO</t>
  </si>
  <si>
    <t>PAGO COMPRA DE GAS PROPANO CONSUMIDO EN LA GERENCIA DE AREA 2 SANTIAGO RGUEZ CORRESP. A NOVIEMBRE Y DICIEMBRE 2024</t>
  </si>
  <si>
    <t>38707958236</t>
  </si>
  <si>
    <t>PAGO 5/10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</si>
  <si>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38707958396</t>
  </si>
  <si>
    <t>PAGO COMPRA DE COMBUSTIBLE CONSUMIDO EN LA GERENCIA DE AREA 2 SANTIAGO RGUEZ CORRESP. A NOVIEMBRE Y DICIEMBRE 2024</t>
  </si>
  <si>
    <t>38714433969</t>
  </si>
  <si>
    <t>PAGO 1/10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</si>
  <si>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38714453320</t>
  </si>
  <si>
    <t>PAGO 2/10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</si>
  <si>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38714479409</t>
  </si>
  <si>
    <t>PAGO 3/10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</si>
  <si>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38714518164</t>
  </si>
  <si>
    <t>PAGO 4/10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</si>
  <si>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38714724374</t>
  </si>
  <si>
    <t>PAGO COMPRA DE GAS PROPANO PARA LA GERENCIA DE AREA 4, DAJABON  Y LAS UNAP PERTENECIENTES AL SRSCO CORRESP, A OCTUBRE Y NOVIEMBRE 2024</t>
  </si>
  <si>
    <t>38714785046</t>
  </si>
  <si>
    <t>PAGO 4/6 DEMOLICION DE TRES CAPAS DE CONCRETO Y BOTE DE ESCOMBROS EN CPN DAMAJAGUA DE ESTE SRSCO</t>
  </si>
  <si>
    <t>38714819510</t>
  </si>
  <si>
    <t>PAGO 6/6 DEMOLICION DE TRES CAPAS DE CONCRETO Y BOTE DE ESCOMBROS EN CPN DAMAJAGUA DE ESTE SRSCO</t>
  </si>
  <si>
    <t>2501170032200 30106</t>
  </si>
  <si>
    <t>38714902850</t>
  </si>
  <si>
    <t>CETIOSA  EIRL</t>
  </si>
  <si>
    <t>PAGO COMPRA DE COMBUSTIBLE CONSUMIDO EN LA GERENCIA DE AREA1 VALVERDE, LOS VEHICULOS Y LAS UNAP CORRESP. A OCTUBRE Y NOVIEMBRE 2024</t>
  </si>
  <si>
    <t>38725878010</t>
  </si>
  <si>
    <t>BRICOMP COMPUCENTER SRL</t>
  </si>
  <si>
    <t>PAGO SERVICIO DE MANTENIMIENTO DE 7 IMPRESORAS DE ESTA REGIONAL.</t>
  </si>
  <si>
    <t>38725927571</t>
  </si>
  <si>
    <t>A Y M PLOMERIA Y ELECTRICIDAD SRL</t>
  </si>
  <si>
    <t>PAGO COMPRA DE MATERIALES DE FERRETERIA PARA INSTALAR CAMARAS DE SEGURIDAD EN EL CENTRO DIAG. MAO DE ESTE SRSCO</t>
  </si>
  <si>
    <t>38725984922</t>
  </si>
  <si>
    <t>MARIA MERCEDES SOSA</t>
  </si>
  <si>
    <t>PAGO COMPRA DE ALMUERZOS Y REFRIGERIOS PARA LAS ACTIVIDADES DEL 4TO TRIMESTRE 2024 DE ESTE SRSCO</t>
  </si>
  <si>
    <t>38726047799</t>
  </si>
  <si>
    <t>ESTACION DE GASOLINA EL ROSARIO SRL</t>
  </si>
  <si>
    <t>PAGO COMPRA DE COMBUSTIBLE CONSUMIDO EN LA GERENCIA DE AREA 4 DE ESTE SRSCO CORRESP. A OCTUBRE  2024</t>
  </si>
  <si>
    <t>38729400267</t>
  </si>
  <si>
    <t>FRANCELY GOURMET PICADERAS Y BUFFET PARA TODA OCASIÓN SRL</t>
  </si>
  <si>
    <t>PAGO COMPRA SERVICIOS DE REFRIGERIOS Y ALMUERZOS CONSUMIDOS EN ACTIVIDADES REALIZADAS EN EL 4TO TRIMESTRE DEL 2024 DE ESTE SRSCO</t>
  </si>
  <si>
    <t>38729450755</t>
  </si>
  <si>
    <t>PAGO 1/3 INSTALACION DE 10 PUERTAS EN POLIMETAL, ASI COMO FABRICACION E INSTALACION DE 3 VENTANAS Y UN BAJA MESETA EN CPN LA GUAJACA DE ESTE SRSCO</t>
  </si>
  <si>
    <t>38729478203</t>
  </si>
  <si>
    <t>PAGO 2/3 INSTALACION DE 10 PUERTAS EN POLIMETAL, ASI COMO FABRICACION E INSTALACION DE 3 VENTANAS Y UN BAJA MESETA EN CPN LA GUAJACA DE ESTE SRSCO</t>
  </si>
  <si>
    <t>38729511639</t>
  </si>
  <si>
    <t>PAGO 1/3 APLICACIÓN DE 2 CAPAS DE PINTURA SEMIGLOSS EN MUROS INTERNOS Y EXTERNOS Y APLICACIÓN DE 2 CAPAS DE PINTURA ACRILICA EN EL TECHO, EN EL CPN LA LEONOR DE ESTE SRSCO.</t>
  </si>
  <si>
    <t>38729541869</t>
  </si>
  <si>
    <t>PAGO 2/3 APLICACIÓN DE 2 CAPAS DE PINTURA SEMIGLOSS EN MUROS INTERNOS Y EXTERNOS Y APLICACIÓN DE 2 CAPAS DE PINTURA ACRILICA EN EL TECHO, EN EL CPN LA LEONOR DE ESTE SRSCO.</t>
  </si>
  <si>
    <t>38729571841</t>
  </si>
  <si>
    <t>PAGO 3/3 APLICACIÓN DE 2 CAPAS DE PINTURA SEMIGLOSS EN MUROS INTERNOS Y EXTERNOS Y APLICACIÓN DE 2 CAPAS DE PINTURA ACRILICA EN EL TECHO, EN EL CPN LA LEONOR DE ESTE SRSCO.</t>
  </si>
  <si>
    <t>38729609997</t>
  </si>
  <si>
    <t>ALEXANDER RAFAEL MATEO PEÑA</t>
  </si>
  <si>
    <t>PAGO 4/4 FABRICACION E INSTALACION DE 2 PORTONES PARA ACCESO, INSTALACION DE MALLA CICLONICA EN LA PARTE POSTERIOR DEL MURO PERIMETRAL Y REAFIRMACION DE LOS TUBOS EN EL RESTO DE MALLA Y FABRICACION DE 2 BASES PARA LAMPARAS EXTERIORES EN CPN LA LEONOR DE ESTE SRSCO.</t>
  </si>
  <si>
    <t>38729655295</t>
  </si>
  <si>
    <t>CRISPIN MALLOL</t>
  </si>
  <si>
    <t>PAGO COMPRA DE COMBUSTIBLE CONSUMIDO EN LA GERENCIA DE AREA MONTECRISTI CORRESP. A NOVIEMBRE Y DICIEMBRE 2024.</t>
  </si>
  <si>
    <t>38729706111</t>
  </si>
  <si>
    <t>LENI LEONEL MARTINEZ ABREU</t>
  </si>
  <si>
    <t>PAGO 1/5 REMOCION DE PAÑETE VIEJO, APLICACIÓN DE FRAGUACHE E INICIO DE APLICACIÓN DE PAÑETE EN EL LOCAL, EN EL CPN LOS CONUCOS DE VILLA VASQUEZ DE ESTE SRSCO</t>
  </si>
  <si>
    <t>38729724914</t>
  </si>
  <si>
    <t>PAGO 2/5 REMOCION DE PAÑETE VIEJO, APLICACIÓN DE FRAGUACHE E INICIO DE APLICACIÓN DE PAÑETE EN EL LOCAL, EN EL CPN LOS CONUCOS DE VILLA VASQUEZ DE ESTE SRSCO</t>
  </si>
  <si>
    <t>38729741346</t>
  </si>
  <si>
    <t>PAGO 3/5 REMOCION DE PAÑETE VIEJO, APLICACIÓN DE FRAGUACHE E INICIO DE APLICACIÓN DE PAÑETE EN EL LOCAL, EN EL CPN LOS CONUCOS DE VILLA VASQUEZ DE ESTE SRSCO</t>
  </si>
  <si>
    <t>38742724859</t>
  </si>
  <si>
    <t>PAGO COMPRA DE GAS PROPANO PARA LA GERENCIA DE AREA 4, DAJABON  Y LAS UNAP PERTENECIENTES AL SRSCO CORRESP. A DICIEMBRE 2024</t>
  </si>
  <si>
    <t>PAGO 4/5 REMOCION DE PAÑETE VIEJO, APLICACIÓN DE FRAGUACHE E INICIO DE APLICACIÓN DE PAÑETE EN EL LOCAL, EN EL CPN LOS CONUCOS DE VILLA VASQUEZ DE ESTE SRSCO</t>
  </si>
  <si>
    <t>38742794175</t>
  </si>
  <si>
    <t>PAGO 5/5 REMOCION DE PAÑETE VIEJO, APLICACIÓN DE FRAGUACHE E INICIO DE APLICACIÓN DE PAÑETE EN EL LOCAL, EN EL CPN LOS CONUCOS DE VILLA VASQUEZ DE ESTE SRSCO</t>
  </si>
  <si>
    <t>38742824528</t>
  </si>
  <si>
    <t>PAGO 3/3 INSTALACION DE 10 PUERTAS EN POLIMETAL, ASI COMO FABRICACION E INSTALACION DE 3 VENTANAS Y UN BAJA MESETA EN CPN LA GUAJACA DE ESTE SRSCO</t>
  </si>
  <si>
    <t>38742898368</t>
  </si>
  <si>
    <t>HECTOR RAFAEL GONZALEZ MOLINA</t>
  </si>
  <si>
    <t>PAGO REMOCION DE PINTURA DESPRENDIDA EN TODO EL LOCAL, EN CPN DAMAJAGU DE ESTE SRSCO</t>
  </si>
  <si>
    <t>38742948472</t>
  </si>
  <si>
    <t>DAJABON CABLE VISION SRL</t>
  </si>
  <si>
    <t>PAGO SERVICIO DE INTERNET DE CENTROS DE PRIMER NIVEL DE ATENCION DE LA GERENCIA DE AREA 4, DAJABON CORRESP. A NOVIEMBRE Y DICIEMBRE 2024</t>
  </si>
  <si>
    <t>38746490834</t>
  </si>
  <si>
    <t>PAGO DE FABRICACION E INSTALACION DE 1 BASE DE PERFILES DE ACERO INOXIDABLE PARA LETRERO PRINCIPAL EN CPN BATEY AMINA</t>
  </si>
  <si>
    <t>38746543625</t>
  </si>
  <si>
    <t>PAGO 1/4 FABRICACION E INSTALACION DE 2 PORTONES PARA ACCESO, INSTALACION DE MALLA CICLONICA EN LA PARTE POSTERIOR DEL MURO PERIMETRAL Y REAFIRMACION DE LOS TUBOS EN EL RESTO DE MALLA Y FABRICACION DE 2 BASES PARA LAMPARAS EXTERIORES EN CPN LA LEONOR DE ESTE SRSCO.</t>
  </si>
  <si>
    <t>38746565358</t>
  </si>
  <si>
    <t>PAGO 3/4 FABRICACION E INSTALACION DE 2 PORTONES PARA ACCESO, INSTALACION DE MALLA CICLONICA EN LA PARTE POSTERIOR DEL MURO PERIMETRAL Y REAFIRMACION DE LOS TUBOS EN EL RESTO DE MALLA Y FABRICACION DE 2 BASES PARA LAMPARAS EXTERIORES EN CPN LA LEONOR DE ESTE SRSCO.</t>
  </si>
  <si>
    <t>38746676093</t>
  </si>
  <si>
    <t>PAGO 1/3 DE VACIADO DE CHAPAPOTE PARA FINO DE TECHO EN CPN DAMAJAGUA DE ESTE SRSCO</t>
  </si>
  <si>
    <t>2501220020001 00100</t>
  </si>
  <si>
    <t>238638159421</t>
  </si>
  <si>
    <t>2501220006100 20283</t>
  </si>
  <si>
    <t>2501220006100 20286</t>
  </si>
  <si>
    <t>38746698124</t>
  </si>
  <si>
    <t>PAGO 3/3 DE VACIADO DE CHAPAPOTE PARA FINO DE TECHO EN CPN DAMAJAGUA DE ESTE SRSCO</t>
  </si>
  <si>
    <t>38758344781</t>
  </si>
  <si>
    <t>PAGO 2/3 DE VACIADO DE CHAPAPOTE PARA FINO DE TECHO EN CPN DAMAJAGUA DE ESTE SRSCO</t>
  </si>
  <si>
    <t>38758373201</t>
  </si>
  <si>
    <t>PAGO 2/4 FABRICACION E INSTALACION DE 2 PORTONES PARA ACCESO, INSTALACION DE MALLA CICLONICA EN LA PARTE POSTERIOR DEL MURO PERIMETRAL Y REAFIRMACION DE LOS TUBOS EN EL RESTO DE MALLA Y FABRICACION DE 2 BASES PARA LAMPARAS EXTERIORES EN CPN LA LEONOR DE ESTE SRSCO.</t>
  </si>
  <si>
    <t>38758417577</t>
  </si>
  <si>
    <t>SPEEDWI TELECOM SRL</t>
  </si>
  <si>
    <t>PAGO SERVICIO DE BANDA ANCGA DE INTERNET CORRESP. A DICIEMBRE 2024 DE LA OFC. REGIONAL DEL SRSCO</t>
  </si>
  <si>
    <t>38758461096</t>
  </si>
  <si>
    <t>ROQUE ANTONIO BAEZ TORRES</t>
  </si>
  <si>
    <t>PAGO TRES ACARREOS DE ARENA EN EL CPN JINAMAGAO DE ESTE SRSCO</t>
  </si>
  <si>
    <t>38758777722</t>
  </si>
  <si>
    <t>PAGO COMPRA DE COMBUSTIBLE CONSUMIDO EN LA GERENCIA DE AREA1 VALVERDE CORRESP. A NOVIEMBRE Y DICIEMBRE  2024</t>
  </si>
  <si>
    <t>38758866604</t>
  </si>
  <si>
    <t>PAGO COMPRA DE COMBUSTIBLE CONSUMIDO EN LA OFICINA REGIONAL CORRESP. A DICIEMBRE 2024</t>
  </si>
  <si>
    <t>022278</t>
  </si>
  <si>
    <t>WENSY JAQUEZ</t>
  </si>
  <si>
    <t>38763447741</t>
  </si>
  <si>
    <t>022279</t>
  </si>
  <si>
    <t>REAPERTURA DE CAJA CHICA CONSIGNADA EN EL PRESUPUESTO ENERO, 2025 A INICIAR CON EL RECIBO 4325 DE LA OFICINA REGIONAL DE ESTE SRSCO, R-7</t>
  </si>
  <si>
    <t>022280</t>
  </si>
  <si>
    <t>JOSE RAFAEL DE LEON RODRIGUEZ</t>
  </si>
  <si>
    <t>PAGO 1/3  ALIMENTACION Y DESAGUE PARA LAS AREAS DE URGENCIAS Y ODONTOLOGIA, Y OTRAS REPARACIONES DE PLOMERIA EN VARIAS AREAS, EN EL CPN LA LEONOR DE ESTE SRSCO, R-7.</t>
  </si>
  <si>
    <t>022281</t>
  </si>
  <si>
    <t>PAGO 2/3  ALIMENTACION Y DESAGUE PARA LAS AREAS DE URGENCIAS Y ODONTOLOGIA, Y OTRAS REPARACIONES DE PLOMERIA EN VARIAS AREAS, EN EL CPN LA LEONOR DE ESTE SRSCO, R-7.</t>
  </si>
  <si>
    <t>022282</t>
  </si>
  <si>
    <t>PAGO 3/3  ALIMENTACION Y DESAGUE PARA LAS AREAS DE URGENCIAS Y ODONTOLOGIA, Y OTRAS REPARACIONES DE PLOMERIA EN VARIAS AREAS, EN EL CPN LA LEONOR DE ESTE SRSCO, R-7.</t>
  </si>
  <si>
    <t>022283</t>
  </si>
  <si>
    <t>PAGO 6/10 DE EXCAVACION DE ZANJA PARA ZAPATA, PREPARACION DE VARILLAJE PARA ZAPATA, VACIADO DE CONCRETO PARA ZAPATA, Y COLOCACION DE CUATRO LINEAS DE BLOCK PARA CONSTRUCCION DE MUROS  PERIMETRAL DERECHO,POSTERIOR Y LATERAL IZQUIERDO, EN EL CPN JINAMAGAO DE ESTE SRSCO, R-7</t>
  </si>
  <si>
    <t>022284</t>
  </si>
  <si>
    <t>PAGO 7/10 DE EXCAVACION DE ZANJA PARA ZAPATA, PREPARACION DE VARILLAJE PARA ZAPATA, VACIADO DE CONCRETO PARA ZAPATA, Y COLOCACION DE CUATRO LINEAS DE BLOCK PARA CONSTRUCCION DE MUROS  PERIMETRAL DERECHO,POSTERIOR Y LATERAL IZQUIERDO, EN EL CPN JINAMAGAO DE ESTE SRSCO, R-7</t>
  </si>
  <si>
    <t>022285</t>
  </si>
  <si>
    <t>PAGO 8/10 DE EXCAVACION DE ZANJA PARA ZAPATA, PREPARACION DE VARILLAJE PARA ZAPATA, VACIADO DE CONCRETO PARA ZAPATA, Y COLOCACION DE CUATRO LINEAS DE BLOCK PARA CONSTRUCCION DE MUROS  PERIMETRAL DERECHO,POSTERIOR Y LATERAL IZQUIERDO, EN EL CPN JINAMAGAO DE ESTE SRSCO, R-7</t>
  </si>
  <si>
    <t>022286</t>
  </si>
  <si>
    <t>EDICTO ANTONIO PERALTA</t>
  </si>
  <si>
    <t>PAGO DE REPARACION DE MOTOR DE LA CAMIONETA NISSAN FRONTIER BLANCA PLACA # EX06220 DE LA GERENCIA DE AREA 2 SANTIAGO RODRIGUEZ DE ESTE SRSCO, R-7.</t>
  </si>
  <si>
    <t>022287</t>
  </si>
  <si>
    <t>PAGO REENBOLSO POR CHEQUE DEVUELTO #022249 D/F 11/12/2024 POR ERROR EN FIRMA, DE ESTE SRSCO, R-7</t>
  </si>
  <si>
    <t>022288</t>
  </si>
  <si>
    <t>PAGO 2/3, SEIS ACARREOS DE MATERIALES DE CONSTRUCCION, EN EL CPN DAMAJAGUA Y CPN LOS CONUCOS DE VILLA VASQUEZ DE ESTE SRSCO, R-7</t>
  </si>
  <si>
    <t>022289</t>
  </si>
  <si>
    <t>PAGO 3/3, ACARREOS DE MATERIALES DE CONSTRUCCION, EN EL CPN DAMAJAGUA Y CPN LOS CONUCOS DE VILLA VASQUEZ DE ESTE SRSCOM, R-7</t>
  </si>
  <si>
    <t>38767404108</t>
  </si>
  <si>
    <t>FERROELECTRO INDUSTRIAL Y REFRIGERACION F Y H</t>
  </si>
  <si>
    <t>PAGO COMPRA DE MATERIALES DE FERRETERIA PARA SER USADOS EN LOS CENTROS DE 1ER NIVEL DE ATENCION PRIMARIA DEL SRSCO</t>
  </si>
  <si>
    <t>38775357028</t>
  </si>
  <si>
    <t>PAGO DE 4 ACARREOS DE MATERIALES DE CONSTRUCCION EN CPN JINAMAGAO, CPN CACHEO Y ALMACEN REGIONAL DE MEDOCSMENTOS DE ESTE SRSCO</t>
  </si>
  <si>
    <t>38775357318</t>
  </si>
  <si>
    <t>PAGO 2/2 DE FABRICACION DE 1 ANAQUEL DE PERFILES DE ACERO Y APLICACIÓN DE ANTICORROSIVO EN EL ALMACEN REGIONAL E INSUMOS DE ESTE SRSCO</t>
  </si>
  <si>
    <t>38792834697</t>
  </si>
  <si>
    <t>PAGO 1/3 DE APLICACIÓN DE PAÑETE DE MUROS INTERNOS Y EXTERNOS DEL LOCAL EN CPN LOS CONUCOS DE VILLA VASQUEZ DE ESYE SRSCO</t>
  </si>
  <si>
    <t>38792835065</t>
  </si>
  <si>
    <t>PAGO 2/3 DE APLICACIÓN DE PAÑETE DE MUROS INTERNOS Y EXTERNOS DEL LOCAL EN CPN LOS CONUCOS DE VILLA VASQUEZ DE ESYE SRSCO</t>
  </si>
  <si>
    <t>38792835422</t>
  </si>
  <si>
    <t>PAGO 3/3 DE APLICACIÓN DE PAÑETE DE MUROS INTERNOS Y EXTERNOS DEL LOCAL EN CPN LOS CONUCOS DE VILLA VASQUEZ DE ESYE SRSCO</t>
  </si>
  <si>
    <t>38792835911</t>
  </si>
  <si>
    <t>PAGO 1/2 DE FABRICACION DE 1 ANAQUEL DE PERFILES DE ACERO Y APLICACIÓN DE ANTICORROSIVO EN EL ALMACEN REGIONAL E INSUMOS DE ESTE SRSCO</t>
  </si>
  <si>
    <t>4524000000067</t>
  </si>
  <si>
    <t>NOMINA INTERNA</t>
  </si>
  <si>
    <t>PAGO DE NOMINA AL PERSONAL CONTRATADO EN LOS DIFERENTES CENTROS DE ATENCION Y OFICINA REGIONAL DE ESTE SRSCO</t>
  </si>
  <si>
    <t>38792836189</t>
  </si>
  <si>
    <t>CRISTIAN TOMAS GUABA PERALTA</t>
  </si>
  <si>
    <t>PAGO 1/2 CONSTRUCCION DE CUBRE FALTA DE VENTANA EN SHEETROCK EN EL ALMACEN REGIONAL DE MEDICAMENTOS DE ESTE SRSCO</t>
  </si>
  <si>
    <t>38792836526</t>
  </si>
  <si>
    <t>PAGO 2/2 CONSTRUCCION DE CUBRE FALTA DE VENTANA EN SHEETROCK EN EL ALMACEN REGIONAL DE MEDICAMENTOS DE ESTE SRSCO</t>
  </si>
  <si>
    <t>38792837084</t>
  </si>
  <si>
    <t>PAGO 1/2 TERMINACION DE APLICACIÓN DE PINTURA SEMIGLOSS EN MUROS INTERNOS Y EXTERNOS, APLICACIÓN DE PINTURA SEMIGLOSS EN LOS MUROS PERIMETRAL, APLICACIÓN DE PINTURA ANTICORROSIVA EN MALLA CICLONICA Y PROTECTORES DE VENTANAS EN CPN LA LEONOR DE ESTE SRSCO</t>
  </si>
  <si>
    <t>2501280035800 10234</t>
  </si>
  <si>
    <t>38792837340</t>
  </si>
  <si>
    <t>PAGO 2/2 TERMINACION DE APLICACIÓN DE PINTURA SEMIGLOSS EN MUROS INTERNOS Y EXTERNOS, APLICACIÓN DE PINTURA SEMIGLOSS EN LOS MUROS PERIMETRAL, APLICACIÓN DE PINTURA ANTICORROSIVA EN MALLA CICLONICA Y PROTECTORES DE VENTANAS EN CPN LA LEONOR DE ESTE SRSCO</t>
  </si>
  <si>
    <t>38801187413</t>
  </si>
  <si>
    <t>MIGUEL ADRIAN PICHARDO NUÑEZ</t>
  </si>
  <si>
    <t>PAGO 1/2 DESYERBE, CORTE DE RAMOS Y ARBOLES, REMOCION DE ESCOMBROS, BOTE DE BASURA Y ESCOMBROS EN CPN LA LEONOR DE ESTE SRSCO</t>
  </si>
  <si>
    <t>38801187597</t>
  </si>
  <si>
    <t>PAGO 2/2 DESYERBE, CORTE DE RAMOS Y ARBOLES, REMOCION DE ESCOMBROS, BOTE DE BASURA Y ESCOMBROS EN CPN LA LEONOR DE ESTE SRSCO</t>
  </si>
  <si>
    <t>38801187959</t>
  </si>
  <si>
    <t>PAGO SERVICIO DE INTERNET DE LOS CENTROS DE PRIMER NIVEL DE ATENCION DE LA GERENCIA DE AREA 3 MONTECRISTI CORRESP. A ENERO 2025</t>
  </si>
  <si>
    <t>38801188407</t>
  </si>
  <si>
    <t>ALTICE DOMINICANA SA</t>
  </si>
  <si>
    <t>PAGO SERVICIO DE FLOTAS DE ESTE SRSCO CORRESP. A DICIEMBRE 2024</t>
  </si>
  <si>
    <t>38801189652</t>
  </si>
  <si>
    <t>PAGO SERVICIO DE INTERNET DE CENTROS DE PRIMER NIVEL DE ATENCION DE LA GERENCIA DE AREA 4, DAJABON CORRESP. A ENERO 2025</t>
  </si>
  <si>
    <t>022290</t>
  </si>
  <si>
    <t>PAGO REEMBOLSO POR CHEQUE DEVUELTO #022249 D/F 11/12/2025 POR ERROR EN FIRMA, DE ESTE SRSCO, R-7.</t>
  </si>
  <si>
    <t>022291</t>
  </si>
  <si>
    <t>PAGO 1/3, SEIS ACARREOS DE MATERIALES DE CONSTRUCCION, EN EL CPN DAMAJAGUA Y CPN LOS CONUCOS DE VILLA VASQUEZ DE ESTE SRSCO, R-7</t>
  </si>
  <si>
    <t>022292</t>
  </si>
  <si>
    <t>PAGO 2/3 DE CUATRO ACARREOS DE MATERIALES DE CONSTRUCCION Y DOS TRASLADO DE EQUIPAMIENTO MEDICO, EN EL CPN LOS CONUCOS DE VILLA VASQUEZ Y CPN LA LEONOR DE ESTE SRSCO, R-7.</t>
  </si>
  <si>
    <t>022293</t>
  </si>
  <si>
    <t>PAGO 3/3 DE CUATRO ACARREOS DE MATERIALES DE CONSTRUCCION Y DOS TRASLADO DE EQUIPAMIENTO MEDICO, EN EL CPN LOS CONUCOS DE VILLA VASQUEZ Y CPN LA LEONOR DE ESTE SRSCO, R-7.</t>
  </si>
  <si>
    <t>022294</t>
  </si>
  <si>
    <t>PAGO 1/4  DE CUATRO ACARREOS DE MATERIALES DE CONSTRUCCION, EN EL CPN JINAMAGAO Y CPN LOS CONUCOS DE VILLA VASQUEZ DE ESTE SRSCO, R-7.</t>
  </si>
  <si>
    <t>022295</t>
  </si>
  <si>
    <t>PAGO 2/3 DE CUATRO ACARREOS DE MATERIALES DE CONSTRUCCION, EN EL CPN JINAMAGAO Y CPN LOS CONUCOS DE VILLA VASQUEZ DE ESTE SRSCO, R-7</t>
  </si>
  <si>
    <t>38810232984</t>
  </si>
  <si>
    <t>022296</t>
  </si>
  <si>
    <t>PAGO 3/3 DE CUATRO ACARREOS DE MATERIALES DE CONSTRUCCION, EN EL CPN JINAMAGAO Y CPN LOS CONUCOS DE VILLA VASQUEZ DE ESTE SRSCO, R-7</t>
  </si>
  <si>
    <t>022297</t>
  </si>
  <si>
    <t>PAGO 9/10 ENCOFRADO DE COLUMNAS DE TODO EL MURO PERIMETRAL, EN EL CPN JINAMAGAO DE ESTE SRSCO, R-7.</t>
  </si>
  <si>
    <t>022298</t>
  </si>
  <si>
    <t>PAGO 10/10 ENCOFRADO DE COLUMNAS DE TODO EL MURO PERIMETRAL, EN EL CPN JINAMAGAO DE ESTE SRSCO, R-7.</t>
  </si>
  <si>
    <t>022299</t>
  </si>
  <si>
    <t>PAGO DE APLICACIÓN DE DOS CAPAS DE PINTURA EPOXICA AL PISO DEL AREA DE RESIDENCIA MEDICA, EN EL CPN LA GUAJACA DE ESTE SRSCO, R-7.</t>
  </si>
  <si>
    <t>022300</t>
  </si>
  <si>
    <t>PAGO 3/3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</si>
  <si>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022301</t>
  </si>
  <si>
    <t>PAGO 2/3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</si>
  <si>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022302</t>
  </si>
  <si>
    <t>38809132954</t>
  </si>
  <si>
    <t>PAGO SERVICIO DE INTERNET DE LOS CENTROS DE PRIMER NIVEL DE ESTE SRSCO CORRESP. A DICIEMBRE 2024</t>
  </si>
  <si>
    <t>2501300006001 00441</t>
  </si>
  <si>
    <t>38809134373</t>
  </si>
  <si>
    <t>PAGO SERVICIO DE INTERNET DEL CENTRO DIAGNOSTICO MAO DE ESTE SRSCO CORRESP. A DICIEMBRE 2024 Y ENERO 2025</t>
  </si>
  <si>
    <t>022303</t>
  </si>
  <si>
    <t>JULIO CESAR MADERA</t>
  </si>
  <si>
    <t>PAGO 1/2 DE EXCAVACION DE DOS HOYOS PARA FILTRANTE EN EL CPN GURABO Y CPN LOS QUEMADOS DE ESTE SRSCO, R-7.</t>
  </si>
  <si>
    <t>2501310032200 10040</t>
  </si>
  <si>
    <t>023204</t>
  </si>
  <si>
    <t>PAGO 2//2 DE EXCAVACION DE DOS HOYOS PARA FILTRANTE EN EL CPN GURABO Y CPN LOS QUEMADOS DE ESTE SRSCO, R-7.</t>
  </si>
  <si>
    <t>38826514230</t>
  </si>
  <si>
    <t>PAGO SERVICIO DE INTERNET DE LOS CENTROS DE PRIMER NIVEL DE ESTE SRSCO CORRESP. A ENERO 2025</t>
  </si>
  <si>
    <t>38826514735</t>
  </si>
  <si>
    <t>PAGO COMPRA DE COMBUSTIBLE CONSUMIDO EN LA GERENCIA DE AREA 4 DAJABON CORRESP. A NOVIEMBRE Y DICIEMBRE 2024</t>
  </si>
  <si>
    <t>38826515045</t>
  </si>
  <si>
    <t>PAGO SERVICIO TELEFONICO DE LOS CENTROS DE PRIMER NIVEL DE ESTE SRSCO CORRESP. AL MES DE ENERO 2025</t>
  </si>
  <si>
    <t>38826515709</t>
  </si>
  <si>
    <t>PAGO SERVICIO DE BANDA ANCHA DE INTERNET CORRESP. A ENERO 2025 DE LA OFICINA REGIONAL DEL SRSCO</t>
  </si>
  <si>
    <t>38826515955</t>
  </si>
  <si>
    <t>PAGO DE FABRICACION E INSTALACION DE 1 BASE DE PERFILES DE ACERO INOXIDABLE PARA LETRERO PRINCIPAL EN CPN LA LEONOR DE ESTE SRSCO</t>
  </si>
  <si>
    <t>BanReservas</t>
  </si>
  <si>
    <t>Cargo bancario correspondiente a mes de a Enero 2025</t>
  </si>
  <si>
    <t>TOTAL EJECUTADO</t>
  </si>
  <si>
    <t>Disponibilidad Fondo Anterior 2020</t>
  </si>
  <si>
    <t>Al 30 de Agosto del 2020</t>
  </si>
  <si>
    <t xml:space="preserve">Lic. Rosa Tejada </t>
  </si>
  <si>
    <t>Lic. Expedito Reyes</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</si>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</sst>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2">
    <xf numFmtId="0" fontId="0" fillId="0" borderId="0"/>
    <xf numFmtId="43" fontId="13"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2" fillId="0" borderId="0"/>
    <xf numFmtId="0" fontId="15" fillId="0" borderId="0" applyFont="0" applyFill="0" applyBorder="0" applyProtection="0"/>
    <xf numFmtId="0" fontId="15" fillId="0" borderId="0"/>
    <xf numFmtId="0" fontId="12" fillId="0" borderId="0"/>
    <xf numFmtId="0" fontId="15" fillId="0" borderId="0" applyFont="0" applyFill="0" applyBorder="0" applyAlignment="0" applyProtection="0"/>
    <xf numFmtId="0"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0" fontId="13" fillId="0" borderId="0"/>
    <xf numFmtId="0" fontId="13" fillId="0" borderId="0" applyFont="0" applyFill="0" applyBorder="0" applyProtection="0"/>
    <xf numFmtId="0" fontId="13" fillId="0" borderId="0"/>
    <xf numFmtId="0" fontId="10" fillId="0" borderId="0"/>
    <xf numFmtId="0" fontId="13" fillId="0" borderId="0" applyFont="0" applyFill="0" applyBorder="0" applyAlignment="0" applyProtection="0"/>
    <xf numFmtId="165" fontId="13" fillId="0" borderId="0" applyFont="0" applyFill="0" applyBorder="0" applyAlignment="0" applyProtection="0"/>
    <xf numFmtId="8" fontId="13" fillId="0" borderId="0" applyFont="0" applyFill="0" applyBorder="0" applyProtection="0"/>
    <xf numFmtId="43" fontId="34" fillId="0" borderId="0" applyFont="0" applyFill="0" applyBorder="0" applyAlignment="0" applyProtection="0"/>
    <xf numFmtId="172" fontId="34"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3" fillId="0" borderId="0"/>
    <xf numFmtId="0" fontId="4" fillId="0" borderId="0"/>
    <xf numFmtId="165" fontId="13" fillId="0" borderId="0" applyFont="0" applyFill="0" applyBorder="0" applyAlignment="0" applyProtection="0"/>
    <xf numFmtId="0" fontId="3" fillId="0" borderId="0"/>
    <xf numFmtId="0" fontId="3" fillId="0" borderId="0"/>
    <xf numFmtId="0" fontId="2" fillId="0" borderId="0"/>
    <xf numFmtId="0" fontId="2" fillId="0" borderId="0"/>
    <xf numFmtId="0" fontId="1" fillId="0" borderId="0"/>
    <xf numFmtId="43" fontId="1" fillId="0" borderId="0" applyFont="0" applyFill="0" applyBorder="0" applyAlignment="0" applyProtection="0"/>
  </cellStyleXfs>
  <cellXfs count="310">
    <xf numFmtId="0" fontId="0" fillId="0" borderId="0" xfId="0"/>
    <xf numFmtId="0" fontId="14" fillId="2" borderId="0" xfId="0" applyFont="1" applyFill="1" applyBorder="1" applyAlignment="1">
      <alignment vertical="center"/>
    </xf>
    <xf numFmtId="0" fontId="0" fillId="2" borderId="0" xfId="0" applyFill="1" applyBorder="1" applyAlignment="1">
      <alignment vertical="center"/>
    </xf>
    <xf numFmtId="0" fontId="16" fillId="2" borderId="0" xfId="0" applyFont="1" applyFill="1" applyBorder="1" applyAlignment="1">
      <alignment vertical="center"/>
    </xf>
    <xf numFmtId="166" fontId="19" fillId="2" borderId="0" xfId="1" applyNumberFormat="1" applyFont="1" applyFill="1" applyBorder="1" applyAlignment="1">
      <alignment vertical="center"/>
    </xf>
    <xf numFmtId="0" fontId="20" fillId="2" borderId="0" xfId="0" applyFont="1" applyFill="1" applyBorder="1" applyAlignment="1">
      <alignment vertical="center"/>
    </xf>
    <xf numFmtId="166" fontId="19" fillId="2" borderId="0" xfId="1" applyNumberFormat="1" applyFont="1" applyFill="1" applyBorder="1" applyAlignment="1">
      <alignmen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xf>
    <xf numFmtId="166" fontId="20" fillId="2" borderId="0" xfId="1" applyNumberFormat="1" applyFont="1" applyFill="1" applyBorder="1" applyAlignment="1">
      <alignment horizontal="left" vertical="center" wrapText="1"/>
    </xf>
    <xf numFmtId="166" fontId="20" fillId="2" borderId="0" xfId="1" applyNumberFormat="1"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left" vertical="center" wrapText="1"/>
    </xf>
    <xf numFmtId="43" fontId="13" fillId="2" borderId="0" xfId="1" applyFont="1" applyFill="1" applyBorder="1" applyAlignment="1">
      <alignment vertical="center"/>
    </xf>
    <xf numFmtId="166" fontId="0" fillId="0" borderId="0" xfId="1" applyNumberFormat="1" applyFont="1"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6" fillId="2" borderId="0" xfId="0" applyFont="1" applyFill="1" applyAlignment="1">
      <alignment vertical="center"/>
    </xf>
    <xf numFmtId="0" fontId="20" fillId="2" borderId="0" xfId="0" applyFont="1" applyFill="1" applyAlignment="1">
      <alignment vertical="center"/>
    </xf>
    <xf numFmtId="0" fontId="16" fillId="2" borderId="0" xfId="0" applyFont="1" applyFill="1" applyAlignment="1">
      <alignment horizontal="right" vertical="center"/>
    </xf>
    <xf numFmtId="0" fontId="17" fillId="2" borderId="0" xfId="0" applyFont="1" applyFill="1" applyAlignment="1">
      <alignment vertical="center"/>
    </xf>
    <xf numFmtId="0" fontId="15" fillId="0" borderId="0" xfId="0" applyFont="1"/>
    <xf numFmtId="14" fontId="20" fillId="2" borderId="6" xfId="0" applyNumberFormat="1" applyFont="1" applyFill="1" applyBorder="1" applyAlignment="1">
      <alignment horizontal="center" vertical="center"/>
    </xf>
    <xf numFmtId="0" fontId="20" fillId="2" borderId="6" xfId="0"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0" fillId="0" borderId="0" xfId="0" applyNumberFormat="1"/>
    <xf numFmtId="166" fontId="19" fillId="2" borderId="0" xfId="1" applyNumberFormat="1" applyFont="1" applyFill="1" applyBorder="1" applyAlignment="1">
      <alignment horizontal="center" vertical="center" wrapText="1"/>
    </xf>
    <xf numFmtId="0" fontId="19" fillId="2" borderId="0" xfId="0" applyFont="1" applyFill="1" applyBorder="1" applyAlignment="1">
      <alignment horizontal="left" vertical="center"/>
    </xf>
    <xf numFmtId="14" fontId="25" fillId="2" borderId="6" xfId="0" applyNumberFormat="1" applyFont="1" applyFill="1" applyBorder="1" applyAlignment="1">
      <alignment horizontal="center" vertical="center"/>
    </xf>
    <xf numFmtId="0" fontId="25" fillId="2" borderId="6" xfId="0" applyFont="1" applyFill="1" applyBorder="1" applyAlignment="1">
      <alignment horizontal="center" vertical="center" wrapText="1"/>
    </xf>
    <xf numFmtId="0" fontId="25" fillId="0" borderId="6" xfId="0" applyFont="1" applyBorder="1" applyAlignment="1">
      <alignment horizontal="center" vertical="center"/>
    </xf>
    <xf numFmtId="4" fontId="25" fillId="2" borderId="6"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0" fontId="25" fillId="2" borderId="6" xfId="0" applyFont="1" applyFill="1" applyBorder="1" applyAlignment="1">
      <alignment horizontal="center" vertical="top" wrapText="1"/>
    </xf>
    <xf numFmtId="0" fontId="32" fillId="3" borderId="6" xfId="0"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168" fontId="24" fillId="0" borderId="0" xfId="16" applyNumberFormat="1" applyFont="1" applyFill="1" applyProtection="1">
      <protection hidden="1"/>
    </xf>
    <xf numFmtId="168" fontId="23" fillId="0" borderId="0" xfId="16" applyNumberFormat="1" applyFont="1" applyFill="1" applyProtection="1">
      <protection hidden="1"/>
    </xf>
    <xf numFmtId="168" fontId="25" fillId="2" borderId="7" xfId="16" applyNumberFormat="1" applyFont="1" applyFill="1" applyBorder="1" applyAlignment="1" applyProtection="1">
      <alignment horizontal="center" vertical="center"/>
      <protection hidden="1"/>
    </xf>
    <xf numFmtId="168" fontId="25" fillId="2" borderId="6" xfId="19" applyNumberFormat="1" applyFont="1" applyFill="1" applyBorder="1" applyAlignment="1" applyProtection="1">
      <alignment vertical="center"/>
      <protection hidden="1"/>
    </xf>
    <xf numFmtId="168" fontId="23" fillId="0" borderId="0" xfId="16" applyNumberFormat="1" applyFont="1" applyFill="1" applyAlignment="1" applyProtection="1">
      <alignment vertical="center"/>
      <protection hidden="1"/>
    </xf>
    <xf numFmtId="49" fontId="33" fillId="2" borderId="1" xfId="16" applyNumberFormat="1" applyFont="1" applyFill="1" applyBorder="1" applyAlignment="1" applyProtection="1">
      <alignment vertical="center"/>
      <protection hidden="1"/>
    </xf>
    <xf numFmtId="0" fontId="25" fillId="2" borderId="2" xfId="19" applyNumberFormat="1" applyFont="1" applyFill="1" applyBorder="1" applyAlignment="1" applyProtection="1">
      <alignment horizontal="left" vertical="center" wrapText="1"/>
      <protection hidden="1"/>
    </xf>
    <xf numFmtId="168" fontId="25" fillId="2" borderId="6" xfId="16" applyNumberFormat="1" applyFont="1" applyFill="1" applyBorder="1" applyAlignment="1" applyProtection="1">
      <alignment vertical="center"/>
      <protection hidden="1"/>
    </xf>
    <xf numFmtId="168" fontId="25" fillId="2" borderId="7" xfId="19" applyNumberFormat="1" applyFont="1" applyFill="1" applyBorder="1" applyAlignment="1" applyProtection="1">
      <alignment vertical="center"/>
      <protection hidden="1"/>
    </xf>
    <xf numFmtId="165" fontId="31" fillId="2" borderId="6" xfId="16" applyNumberFormat="1" applyFont="1" applyFill="1" applyBorder="1" applyAlignment="1" applyProtection="1">
      <alignment vertical="center"/>
      <protection hidden="1"/>
    </xf>
    <xf numFmtId="168" fontId="27" fillId="2" borderId="10" xfId="19" applyNumberFormat="1" applyFont="1" applyFill="1" applyBorder="1" applyAlignment="1">
      <alignment vertical="center"/>
    </xf>
    <xf numFmtId="0" fontId="10" fillId="0" borderId="0" xfId="25" applyFont="1"/>
    <xf numFmtId="43" fontId="35" fillId="0" borderId="0" xfId="26" applyFont="1" applyBorder="1" applyAlignment="1">
      <alignment vertical="center" wrapText="1"/>
    </xf>
    <xf numFmtId="0" fontId="36" fillId="0" borderId="0" xfId="25" applyFont="1"/>
    <xf numFmtId="0" fontId="35" fillId="0" borderId="0" xfId="25" applyFont="1"/>
    <xf numFmtId="0" fontId="10" fillId="0" borderId="0" xfId="25"/>
    <xf numFmtId="0" fontId="36" fillId="0" borderId="0" xfId="25" applyFont="1" applyAlignment="1">
      <alignment horizontal="left"/>
    </xf>
    <xf numFmtId="43" fontId="37" fillId="0" borderId="0" xfId="26" applyFont="1" applyAlignment="1"/>
    <xf numFmtId="0" fontId="36" fillId="0" borderId="0" xfId="25" applyFont="1" applyAlignment="1">
      <alignment horizontal="center" vertical="center"/>
    </xf>
    <xf numFmtId="0" fontId="36" fillId="0" borderId="0" xfId="25" applyFont="1" applyAlignment="1">
      <alignment horizontal="center"/>
    </xf>
    <xf numFmtId="43" fontId="36" fillId="0" borderId="0" xfId="26" applyFont="1" applyAlignment="1">
      <alignment horizontal="center"/>
    </xf>
    <xf numFmtId="43" fontId="36" fillId="0" borderId="0" xfId="26" applyFont="1"/>
    <xf numFmtId="43" fontId="37" fillId="0" borderId="0" xfId="26" applyFont="1"/>
    <xf numFmtId="0" fontId="35" fillId="4" borderId="0" xfId="25" applyFont="1" applyFill="1" applyBorder="1" applyAlignment="1">
      <alignment vertical="center" wrapText="1"/>
    </xf>
    <xf numFmtId="0" fontId="35" fillId="4" borderId="0" xfId="25" applyFont="1" applyFill="1" applyBorder="1" applyAlignment="1">
      <alignment horizontal="center" vertical="center" wrapText="1"/>
    </xf>
    <xf numFmtId="43" fontId="35" fillId="4" borderId="0" xfId="26" applyFont="1" applyFill="1" applyBorder="1" applyAlignment="1">
      <alignment horizontal="center" vertical="center" wrapText="1"/>
    </xf>
    <xf numFmtId="43" fontId="36" fillId="0" borderId="0" xfId="25" applyNumberFormat="1" applyFont="1"/>
    <xf numFmtId="0" fontId="26" fillId="0" borderId="9" xfId="25" applyFont="1" applyBorder="1" applyAlignment="1">
      <alignment horizontal="left" vertical="center" wrapText="1"/>
    </xf>
    <xf numFmtId="43" fontId="26" fillId="0" borderId="9" xfId="26" applyFont="1" applyBorder="1" applyAlignment="1">
      <alignment horizontal="left" vertical="center" wrapText="1"/>
    </xf>
    <xf numFmtId="43" fontId="0" fillId="0" borderId="0" xfId="26" applyFont="1"/>
    <xf numFmtId="0" fontId="35" fillId="0" borderId="0" xfId="25" applyFont="1" applyAlignment="1">
      <alignment horizontal="left" vertical="center" wrapText="1"/>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wrapText="1"/>
    </xf>
    <xf numFmtId="165" fontId="35" fillId="0" borderId="0" xfId="26" applyNumberFormat="1" applyFont="1" applyAlignment="1">
      <alignment vertical="center" wrapText="1"/>
    </xf>
    <xf numFmtId="4" fontId="35" fillId="0" borderId="0" xfId="26" applyNumberFormat="1" applyFont="1" applyAlignment="1">
      <alignment vertical="center" wrapText="1"/>
    </xf>
    <xf numFmtId="9" fontId="37" fillId="0" borderId="0" xfId="27" applyFont="1"/>
    <xf numFmtId="0" fontId="36" fillId="0" borderId="0" xfId="25" applyFont="1" applyAlignment="1">
      <alignment horizontal="left" vertical="center" wrapText="1" indent="2"/>
    </xf>
    <xf numFmtId="166" fontId="36" fillId="0" borderId="0" xfId="26" applyNumberFormat="1" applyFont="1" applyAlignment="1">
      <alignment vertical="center"/>
    </xf>
    <xf numFmtId="166" fontId="36" fillId="0" borderId="0" xfId="26" applyNumberFormat="1" applyFont="1" applyAlignment="1">
      <alignment vertical="center" wrapText="1"/>
    </xf>
    <xf numFmtId="43" fontId="36" fillId="0" borderId="0" xfId="26" applyFont="1" applyAlignment="1">
      <alignment vertical="center"/>
    </xf>
    <xf numFmtId="165" fontId="36" fillId="0" borderId="0" xfId="26" applyNumberFormat="1" applyFont="1" applyAlignment="1">
      <alignment vertical="center"/>
    </xf>
    <xf numFmtId="4" fontId="36" fillId="0" borderId="0" xfId="26" applyNumberFormat="1" applyFont="1" applyAlignment="1">
      <alignment vertical="center"/>
    </xf>
    <xf numFmtId="166" fontId="36" fillId="0" borderId="0" xfId="25" applyNumberFormat="1" applyFont="1" applyAlignment="1">
      <alignment vertical="center" wrapText="1"/>
    </xf>
    <xf numFmtId="165" fontId="36" fillId="0" borderId="0" xfId="25" applyNumberFormat="1" applyFont="1" applyAlignment="1">
      <alignment vertical="center"/>
    </xf>
    <xf numFmtId="0" fontId="28" fillId="0" borderId="0" xfId="25" applyFont="1" applyAlignment="1">
      <alignment horizontal="left" vertical="center" wrapText="1" indent="2"/>
    </xf>
    <xf numFmtId="166" fontId="28" fillId="0" borderId="0" xfId="26" applyNumberFormat="1" applyFont="1" applyAlignment="1">
      <alignment vertical="center"/>
    </xf>
    <xf numFmtId="166" fontId="28" fillId="0" borderId="0" xfId="25" applyNumberFormat="1" applyFont="1" applyAlignment="1">
      <alignment vertical="center" wrapText="1"/>
    </xf>
    <xf numFmtId="4" fontId="35" fillId="0" borderId="0" xfId="25" applyNumberFormat="1" applyFont="1" applyAlignment="1">
      <alignment vertical="center" wrapText="1"/>
    </xf>
    <xf numFmtId="43" fontId="28" fillId="0" borderId="0" xfId="25" applyNumberFormat="1" applyFont="1" applyAlignment="1">
      <alignment vertical="center" wrapText="1"/>
    </xf>
    <xf numFmtId="43" fontId="28" fillId="0" borderId="0" xfId="1" applyFont="1" applyAlignment="1">
      <alignment vertical="center" wrapText="1"/>
    </xf>
    <xf numFmtId="166" fontId="35" fillId="0" borderId="0" xfId="25" applyNumberFormat="1" applyFont="1" applyAlignment="1">
      <alignment vertical="center" wrapText="1"/>
    </xf>
    <xf numFmtId="165" fontId="35" fillId="0" borderId="0" xfId="25" applyNumberFormat="1" applyFont="1" applyAlignment="1">
      <alignment vertical="center" wrapText="1"/>
    </xf>
    <xf numFmtId="43" fontId="36" fillId="0" borderId="0" xfId="26" applyFont="1" applyAlignment="1">
      <alignment horizontal="right" vertical="center"/>
    </xf>
    <xf numFmtId="4" fontId="36" fillId="0" borderId="0" xfId="25" applyNumberFormat="1" applyFont="1" applyAlignment="1">
      <alignment vertical="center" wrapText="1"/>
    </xf>
    <xf numFmtId="0" fontId="26" fillId="0" borderId="0" xfId="25" applyFont="1" applyAlignment="1">
      <alignment horizontal="left" vertical="center" wrapText="1"/>
    </xf>
    <xf numFmtId="166" fontId="26" fillId="0" borderId="0" xfId="26" applyNumberFormat="1" applyFont="1" applyAlignment="1">
      <alignment vertical="center"/>
    </xf>
    <xf numFmtId="166" fontId="26" fillId="0" borderId="0" xfId="25" applyNumberFormat="1" applyFont="1" applyAlignment="1">
      <alignment vertical="center" wrapText="1"/>
    </xf>
    <xf numFmtId="43" fontId="26" fillId="0" borderId="0" xfId="26" applyFont="1" applyAlignment="1">
      <alignment vertical="center" wrapText="1"/>
    </xf>
    <xf numFmtId="166" fontId="29" fillId="0" borderId="0" xfId="25" applyNumberFormat="1" applyFont="1" applyAlignment="1">
      <alignment vertical="center" wrapText="1"/>
    </xf>
    <xf numFmtId="4" fontId="35" fillId="5" borderId="8" xfId="25" applyNumberFormat="1" applyFont="1" applyFill="1" applyBorder="1" applyAlignment="1">
      <alignment horizontal="center" vertical="center" wrapText="1"/>
    </xf>
    <xf numFmtId="43" fontId="28" fillId="0" borderId="0" xfId="26" applyFont="1" applyAlignment="1">
      <alignment vertical="center"/>
    </xf>
    <xf numFmtId="0" fontId="28" fillId="0" borderId="0" xfId="25" applyFont="1" applyAlignment="1">
      <alignment vertical="center"/>
    </xf>
    <xf numFmtId="43" fontId="35" fillId="5" borderId="8" xfId="26" applyFont="1" applyFill="1" applyBorder="1" applyAlignment="1">
      <alignment horizontal="center" vertical="center" wrapText="1"/>
    </xf>
    <xf numFmtId="43" fontId="35" fillId="4" borderId="8" xfId="26" applyFont="1" applyFill="1" applyBorder="1" applyAlignment="1">
      <alignment horizontal="center" vertical="center" wrapText="1"/>
    </xf>
    <xf numFmtId="165" fontId="36" fillId="0" borderId="0" xfId="25" applyNumberFormat="1" applyFont="1" applyAlignment="1">
      <alignment vertical="center" wrapText="1"/>
    </xf>
    <xf numFmtId="43" fontId="36" fillId="0" borderId="0" xfId="25" applyNumberFormat="1" applyFont="1" applyAlignment="1">
      <alignment vertical="center" wrapText="1"/>
    </xf>
    <xf numFmtId="0" fontId="35" fillId="5" borderId="8" xfId="25" applyFont="1" applyFill="1" applyBorder="1" applyAlignment="1">
      <alignment horizontal="left" vertical="center" wrapText="1"/>
    </xf>
    <xf numFmtId="166" fontId="35" fillId="5" borderId="8" xfId="25" applyNumberFormat="1" applyFont="1" applyFill="1" applyBorder="1" applyAlignment="1">
      <alignment horizontal="center" vertical="center" wrapText="1"/>
    </xf>
    <xf numFmtId="165" fontId="35" fillId="5" borderId="8" xfId="25" applyNumberFormat="1" applyFont="1" applyFill="1" applyBorder="1" applyAlignment="1">
      <alignment horizontal="center" vertical="center" wrapText="1"/>
    </xf>
    <xf numFmtId="169" fontId="35" fillId="5" borderId="8" xfId="25" applyNumberFormat="1" applyFont="1" applyFill="1" applyBorder="1" applyAlignment="1">
      <alignment horizontal="center" vertical="center" wrapText="1"/>
    </xf>
    <xf numFmtId="0" fontId="28" fillId="0" borderId="0" xfId="25" applyFont="1" applyAlignment="1">
      <alignment horizontal="left" vertical="center" wrapText="1"/>
    </xf>
    <xf numFmtId="166" fontId="28" fillId="0" borderId="0" xfId="25" applyNumberFormat="1" applyFont="1" applyAlignment="1">
      <alignment vertical="center"/>
    </xf>
    <xf numFmtId="166" fontId="26" fillId="0" borderId="9" xfId="25" applyNumberFormat="1" applyFont="1" applyBorder="1" applyAlignment="1">
      <alignment vertical="center" wrapText="1"/>
    </xf>
    <xf numFmtId="43" fontId="26" fillId="0" borderId="9" xfId="26" applyFont="1" applyBorder="1" applyAlignment="1">
      <alignment vertical="center" wrapText="1"/>
    </xf>
    <xf numFmtId="43" fontId="28" fillId="0" borderId="0" xfId="26" applyFont="1"/>
    <xf numFmtId="0" fontId="26" fillId="5" borderId="8" xfId="25" applyFont="1" applyFill="1" applyBorder="1" applyAlignment="1">
      <alignment horizontal="left" vertical="center" wrapText="1"/>
    </xf>
    <xf numFmtId="166" fontId="26" fillId="5" borderId="8" xfId="25" applyNumberFormat="1" applyFont="1" applyFill="1" applyBorder="1" applyAlignment="1">
      <alignment horizontal="center" vertical="center" wrapText="1"/>
    </xf>
    <xf numFmtId="43" fontId="26" fillId="5" borderId="8" xfId="26" applyFont="1" applyFill="1" applyBorder="1" applyAlignment="1">
      <alignment horizontal="center" vertical="center" wrapText="1"/>
    </xf>
    <xf numFmtId="0" fontId="36" fillId="0" borderId="0" xfId="25" applyFont="1" applyAlignment="1">
      <alignment vertical="center"/>
    </xf>
    <xf numFmtId="166" fontId="36" fillId="0" borderId="0" xfId="25" applyNumberFormat="1" applyFont="1" applyAlignment="1">
      <alignment vertical="center"/>
    </xf>
    <xf numFmtId="0" fontId="35" fillId="4" borderId="8" xfId="25" applyFont="1" applyFill="1" applyBorder="1" applyAlignment="1">
      <alignment horizontal="left" vertical="center" wrapText="1"/>
    </xf>
    <xf numFmtId="166" fontId="35" fillId="4" borderId="8" xfId="25" applyNumberFormat="1" applyFont="1" applyFill="1" applyBorder="1" applyAlignment="1">
      <alignment horizontal="center" vertical="center" wrapText="1"/>
    </xf>
    <xf numFmtId="166" fontId="35" fillId="4" borderId="8" xfId="25" applyNumberFormat="1" applyFont="1" applyFill="1" applyBorder="1" applyAlignment="1">
      <alignment horizontal="center" vertical="center"/>
    </xf>
    <xf numFmtId="4" fontId="35" fillId="4" borderId="8" xfId="25" applyNumberFormat="1" applyFont="1" applyFill="1" applyBorder="1" applyAlignment="1">
      <alignment horizontal="center" vertical="center" wrapText="1"/>
    </xf>
    <xf numFmtId="164" fontId="36" fillId="0" borderId="0" xfId="25" applyNumberFormat="1" applyFont="1"/>
    <xf numFmtId="166" fontId="36" fillId="0" borderId="0" xfId="25" applyNumberFormat="1" applyFont="1" applyAlignment="1">
      <alignment horizontal="center"/>
    </xf>
    <xf numFmtId="166" fontId="13" fillId="2" borderId="0" xfId="1" applyNumberFormat="1" applyFont="1" applyFill="1" applyBorder="1" applyAlignment="1">
      <alignment vertical="center"/>
    </xf>
    <xf numFmtId="0" fontId="25" fillId="0" borderId="0" xfId="0" applyFont="1"/>
    <xf numFmtId="0" fontId="25" fillId="2" borderId="0" xfId="0" applyFont="1" applyFill="1" applyAlignment="1">
      <alignment vertical="center"/>
    </xf>
    <xf numFmtId="0" fontId="31" fillId="2" borderId="0" xfId="0" applyFont="1" applyFill="1" applyAlignment="1">
      <alignment vertical="center"/>
    </xf>
    <xf numFmtId="4" fontId="25" fillId="2" borderId="0" xfId="0" applyNumberFormat="1" applyFont="1" applyFill="1" applyAlignment="1">
      <alignment vertical="center"/>
    </xf>
    <xf numFmtId="43" fontId="36" fillId="2" borderId="0" xfId="26" applyFont="1" applyFill="1" applyAlignment="1">
      <alignment vertical="center"/>
    </xf>
    <xf numFmtId="168" fontId="21" fillId="2" borderId="6" xfId="16" applyNumberFormat="1" applyFont="1" applyFill="1" applyBorder="1" applyAlignment="1" applyProtection="1">
      <alignment vertical="center"/>
      <protection hidden="1"/>
    </xf>
    <xf numFmtId="4" fontId="36" fillId="0" borderId="0" xfId="26" applyNumberFormat="1" applyFont="1" applyAlignment="1">
      <alignment vertical="center" wrapText="1"/>
    </xf>
    <xf numFmtId="0" fontId="13" fillId="0" borderId="0" xfId="43"/>
    <xf numFmtId="171" fontId="33" fillId="2" borderId="1" xfId="43" applyNumberFormat="1" applyFont="1" applyFill="1" applyBorder="1" applyAlignment="1" applyProtection="1">
      <alignment horizontal="center" vertical="center" wrapText="1"/>
      <protection hidden="1"/>
    </xf>
    <xf numFmtId="49" fontId="33" fillId="2" borderId="1" xfId="43" applyNumberFormat="1" applyFont="1" applyFill="1" applyBorder="1" applyAlignment="1" applyProtection="1">
      <alignment horizontal="center" vertical="center" wrapText="1"/>
      <protection hidden="1"/>
    </xf>
    <xf numFmtId="0" fontId="13" fillId="2" borderId="0" xfId="43" applyFill="1"/>
    <xf numFmtId="171" fontId="25" fillId="2" borderId="2" xfId="43" applyNumberFormat="1" applyFont="1" applyFill="1" applyBorder="1" applyAlignment="1" applyProtection="1">
      <alignment horizontal="center" vertical="center" wrapText="1"/>
      <protection hidden="1"/>
    </xf>
    <xf numFmtId="0" fontId="25" fillId="2" borderId="6" xfId="43" applyNumberFormat="1" applyFont="1" applyFill="1" applyBorder="1" applyAlignment="1" applyProtection="1">
      <alignment horizontal="center" vertical="center"/>
      <protection hidden="1"/>
    </xf>
    <xf numFmtId="0" fontId="25" fillId="2" borderId="2" xfId="43" applyNumberFormat="1" applyFont="1" applyFill="1" applyBorder="1" applyAlignment="1" applyProtection="1">
      <alignment horizontal="left" vertical="center" wrapText="1"/>
      <protection hidden="1"/>
    </xf>
    <xf numFmtId="4" fontId="25" fillId="2" borderId="2" xfId="43" applyNumberFormat="1" applyFont="1" applyFill="1" applyBorder="1" applyAlignment="1" applyProtection="1">
      <alignment horizontal="left" vertical="center" wrapText="1"/>
      <protection hidden="1"/>
    </xf>
    <xf numFmtId="171" fontId="13" fillId="0" borderId="0" xfId="43" applyNumberFormat="1" applyFill="1"/>
    <xf numFmtId="0" fontId="13" fillId="0" borderId="0" xfId="43" applyFill="1"/>
    <xf numFmtId="0" fontId="13" fillId="0" borderId="0" xfId="43" applyFill="1" applyAlignment="1">
      <alignment wrapText="1"/>
    </xf>
    <xf numFmtId="164" fontId="13" fillId="0" borderId="0" xfId="43" applyNumberFormat="1" applyFill="1"/>
    <xf numFmtId="0" fontId="13" fillId="0" borderId="0" xfId="43" applyFill="1" applyAlignment="1">
      <alignment vertical="center"/>
    </xf>
    <xf numFmtId="4" fontId="13" fillId="0" borderId="0" xfId="43" applyNumberFormat="1" applyFill="1" applyAlignment="1">
      <alignment vertical="center"/>
    </xf>
    <xf numFmtId="168" fontId="13" fillId="0" borderId="0" xfId="43" applyNumberFormat="1" applyFill="1"/>
    <xf numFmtId="0" fontId="14" fillId="0" borderId="0" xfId="43" applyFont="1" applyFill="1" applyAlignment="1">
      <alignment horizontal="center" wrapText="1"/>
    </xf>
    <xf numFmtId="0" fontId="14" fillId="0" borderId="0" xfId="43" applyFont="1" applyFill="1" applyAlignment="1">
      <alignment horizontal="center" vertical="center" wrapText="1"/>
    </xf>
    <xf numFmtId="171" fontId="25" fillId="0" borderId="0" xfId="43" applyNumberFormat="1" applyFont="1"/>
    <xf numFmtId="0" fontId="30" fillId="0" borderId="0" xfId="43" applyFont="1" applyAlignment="1">
      <alignment horizontal="center" wrapText="1"/>
    </xf>
    <xf numFmtId="0" fontId="25" fillId="0" borderId="0" xfId="43" applyFont="1"/>
    <xf numFmtId="0" fontId="30" fillId="0" borderId="0" xfId="43" applyFont="1" applyAlignment="1">
      <alignment horizontal="left" vertical="center" wrapText="1"/>
    </xf>
    <xf numFmtId="0" fontId="25" fillId="0" borderId="0" xfId="43" applyFont="1" applyAlignment="1">
      <alignment vertical="center"/>
    </xf>
    <xf numFmtId="171" fontId="13" fillId="0" borderId="0" xfId="43" applyNumberFormat="1"/>
    <xf numFmtId="0" fontId="13" fillId="0" borderId="0" xfId="43" applyAlignment="1">
      <alignment wrapText="1"/>
    </xf>
    <xf numFmtId="165" fontId="0" fillId="0" borderId="0" xfId="45" applyFont="1"/>
    <xf numFmtId="0" fontId="13" fillId="0" borderId="0" xfId="43" applyAlignment="1">
      <alignment vertical="center"/>
    </xf>
    <xf numFmtId="0" fontId="13" fillId="0" borderId="0" xfId="43" applyAlignment="1">
      <alignment horizontal="center"/>
    </xf>
    <xf numFmtId="43" fontId="39" fillId="2" borderId="11" xfId="41" applyFont="1" applyFill="1" applyBorder="1" applyAlignment="1">
      <alignment vertical="center"/>
    </xf>
    <xf numFmtId="4" fontId="35" fillId="6" borderId="8" xfId="25" applyNumberFormat="1" applyFont="1" applyFill="1" applyBorder="1" applyAlignment="1">
      <alignment horizontal="center" vertical="center" wrapText="1"/>
    </xf>
    <xf numFmtId="171" fontId="22" fillId="0" borderId="0" xfId="46" applyNumberFormat="1" applyFont="1" applyFill="1" applyProtection="1">
      <protection hidden="1"/>
    </xf>
    <xf numFmtId="0" fontId="23" fillId="0" borderId="0" xfId="46" applyFont="1" applyFill="1" applyProtection="1">
      <protection hidden="1"/>
    </xf>
    <xf numFmtId="0" fontId="23" fillId="0" borderId="0" xfId="46" applyFont="1" applyFill="1" applyBorder="1" applyAlignment="1" applyProtection="1">
      <alignment horizontal="left"/>
      <protection hidden="1"/>
    </xf>
    <xf numFmtId="0" fontId="23" fillId="0" borderId="0" xfId="46" applyFont="1" applyFill="1" applyAlignment="1" applyProtection="1">
      <alignment horizontal="left" wrapText="1"/>
      <protection hidden="1"/>
    </xf>
    <xf numFmtId="171" fontId="22" fillId="0" borderId="3" xfId="46" applyNumberFormat="1" applyFont="1" applyFill="1" applyBorder="1" applyAlignment="1" applyProtection="1">
      <alignment horizontal="center"/>
      <protection hidden="1"/>
    </xf>
    <xf numFmtId="0" fontId="22" fillId="0" borderId="4" xfId="46" applyFont="1" applyFill="1" applyBorder="1" applyAlignment="1" applyProtection="1">
      <alignment horizontal="center"/>
      <protection hidden="1"/>
    </xf>
    <xf numFmtId="0" fontId="22" fillId="0" borderId="4" xfId="46" applyFont="1" applyFill="1" applyBorder="1" applyAlignment="1" applyProtection="1">
      <alignment horizontal="center" wrapText="1"/>
      <protection hidden="1"/>
    </xf>
    <xf numFmtId="0" fontId="22" fillId="0" borderId="5" xfId="46" applyFont="1" applyFill="1" applyBorder="1" applyAlignment="1" applyProtection="1">
      <alignment horizontal="center"/>
      <protection hidden="1"/>
    </xf>
    <xf numFmtId="171" fontId="25" fillId="2" borderId="2" xfId="47" applyNumberFormat="1" applyFont="1" applyFill="1" applyBorder="1" applyAlignment="1" applyProtection="1">
      <alignment horizontal="center" vertical="center" wrapText="1"/>
      <protection hidden="1"/>
    </xf>
    <xf numFmtId="1" fontId="25" fillId="2" borderId="6" xfId="47" applyNumberFormat="1" applyFont="1" applyFill="1" applyBorder="1" applyAlignment="1" applyProtection="1">
      <alignment horizontal="center" vertical="center"/>
      <protection hidden="1"/>
    </xf>
    <xf numFmtId="0" fontId="25" fillId="2" borderId="2" xfId="47" applyNumberFormat="1" applyFont="1" applyFill="1" applyBorder="1" applyAlignment="1" applyProtection="1">
      <alignment horizontal="left" vertical="center" wrapText="1"/>
      <protection hidden="1"/>
    </xf>
    <xf numFmtId="171" fontId="25" fillId="2" borderId="6" xfId="47" applyNumberFormat="1" applyFont="1" applyFill="1" applyBorder="1" applyAlignment="1" applyProtection="1">
      <alignment horizontal="center" vertical="center" wrapText="1"/>
      <protection hidden="1"/>
    </xf>
    <xf numFmtId="49" fontId="25" fillId="2" borderId="6" xfId="47" applyNumberFormat="1" applyFont="1" applyFill="1" applyBorder="1" applyAlignment="1" applyProtection="1">
      <alignment horizontal="center" vertical="center"/>
      <protection hidden="1"/>
    </xf>
    <xf numFmtId="0" fontId="31" fillId="2" borderId="6" xfId="47" applyNumberFormat="1" applyFont="1" applyFill="1" applyBorder="1" applyAlignment="1" applyProtection="1">
      <alignment horizontal="left" vertical="center" wrapText="1"/>
      <protection hidden="1"/>
    </xf>
    <xf numFmtId="171" fontId="22" fillId="0" borderId="0" xfId="48" applyNumberFormat="1" applyFont="1" applyFill="1" applyProtection="1">
      <protection hidden="1"/>
    </xf>
    <xf numFmtId="0" fontId="23" fillId="0" borderId="0" xfId="48" applyFont="1" applyFill="1" applyProtection="1">
      <protection hidden="1"/>
    </xf>
    <xf numFmtId="0" fontId="23" fillId="0" borderId="0" xfId="48" applyFont="1" applyFill="1" applyBorder="1" applyAlignment="1" applyProtection="1">
      <alignment horizontal="left"/>
      <protection hidden="1"/>
    </xf>
    <xf numFmtId="0" fontId="23" fillId="0" borderId="0" xfId="48" applyFont="1" applyFill="1" applyAlignment="1" applyProtection="1">
      <alignment horizontal="left" wrapText="1"/>
      <protection hidden="1"/>
    </xf>
    <xf numFmtId="171" fontId="22" fillId="0" borderId="3" xfId="48" applyNumberFormat="1" applyFont="1" applyFill="1" applyBorder="1" applyAlignment="1" applyProtection="1">
      <alignment horizontal="center"/>
      <protection hidden="1"/>
    </xf>
    <xf numFmtId="0" fontId="22" fillId="0" borderId="4" xfId="48" applyFont="1" applyFill="1" applyBorder="1" applyAlignment="1" applyProtection="1">
      <alignment horizontal="center"/>
      <protection hidden="1"/>
    </xf>
    <xf numFmtId="0" fontId="22" fillId="0" borderId="4" xfId="48" applyFont="1" applyFill="1" applyBorder="1" applyAlignment="1" applyProtection="1">
      <alignment horizontal="center" wrapText="1"/>
      <protection hidden="1"/>
    </xf>
    <xf numFmtId="0" fontId="22" fillId="0" borderId="5" xfId="48" applyFont="1" applyFill="1" applyBorder="1" applyAlignment="1" applyProtection="1">
      <alignment horizontal="center"/>
      <protection hidden="1"/>
    </xf>
    <xf numFmtId="171" fontId="25" fillId="2" borderId="2" xfId="49" applyNumberFormat="1" applyFont="1" applyFill="1" applyBorder="1" applyAlignment="1" applyProtection="1">
      <alignment horizontal="center" vertical="center" wrapText="1"/>
      <protection hidden="1"/>
    </xf>
    <xf numFmtId="1" fontId="25" fillId="2" borderId="6" xfId="49" applyNumberFormat="1" applyFont="1" applyFill="1" applyBorder="1" applyAlignment="1" applyProtection="1">
      <alignment horizontal="center" vertical="center"/>
      <protection hidden="1"/>
    </xf>
    <xf numFmtId="0" fontId="25" fillId="2" borderId="2" xfId="49" applyNumberFormat="1" applyFont="1" applyFill="1" applyBorder="1" applyAlignment="1" applyProtection="1">
      <alignment horizontal="left" vertical="center" wrapText="1"/>
      <protection hidden="1"/>
    </xf>
    <xf numFmtId="171" fontId="40" fillId="2" borderId="12" xfId="43" applyNumberFormat="1" applyFont="1" applyFill="1" applyBorder="1" applyAlignment="1" applyProtection="1">
      <alignment horizontal="center" vertical="center" wrapText="1"/>
      <protection hidden="1"/>
    </xf>
    <xf numFmtId="0" fontId="40" fillId="2" borderId="13" xfId="43" applyNumberFormat="1" applyFont="1" applyFill="1" applyBorder="1" applyAlignment="1" applyProtection="1">
      <alignment horizontal="center" vertical="center"/>
      <protection hidden="1"/>
    </xf>
    <xf numFmtId="0" fontId="40" fillId="2" borderId="12" xfId="43" applyNumberFormat="1" applyFont="1" applyFill="1" applyBorder="1" applyAlignment="1" applyProtection="1">
      <alignment horizontal="left" vertical="center" wrapText="1"/>
      <protection hidden="1"/>
    </xf>
    <xf numFmtId="4" fontId="40" fillId="2" borderId="12" xfId="43" applyNumberFormat="1" applyFont="1" applyFill="1" applyBorder="1" applyAlignment="1" applyProtection="1">
      <alignment horizontal="left" vertical="center" wrapText="1"/>
      <protection hidden="1"/>
    </xf>
    <xf numFmtId="168" fontId="40" fillId="2" borderId="13" xfId="19" applyNumberFormat="1" applyFont="1" applyFill="1" applyBorder="1" applyAlignment="1" applyProtection="1">
      <alignment vertical="center"/>
      <protection hidden="1"/>
    </xf>
    <xf numFmtId="168" fontId="40" fillId="2" borderId="14" xfId="19" applyNumberFormat="1" applyFont="1" applyFill="1" applyBorder="1" applyAlignment="1" applyProtection="1">
      <alignment vertical="center"/>
      <protection hidden="1"/>
    </xf>
    <xf numFmtId="171" fontId="25" fillId="2" borderId="6" xfId="49" applyNumberFormat="1" applyFont="1" applyFill="1" applyBorder="1" applyAlignment="1" applyProtection="1">
      <alignment horizontal="center" vertical="center" wrapText="1"/>
      <protection hidden="1"/>
    </xf>
    <xf numFmtId="49" fontId="25" fillId="2" borderId="6" xfId="49" applyNumberFormat="1" applyFont="1" applyFill="1" applyBorder="1" applyAlignment="1" applyProtection="1">
      <alignment horizontal="center" vertical="center"/>
      <protection hidden="1"/>
    </xf>
    <xf numFmtId="0" fontId="31" fillId="2" borderId="6" xfId="49" applyNumberFormat="1" applyFont="1" applyFill="1" applyBorder="1" applyAlignment="1" applyProtection="1">
      <alignment horizontal="left" vertical="center" wrapText="1"/>
      <protection hidden="1"/>
    </xf>
    <xf numFmtId="0" fontId="1" fillId="0" borderId="0" xfId="50" applyBorder="1"/>
    <xf numFmtId="0" fontId="14" fillId="2" borderId="0" xfId="50" applyFont="1" applyFill="1" applyBorder="1" applyAlignment="1">
      <alignment horizontal="center" wrapText="1"/>
    </xf>
    <xf numFmtId="0" fontId="14" fillId="0" borderId="0" xfId="50" applyFont="1" applyBorder="1" applyAlignment="1">
      <alignment horizontal="center" wrapText="1"/>
    </xf>
    <xf numFmtId="0" fontId="14" fillId="2" borderId="0" xfId="50" applyFont="1" applyFill="1" applyBorder="1" applyAlignment="1">
      <alignment horizontal="center"/>
    </xf>
    <xf numFmtId="0" fontId="14" fillId="0" borderId="0" xfId="50" applyFont="1" applyBorder="1" applyAlignment="1">
      <alignment horizontal="center"/>
    </xf>
    <xf numFmtId="0" fontId="13" fillId="0" borderId="0" xfId="50" applyFont="1"/>
    <xf numFmtId="174" fontId="14" fillId="7" borderId="6" xfId="50" applyNumberFormat="1" applyFont="1" applyFill="1" applyBorder="1" applyAlignment="1">
      <alignment horizontal="center"/>
    </xf>
    <xf numFmtId="49" fontId="14" fillId="7" borderId="6" xfId="50" applyNumberFormat="1" applyFont="1" applyFill="1" applyBorder="1" applyAlignment="1">
      <alignment horizontal="center" wrapText="1"/>
    </xf>
    <xf numFmtId="0" fontId="14" fillId="7" borderId="6" xfId="50" applyFont="1" applyFill="1" applyBorder="1" applyAlignment="1">
      <alignment horizontal="left"/>
    </xf>
    <xf numFmtId="4" fontId="14" fillId="7" borderId="6" xfId="50" applyNumberFormat="1" applyFont="1" applyFill="1" applyBorder="1" applyAlignment="1">
      <alignment horizontal="center" vertical="center"/>
    </xf>
    <xf numFmtId="43" fontId="14" fillId="7" borderId="6" xfId="51" applyFont="1" applyFill="1" applyBorder="1" applyAlignment="1">
      <alignment horizontal="right" wrapText="1"/>
    </xf>
    <xf numFmtId="4" fontId="14" fillId="7" borderId="6" xfId="50" applyNumberFormat="1" applyFont="1" applyFill="1" applyBorder="1" applyAlignment="1">
      <alignment horizontal="center"/>
    </xf>
    <xf numFmtId="0" fontId="14" fillId="7" borderId="0" xfId="50" applyFont="1" applyFill="1" applyBorder="1" applyAlignment="1">
      <alignment horizontal="center" wrapText="1"/>
    </xf>
    <xf numFmtId="0" fontId="41" fillId="2" borderId="0" xfId="50" applyFont="1" applyFill="1"/>
    <xf numFmtId="14" fontId="25" fillId="2" borderId="6" xfId="50" applyNumberFormat="1" applyFont="1" applyFill="1" applyBorder="1" applyAlignment="1">
      <alignment horizontal="right"/>
    </xf>
    <xf numFmtId="49" fontId="31" fillId="2" borderId="2" xfId="50" applyNumberFormat="1" applyFont="1" applyFill="1" applyBorder="1" applyAlignment="1">
      <alignment horizontal="center" wrapText="1"/>
    </xf>
    <xf numFmtId="4" fontId="31" fillId="2" borderId="6" xfId="50" applyNumberFormat="1" applyFont="1" applyFill="1" applyBorder="1" applyAlignment="1">
      <alignment horizontal="center" vertical="center"/>
    </xf>
    <xf numFmtId="43" fontId="25" fillId="2" borderId="2" xfId="51" applyFont="1" applyFill="1" applyBorder="1" applyAlignment="1">
      <alignment horizontal="right" wrapText="1"/>
    </xf>
    <xf numFmtId="43" fontId="25" fillId="2" borderId="6" xfId="51" applyFont="1" applyFill="1" applyBorder="1" applyAlignment="1">
      <alignment horizontal="center"/>
    </xf>
    <xf numFmtId="0" fontId="25" fillId="2" borderId="6" xfId="50" applyFont="1" applyFill="1" applyBorder="1" applyAlignment="1">
      <alignment horizontal="left"/>
    </xf>
    <xf numFmtId="4" fontId="25" fillId="2" borderId="6" xfId="50" applyNumberFormat="1" applyFont="1" applyFill="1" applyBorder="1" applyAlignment="1">
      <alignment horizontal="center" vertical="center"/>
    </xf>
    <xf numFmtId="0" fontId="25" fillId="2" borderId="2" xfId="50" applyFont="1" applyFill="1" applyBorder="1" applyAlignment="1">
      <alignment horizontal="left"/>
    </xf>
    <xf numFmtId="0" fontId="25" fillId="2" borderId="2" xfId="50" applyFont="1" applyFill="1" applyBorder="1" applyAlignment="1">
      <alignment horizontal="left" wrapText="1"/>
    </xf>
    <xf numFmtId="43" fontId="42" fillId="0" borderId="0" xfId="51" applyFont="1" applyAlignment="1">
      <alignment horizontal="center"/>
    </xf>
    <xf numFmtId="0" fontId="25" fillId="2" borderId="6" xfId="50" applyFont="1" applyFill="1" applyBorder="1" applyAlignment="1">
      <alignment horizontal="left" wrapText="1"/>
    </xf>
    <xf numFmtId="0" fontId="41" fillId="2" borderId="0" xfId="50" applyFont="1" applyFill="1" applyBorder="1"/>
    <xf numFmtId="49" fontId="31" fillId="2" borderId="2" xfId="50" applyNumberFormat="1" applyFont="1" applyFill="1" applyBorder="1" applyAlignment="1">
      <alignment horizontal="center"/>
    </xf>
    <xf numFmtId="49" fontId="25" fillId="2" borderId="6" xfId="50" applyNumberFormat="1" applyFont="1" applyFill="1" applyBorder="1" applyAlignment="1">
      <alignment horizontal="left" wrapText="1"/>
    </xf>
    <xf numFmtId="43" fontId="25" fillId="2" borderId="6" xfId="51" applyFont="1" applyFill="1" applyBorder="1" applyAlignment="1">
      <alignment horizontal="right"/>
    </xf>
    <xf numFmtId="0" fontId="43" fillId="2" borderId="0" xfId="50" applyFont="1" applyFill="1" applyBorder="1"/>
    <xf numFmtId="0" fontId="43" fillId="0" borderId="0" xfId="50" applyFont="1" applyBorder="1"/>
    <xf numFmtId="0" fontId="43" fillId="0" borderId="0" xfId="50" applyFont="1" applyFill="1" applyBorder="1"/>
    <xf numFmtId="49" fontId="31" fillId="2" borderId="6" xfId="50" applyNumberFormat="1" applyFont="1" applyFill="1" applyBorder="1" applyAlignment="1">
      <alignment horizontal="center" wrapText="1"/>
    </xf>
    <xf numFmtId="0" fontId="41" fillId="8" borderId="0" xfId="50" applyFont="1" applyFill="1" applyBorder="1"/>
    <xf numFmtId="0" fontId="31" fillId="2" borderId="6" xfId="50" applyFont="1" applyFill="1" applyBorder="1" applyAlignment="1">
      <alignment horizontal="center"/>
    </xf>
    <xf numFmtId="0" fontId="16" fillId="2" borderId="0" xfId="50" applyFont="1" applyFill="1" applyBorder="1"/>
    <xf numFmtId="0" fontId="27" fillId="2" borderId="6" xfId="50" applyFont="1" applyFill="1" applyBorder="1" applyAlignment="1">
      <alignment horizontal="center" wrapText="1"/>
    </xf>
    <xf numFmtId="0" fontId="44" fillId="2" borderId="0" xfId="50" applyFont="1" applyFill="1" applyBorder="1"/>
    <xf numFmtId="0" fontId="25" fillId="2" borderId="6" xfId="50" applyFont="1" applyFill="1" applyBorder="1" applyAlignment="1">
      <alignment vertical="center" wrapText="1"/>
    </xf>
    <xf numFmtId="0" fontId="25" fillId="2" borderId="6" xfId="50" applyFont="1" applyFill="1" applyBorder="1" applyAlignment="1">
      <alignment wrapText="1"/>
    </xf>
    <xf numFmtId="0" fontId="45" fillId="2" borderId="0" xfId="50" applyFont="1" applyFill="1" applyAlignment="1">
      <alignment wrapText="1"/>
    </xf>
    <xf numFmtId="4" fontId="25" fillId="2" borderId="6" xfId="50" applyNumberFormat="1" applyFont="1" applyFill="1" applyBorder="1" applyAlignment="1">
      <alignment horizontal="center" vertical="center" wrapText="1"/>
    </xf>
    <xf numFmtId="0" fontId="1" fillId="2" borderId="0" xfId="50" applyFill="1" applyAlignment="1">
      <alignment wrapText="1"/>
    </xf>
    <xf numFmtId="0" fontId="1" fillId="0" borderId="0" xfId="50" applyAlignment="1">
      <alignment wrapText="1"/>
    </xf>
    <xf numFmtId="0" fontId="25" fillId="2" borderId="6" xfId="50" applyFont="1" applyFill="1" applyBorder="1" applyAlignment="1">
      <alignment horizontal="left" vertical="center" wrapText="1"/>
    </xf>
    <xf numFmtId="0" fontId="13" fillId="2" borderId="0" xfId="50" applyFont="1" applyFill="1"/>
    <xf numFmtId="1" fontId="31" fillId="2" borderId="6" xfId="50" applyNumberFormat="1" applyFont="1" applyFill="1" applyBorder="1" applyAlignment="1">
      <alignment horizontal="center"/>
    </xf>
    <xf numFmtId="43" fontId="25" fillId="2" borderId="6" xfId="51" applyFont="1" applyFill="1" applyBorder="1" applyAlignment="1">
      <alignment horizontal="right" vertical="center"/>
    </xf>
    <xf numFmtId="4" fontId="25" fillId="2" borderId="6" xfId="50" applyNumberFormat="1" applyFont="1" applyFill="1" applyBorder="1" applyAlignment="1">
      <alignment horizontal="right"/>
    </xf>
    <xf numFmtId="43" fontId="25" fillId="2" borderId="2" xfId="51" applyFont="1" applyFill="1" applyBorder="1" applyAlignment="1">
      <alignment horizontal="right"/>
    </xf>
    <xf numFmtId="0" fontId="41" fillId="8" borderId="0" xfId="50" applyFont="1" applyFill="1"/>
    <xf numFmtId="0" fontId="25" fillId="2" borderId="13" xfId="50" applyFont="1" applyFill="1" applyBorder="1" applyAlignment="1">
      <alignment wrapText="1"/>
    </xf>
    <xf numFmtId="0" fontId="25" fillId="2" borderId="13" xfId="50" applyFont="1" applyFill="1" applyBorder="1" applyAlignment="1">
      <alignment vertical="center" wrapText="1"/>
    </xf>
    <xf numFmtId="43" fontId="25" fillId="2" borderId="2" xfId="51" applyFont="1" applyFill="1" applyBorder="1" applyAlignment="1">
      <alignment horizontal="left" wrapText="1"/>
    </xf>
    <xf numFmtId="0" fontId="25" fillId="0" borderId="6" xfId="50" applyFont="1" applyFill="1" applyBorder="1"/>
    <xf numFmtId="0" fontId="25" fillId="0" borderId="6" xfId="50" applyFont="1" applyFill="1" applyBorder="1" applyAlignment="1">
      <alignment wrapText="1"/>
    </xf>
    <xf numFmtId="0" fontId="27" fillId="2" borderId="2" xfId="50" applyFont="1" applyFill="1" applyBorder="1" applyAlignment="1">
      <alignment horizontal="center" wrapText="1"/>
    </xf>
    <xf numFmtId="1" fontId="27" fillId="2" borderId="2" xfId="50" applyNumberFormat="1" applyFont="1" applyFill="1" applyBorder="1" applyAlignment="1">
      <alignment horizontal="center" wrapText="1"/>
    </xf>
    <xf numFmtId="14" fontId="25" fillId="2" borderId="7" xfId="50" applyNumberFormat="1" applyFont="1" applyFill="1" applyBorder="1" applyAlignment="1">
      <alignment horizontal="right"/>
    </xf>
    <xf numFmtId="0" fontId="31" fillId="2" borderId="6" xfId="50" applyFont="1" applyFill="1" applyBorder="1" applyAlignment="1">
      <alignment horizontal="center" vertical="center"/>
    </xf>
    <xf numFmtId="0" fontId="46" fillId="2" borderId="6" xfId="50" applyFont="1" applyFill="1" applyBorder="1" applyAlignment="1">
      <alignment vertical="center" wrapText="1"/>
    </xf>
    <xf numFmtId="0" fontId="41" fillId="0" borderId="0" xfId="50" applyFont="1" applyBorder="1"/>
    <xf numFmtId="43" fontId="31" fillId="2" borderId="6" xfId="51" applyFont="1" applyFill="1" applyBorder="1" applyAlignment="1">
      <alignment horizontal="right" wrapText="1"/>
    </xf>
    <xf numFmtId="49" fontId="41" fillId="2" borderId="0" xfId="50" applyNumberFormat="1" applyFont="1" applyFill="1" applyAlignment="1">
      <alignment horizontal="center"/>
    </xf>
    <xf numFmtId="0" fontId="16" fillId="2" borderId="17" xfId="50" applyFont="1" applyFill="1" applyBorder="1" applyAlignment="1">
      <alignment horizontal="right"/>
    </xf>
    <xf numFmtId="0" fontId="16" fillId="2" borderId="0" xfId="50" applyFont="1" applyFill="1" applyBorder="1" applyAlignment="1">
      <alignment horizontal="right" wrapText="1"/>
    </xf>
    <xf numFmtId="4" fontId="16" fillId="2" borderId="0" xfId="50" applyNumberFormat="1" applyFont="1" applyFill="1" applyBorder="1" applyAlignment="1">
      <alignment horizontal="center" vertical="center"/>
    </xf>
    <xf numFmtId="43" fontId="16" fillId="2" borderId="0" xfId="51" applyFont="1" applyFill="1" applyAlignment="1">
      <alignment horizontal="left" wrapText="1"/>
    </xf>
    <xf numFmtId="4" fontId="41" fillId="2" borderId="0" xfId="50" applyNumberFormat="1" applyFont="1" applyFill="1" applyAlignment="1">
      <alignment horizontal="right"/>
    </xf>
    <xf numFmtId="0" fontId="16" fillId="2" borderId="0" xfId="50" applyFont="1" applyFill="1" applyBorder="1" applyAlignment="1">
      <alignment horizontal="right"/>
    </xf>
    <xf numFmtId="0" fontId="42" fillId="0" borderId="0" xfId="50" applyFont="1"/>
    <xf numFmtId="49" fontId="42" fillId="2" borderId="0" xfId="50" applyNumberFormat="1" applyFont="1" applyFill="1" applyAlignment="1">
      <alignment horizontal="center"/>
    </xf>
    <xf numFmtId="49" fontId="27" fillId="2" borderId="17" xfId="50" applyNumberFormat="1" applyFont="1" applyFill="1" applyBorder="1" applyAlignment="1">
      <alignment horizontal="center"/>
    </xf>
    <xf numFmtId="0" fontId="27" fillId="2" borderId="0" xfId="50" applyFont="1" applyFill="1" applyAlignment="1">
      <alignment horizontal="left"/>
    </xf>
    <xf numFmtId="49" fontId="27" fillId="2" borderId="0" xfId="50" applyNumberFormat="1" applyFont="1" applyFill="1" applyAlignment="1">
      <alignment horizontal="right" wrapText="1"/>
    </xf>
    <xf numFmtId="4" fontId="42" fillId="2" borderId="0" xfId="50" applyNumberFormat="1" applyFont="1" applyFill="1" applyAlignment="1">
      <alignment horizontal="right"/>
    </xf>
    <xf numFmtId="0" fontId="1" fillId="2" borderId="0" xfId="50" applyFill="1"/>
    <xf numFmtId="0" fontId="1" fillId="0" borderId="0" xfId="50"/>
    <xf numFmtId="49" fontId="27" fillId="2" borderId="0" xfId="50" applyNumberFormat="1" applyFont="1" applyFill="1" applyAlignment="1">
      <alignment horizontal="center"/>
    </xf>
    <xf numFmtId="49" fontId="1" fillId="0" borderId="0" xfId="50" applyNumberFormat="1" applyAlignment="1">
      <alignment horizontal="center"/>
    </xf>
    <xf numFmtId="0" fontId="1" fillId="0" borderId="0" xfId="50" applyAlignment="1">
      <alignment horizontal="left"/>
    </xf>
    <xf numFmtId="49" fontId="1" fillId="0" borderId="0" xfId="50" applyNumberFormat="1" applyAlignment="1">
      <alignment horizontal="right" wrapText="1"/>
    </xf>
    <xf numFmtId="4" fontId="1" fillId="0" borderId="0" xfId="50" applyNumberFormat="1" applyAlignment="1">
      <alignment horizontal="center" vertical="center"/>
    </xf>
    <xf numFmtId="43" fontId="0" fillId="0" borderId="0" xfId="51" applyFont="1" applyAlignment="1">
      <alignment horizontal="right" wrapText="1"/>
    </xf>
    <xf numFmtId="4" fontId="1" fillId="0" borderId="0" xfId="50" applyNumberFormat="1" applyAlignment="1">
      <alignment horizontal="right"/>
    </xf>
    <xf numFmtId="43" fontId="0" fillId="0" borderId="0" xfId="51" applyFont="1" applyAlignment="1">
      <alignment horizontal="left"/>
    </xf>
    <xf numFmtId="0" fontId="27" fillId="2" borderId="6" xfId="50" applyFont="1" applyFill="1" applyBorder="1" applyAlignment="1">
      <alignment horizont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6" fillId="2" borderId="0" xfId="0" applyFont="1" applyFill="1" applyBorder="1" applyAlignment="1">
      <alignment horizontal="center" vertical="center"/>
    </xf>
    <xf numFmtId="167" fontId="16"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32" fillId="3" borderId="6" xfId="0" applyFont="1" applyFill="1" applyBorder="1" applyAlignment="1">
      <alignment horizontal="center" vertical="center" wrapText="1"/>
    </xf>
    <xf numFmtId="4" fontId="27" fillId="2" borderId="17" xfId="50" applyNumberFormat="1" applyFont="1" applyFill="1" applyBorder="1" applyAlignment="1">
      <alignment horizontal="center"/>
    </xf>
    <xf numFmtId="4" fontId="27" fillId="2" borderId="0" xfId="50" applyNumberFormat="1" applyFont="1" applyFill="1" applyAlignment="1">
      <alignment horizontal="center"/>
    </xf>
    <xf numFmtId="0" fontId="16" fillId="0" borderId="0" xfId="50" applyFont="1" applyBorder="1" applyAlignment="1">
      <alignment horizontal="center" wrapText="1"/>
    </xf>
    <xf numFmtId="0" fontId="16" fillId="0" borderId="0" xfId="50" applyFont="1" applyBorder="1" applyAlignment="1">
      <alignment horizontal="center"/>
    </xf>
    <xf numFmtId="0" fontId="21" fillId="0" borderId="0" xfId="50" applyFont="1" applyBorder="1" applyAlignment="1">
      <alignment horizontal="center"/>
    </xf>
    <xf numFmtId="17" fontId="16" fillId="0" borderId="11" xfId="50" applyNumberFormat="1" applyFont="1" applyBorder="1" applyAlignment="1">
      <alignment horizontal="center"/>
    </xf>
    <xf numFmtId="0" fontId="31" fillId="2" borderId="7" xfId="50" applyFont="1" applyFill="1" applyBorder="1" applyAlignment="1">
      <alignment horizontal="center"/>
    </xf>
    <xf numFmtId="0" fontId="31" fillId="2" borderId="15" xfId="50" applyFont="1" applyFill="1" applyBorder="1" applyAlignment="1">
      <alignment horizontal="center"/>
    </xf>
    <xf numFmtId="0" fontId="31" fillId="2" borderId="16" xfId="50" applyFont="1" applyFill="1" applyBorder="1" applyAlignment="1">
      <alignment horizontal="center"/>
    </xf>
    <xf numFmtId="0" fontId="16" fillId="0" borderId="0" xfId="46" applyFont="1" applyFill="1" applyAlignment="1" applyProtection="1">
      <alignment horizontal="center"/>
      <protection hidden="1"/>
    </xf>
    <xf numFmtId="170" fontId="14" fillId="0" borderId="0" xfId="46" applyNumberFormat="1" applyFont="1" applyFill="1" applyAlignment="1" applyProtection="1">
      <alignment horizontal="center"/>
      <protection hidden="1"/>
    </xf>
    <xf numFmtId="0" fontId="14" fillId="0" borderId="0" xfId="46" applyFont="1" applyFill="1" applyAlignment="1" applyProtection="1">
      <alignment horizontal="center"/>
      <protection hidden="1"/>
    </xf>
    <xf numFmtId="0" fontId="14" fillId="0" borderId="0" xfId="46" applyFont="1" applyFill="1" applyAlignment="1" applyProtection="1">
      <alignment horizontal="center" vertical="center"/>
      <protection hidden="1"/>
    </xf>
    <xf numFmtId="0" fontId="16" fillId="0" borderId="0" xfId="48" applyFont="1" applyFill="1" applyAlignment="1" applyProtection="1">
      <alignment horizontal="center"/>
      <protection hidden="1"/>
    </xf>
    <xf numFmtId="173" fontId="14" fillId="0" borderId="0" xfId="48" applyNumberFormat="1" applyFont="1" applyFill="1" applyAlignment="1" applyProtection="1">
      <alignment horizontal="center"/>
      <protection hidden="1"/>
    </xf>
    <xf numFmtId="0" fontId="14" fillId="0" borderId="0" xfId="48" applyFont="1" applyFill="1" applyAlignment="1" applyProtection="1">
      <alignment horizontal="center"/>
      <protection hidden="1"/>
    </xf>
    <xf numFmtId="0" fontId="14" fillId="0" borderId="0" xfId="48" applyFont="1" applyFill="1" applyAlignment="1" applyProtection="1">
      <alignment horizontal="center" vertical="center"/>
      <protection hidden="1"/>
    </xf>
    <xf numFmtId="0" fontId="38" fillId="2" borderId="0" xfId="0" applyFont="1" applyFill="1" applyBorder="1" applyAlignment="1">
      <alignment horizontal="center" vertical="center"/>
    </xf>
    <xf numFmtId="0" fontId="35" fillId="0" borderId="0" xfId="25" applyFont="1" applyBorder="1" applyAlignment="1">
      <alignment horizontal="center" vertical="center" wrapText="1"/>
    </xf>
    <xf numFmtId="0" fontId="36" fillId="0" borderId="0" xfId="25" applyFont="1" applyAlignment="1">
      <alignment horizontal="center" vertical="center"/>
    </xf>
  </cellXfs>
  <cellStyles count="52">
    <cellStyle name="Millares" xfId="1" builtinId="3"/>
    <cellStyle name="Millares 10" xfId="37" xr:uid="{00000000-0005-0000-0000-000001000000}"/>
    <cellStyle name="Millares 11" xfId="39" xr:uid="{00000000-0005-0000-0000-000002000000}"/>
    <cellStyle name="Millares 12" xfId="41" xr:uid="{00000000-0005-0000-0000-000003000000}"/>
    <cellStyle name="Millares 13" xfId="51" xr:uid="{00000000-0005-0000-0000-000004000000}"/>
    <cellStyle name="Millares 2" xfId="2" xr:uid="{00000000-0005-0000-0000-000005000000}"/>
    <cellStyle name="Millares 3" xfId="10" xr:uid="{00000000-0005-0000-0000-000006000000}"/>
    <cellStyle name="Millares 4" xfId="12" xr:uid="{00000000-0005-0000-0000-000007000000}"/>
    <cellStyle name="Millares 4 2" xfId="26" xr:uid="{00000000-0005-0000-0000-000008000000}"/>
    <cellStyle name="Millares 5" xfId="20" xr:uid="{00000000-0005-0000-0000-000009000000}"/>
    <cellStyle name="Millares 5 2" xfId="45" xr:uid="{00000000-0005-0000-0000-00000A000000}"/>
    <cellStyle name="Millares 6" xfId="22" xr:uid="{00000000-0005-0000-0000-00000B000000}"/>
    <cellStyle name="Millares 7" xfId="6" xr:uid="{00000000-0005-0000-0000-00000C000000}"/>
    <cellStyle name="Millares 7 2" xfId="16" xr:uid="{00000000-0005-0000-0000-00000D000000}"/>
    <cellStyle name="Millares 7 3" xfId="21" xr:uid="{00000000-0005-0000-0000-00000E000000}"/>
    <cellStyle name="Millares 8" xfId="24" xr:uid="{00000000-0005-0000-0000-00000F000000}"/>
    <cellStyle name="Millares 9" xfId="29" xr:uid="{00000000-0005-0000-0000-000010000000}"/>
    <cellStyle name="Millares_29 feb DESEMBOLSO2004" xfId="9" xr:uid="{00000000-0005-0000-0000-000011000000}"/>
    <cellStyle name="Millares_29 feb DESEMBOLSO2004 2" xfId="19" xr:uid="{00000000-0005-0000-0000-000012000000}"/>
    <cellStyle name="Moneda 2" xfId="23" xr:uid="{00000000-0005-0000-0000-000013000000}"/>
    <cellStyle name="Normal" xfId="0" builtinId="0"/>
    <cellStyle name="Normal 10" xfId="50" xr:uid="{00000000-0005-0000-0000-000015000000}"/>
    <cellStyle name="Normal 2" xfId="3" xr:uid="{00000000-0005-0000-0000-000016000000}"/>
    <cellStyle name="Normal 2 2" xfId="7" xr:uid="{00000000-0005-0000-0000-000017000000}"/>
    <cellStyle name="Normal 2 2 2" xfId="17" xr:uid="{00000000-0005-0000-0000-000018000000}"/>
    <cellStyle name="Normal 2 2 2 2" xfId="43" xr:uid="{00000000-0005-0000-0000-000019000000}"/>
    <cellStyle name="Normal 2 3" xfId="5" xr:uid="{00000000-0005-0000-0000-00001A000000}"/>
    <cellStyle name="Normal 2 3 2" xfId="14" xr:uid="{00000000-0005-0000-0000-00001B000000}"/>
    <cellStyle name="Normal 2 3 3" xfId="30" xr:uid="{00000000-0005-0000-0000-00001C000000}"/>
    <cellStyle name="Normal 2 3 4" xfId="32" xr:uid="{00000000-0005-0000-0000-00001D000000}"/>
    <cellStyle name="Normal 2 3 5" xfId="34" xr:uid="{00000000-0005-0000-0000-00001E000000}"/>
    <cellStyle name="Normal 2 3 5 2" xfId="42" xr:uid="{00000000-0005-0000-0000-00001F000000}"/>
    <cellStyle name="Normal 2 3 5 3" xfId="46" xr:uid="{00000000-0005-0000-0000-000020000000}"/>
    <cellStyle name="Normal 2 3 5 4" xfId="48" xr:uid="{00000000-0005-0000-0000-000021000000}"/>
    <cellStyle name="Normal 3" xfId="11" xr:uid="{00000000-0005-0000-0000-000022000000}"/>
    <cellStyle name="Normal 3 2" xfId="25" xr:uid="{00000000-0005-0000-0000-000023000000}"/>
    <cellStyle name="Normal 4" xfId="15" xr:uid="{00000000-0005-0000-0000-000024000000}"/>
    <cellStyle name="Normal 5" xfId="8" xr:uid="{00000000-0005-0000-0000-000025000000}"/>
    <cellStyle name="Normal 5 2" xfId="18" xr:uid="{00000000-0005-0000-0000-000026000000}"/>
    <cellStyle name="Normal 5 3" xfId="31" xr:uid="{00000000-0005-0000-0000-000027000000}"/>
    <cellStyle name="Normal 5 4" xfId="33" xr:uid="{00000000-0005-0000-0000-000028000000}"/>
    <cellStyle name="Normal 5 5" xfId="35" xr:uid="{00000000-0005-0000-0000-000029000000}"/>
    <cellStyle name="Normal 5 5 2" xfId="44" xr:uid="{00000000-0005-0000-0000-00002A000000}"/>
    <cellStyle name="Normal 5 5 3" xfId="47" xr:uid="{00000000-0005-0000-0000-00002B000000}"/>
    <cellStyle name="Normal 5 5 4" xfId="49" xr:uid="{00000000-0005-0000-0000-00002C000000}"/>
    <cellStyle name="Normal 6" xfId="28" xr:uid="{00000000-0005-0000-0000-00002D000000}"/>
    <cellStyle name="Normal 7" xfId="36" xr:uid="{00000000-0005-0000-0000-00002E000000}"/>
    <cellStyle name="Normal 8" xfId="38" xr:uid="{00000000-0005-0000-0000-00002F000000}"/>
    <cellStyle name="Normal 9" xfId="40" xr:uid="{00000000-0005-0000-0000-000030000000}"/>
    <cellStyle name="Porcentual 2" xfId="4" xr:uid="{00000000-0005-0000-0000-000031000000}"/>
    <cellStyle name="Porcentual 3" xfId="13" xr:uid="{00000000-0005-0000-0000-000032000000}"/>
    <cellStyle name="Porcentual 3 2" xfId="27" xr:uid="{00000000-0005-0000-0000-000033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88620"/>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3" displayName="Tabla23" ref="A7:G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dataCellStyle="Millares_29 feb DESEMBOLSO2004"/>
    <tableColumn id="6" xr3:uid="{00000000-0010-0000-0000-000006000000}" name="Egresos" dataDxfId="12" dataCellStyle="Millares_29 feb DESEMBOLSO2004"/>
    <tableColumn id="7" xr3:uid="{00000000-0010-0000-0000-000007000000}"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3" displayName="Tabla233" ref="A7:G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dataCellStyle="Millares_29 feb DESEMBOLSO2004"/>
    <tableColumn id="6" xr3:uid="{00000000-0010-0000-0100-000006000000}" name="Egresos" dataDxfId="1" dataCellStyle="Millares_29 feb DESEMBOLSO2004"/>
    <tableColumn id="7" xr3:uid="{00000000-0010-0000-0100-000007000000}" name="BALANCE" dataDxfId="0"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CB45"/>
  <sheetViews>
    <sheetView topLeftCell="A14" zoomScale="70" zoomScaleNormal="70" workbookViewId="0">
      <selection activeCell="E38" sqref="E38"/>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4"/>
    </row>
    <row r="4" spans="3:8" s="2" customFormat="1" ht="24" customHeight="1" x14ac:dyDescent="0.2">
      <c r="C4" s="5"/>
      <c r="D4" s="1"/>
      <c r="E4" s="124"/>
    </row>
    <row r="5" spans="3:8" s="2" customFormat="1" ht="24" customHeight="1" x14ac:dyDescent="0.2">
      <c r="C5" s="5"/>
      <c r="D5" s="3" t="s">
        <v>0</v>
      </c>
      <c r="E5" s="124"/>
    </row>
    <row r="6" spans="3:8" s="2" customFormat="1" ht="24" customHeight="1" x14ac:dyDescent="0.2">
      <c r="D6" s="284" t="s">
        <v>1</v>
      </c>
      <c r="E6" s="284"/>
    </row>
    <row r="7" spans="3:8" s="2" customFormat="1" ht="24" customHeight="1" x14ac:dyDescent="0.2">
      <c r="D7" s="285" t="s">
        <v>2</v>
      </c>
      <c r="E7" s="285"/>
      <c r="F7" s="13"/>
    </row>
    <row r="8" spans="3:8" s="2" customFormat="1" ht="24" customHeight="1" x14ac:dyDescent="0.2">
      <c r="D8" s="286" t="s">
        <v>3</v>
      </c>
      <c r="E8" s="286"/>
      <c r="F8" s="13"/>
    </row>
    <row r="9" spans="3:8" s="2" customFormat="1" ht="24" customHeight="1" x14ac:dyDescent="0.2">
      <c r="D9" s="287" t="s">
        <v>177</v>
      </c>
      <c r="E9" s="287"/>
      <c r="F9" s="13"/>
    </row>
    <row r="10" spans="3:8" s="2" customFormat="1" ht="24" customHeight="1" x14ac:dyDescent="0.2">
      <c r="D10" s="288" t="s">
        <v>4</v>
      </c>
      <c r="E10" s="288"/>
      <c r="F10" s="13"/>
    </row>
    <row r="11" spans="3:8" s="2" customFormat="1" ht="16.5" x14ac:dyDescent="0.2">
      <c r="D11" s="283" t="s">
        <v>5</v>
      </c>
      <c r="E11" s="4"/>
      <c r="F11" s="13"/>
    </row>
    <row r="12" spans="3:8" s="2" customFormat="1" ht="16.5" x14ac:dyDescent="0.2">
      <c r="D12" s="283"/>
      <c r="E12" s="4"/>
    </row>
    <row r="13" spans="3:8" s="2" customFormat="1" ht="16.5" x14ac:dyDescent="0.2">
      <c r="D13" s="283"/>
      <c r="E13" s="4"/>
    </row>
    <row r="14" spans="3:8" s="2" customFormat="1" ht="16.5" x14ac:dyDescent="0.2">
      <c r="D14" s="28" t="s">
        <v>6</v>
      </c>
      <c r="E14" s="6"/>
    </row>
    <row r="15" spans="3:8" s="2" customFormat="1" ht="16.5" x14ac:dyDescent="0.2">
      <c r="D15" s="8" t="s">
        <v>7</v>
      </c>
      <c r="E15" s="9">
        <v>10380982.85</v>
      </c>
    </row>
    <row r="16" spans="3:8" s="2" customFormat="1" ht="16.5" x14ac:dyDescent="0.2">
      <c r="D16" s="8" t="s">
        <v>8</v>
      </c>
      <c r="E16" s="10">
        <v>4227759.04</v>
      </c>
    </row>
    <row r="17" spans="4:5" s="2" customFormat="1" ht="16.5" x14ac:dyDescent="0.2">
      <c r="D17" s="8" t="s">
        <v>9</v>
      </c>
      <c r="E17" s="9">
        <v>14356357.6</v>
      </c>
    </row>
    <row r="18" spans="4:5" s="2" customFormat="1" ht="16.5" x14ac:dyDescent="0.2">
      <c r="D18" s="28" t="s">
        <v>10</v>
      </c>
      <c r="E18" s="6">
        <f>SUM(E15:E17)</f>
        <v>28965099.490000002</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28965099.490000002</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2130579.94</v>
      </c>
    </row>
    <row r="30" spans="4:5" s="2" customFormat="1" ht="16.5" x14ac:dyDescent="0.2">
      <c r="D30" s="8" t="s">
        <v>22</v>
      </c>
      <c r="E30" s="11">
        <v>0</v>
      </c>
    </row>
    <row r="31" spans="4:5" s="2" customFormat="1" ht="16.5" x14ac:dyDescent="0.2">
      <c r="D31" s="28" t="s">
        <v>23</v>
      </c>
      <c r="E31" s="6">
        <f>+E29</f>
        <v>2130579.94</v>
      </c>
    </row>
    <row r="32" spans="4:5" ht="16.5" x14ac:dyDescent="0.2">
      <c r="D32" s="28" t="s">
        <v>24</v>
      </c>
      <c r="E32" s="6"/>
    </row>
    <row r="33" spans="1:80" ht="16.5" x14ac:dyDescent="0.2">
      <c r="D33" s="28" t="s">
        <v>25</v>
      </c>
      <c r="E33" s="6">
        <f>+E31</f>
        <v>2130579.94</v>
      </c>
    </row>
    <row r="34" spans="1:80" ht="16.5" x14ac:dyDescent="0.2">
      <c r="D34" s="28" t="s">
        <v>26</v>
      </c>
      <c r="E34" s="6"/>
    </row>
    <row r="35" spans="1:80" ht="16.5" x14ac:dyDescent="0.2">
      <c r="D35" s="8" t="s">
        <v>27</v>
      </c>
      <c r="E35" s="11">
        <v>28931572.789999999</v>
      </c>
    </row>
    <row r="36" spans="1:80" ht="16.5" x14ac:dyDescent="0.2">
      <c r="D36" s="8" t="s">
        <v>28</v>
      </c>
      <c r="E36" s="11"/>
    </row>
    <row r="37" spans="1:80" ht="16.5" x14ac:dyDescent="0.2">
      <c r="D37" s="8" t="s">
        <v>29</v>
      </c>
      <c r="E37" s="11">
        <v>-2097053.24</v>
      </c>
    </row>
    <row r="38" spans="1:80" ht="16.5" x14ac:dyDescent="0.2">
      <c r="D38" s="28" t="s">
        <v>30</v>
      </c>
      <c r="E38" s="159">
        <f>E35+E36+E37</f>
        <v>26834519.550000001</v>
      </c>
    </row>
    <row r="39" spans="1:80" ht="16.5" x14ac:dyDescent="0.2">
      <c r="D39" s="28" t="s">
        <v>31</v>
      </c>
      <c r="E39" s="6">
        <f>E38+E33</f>
        <v>28965099.490000002</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82" t="s">
        <v>154</v>
      </c>
      <c r="E44" s="282"/>
    </row>
    <row r="45" spans="1:80" ht="18" customHeight="1" x14ac:dyDescent="0.2">
      <c r="D45" s="282" t="s">
        <v>153</v>
      </c>
      <c r="E45" s="282"/>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I24"/>
  <sheetViews>
    <sheetView zoomScale="70" zoomScaleNormal="70" workbookViewId="0">
      <selection activeCell="B15" sqref="B15:B19"/>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168</v>
      </c>
      <c r="E7" s="20"/>
      <c r="F7" s="22" t="s">
        <v>101</v>
      </c>
      <c r="G7" s="17"/>
      <c r="H7" s="17"/>
    </row>
    <row r="8" spans="1:8" s="125" customFormat="1" ht="17.25" customHeight="1" x14ac:dyDescent="0.3">
      <c r="A8" s="126"/>
      <c r="B8" s="127" t="s">
        <v>179</v>
      </c>
      <c r="C8" s="126"/>
      <c r="D8" s="126"/>
      <c r="E8" s="126"/>
      <c r="F8" s="128"/>
      <c r="G8" s="126"/>
      <c r="H8" s="126"/>
    </row>
    <row r="9" spans="1:8" ht="15.75" customHeight="1" x14ac:dyDescent="0.2">
      <c r="A9" s="289" t="s">
        <v>33</v>
      </c>
      <c r="B9" s="289" t="s">
        <v>99</v>
      </c>
      <c r="C9" s="35"/>
      <c r="D9" s="35"/>
      <c r="E9" s="35"/>
      <c r="F9" s="36"/>
      <c r="G9" s="35"/>
      <c r="H9" s="17"/>
    </row>
    <row r="10" spans="1:8" ht="42" x14ac:dyDescent="0.2">
      <c r="A10" s="289"/>
      <c r="B10" s="289"/>
      <c r="C10" s="35" t="s">
        <v>34</v>
      </c>
      <c r="D10" s="35" t="s">
        <v>35</v>
      </c>
      <c r="E10" s="35" t="s">
        <v>36</v>
      </c>
      <c r="F10" s="36" t="s">
        <v>37</v>
      </c>
      <c r="G10" s="35" t="s">
        <v>38</v>
      </c>
      <c r="H10" s="19"/>
    </row>
    <row r="11" spans="1:8" ht="21" x14ac:dyDescent="0.2">
      <c r="A11" s="289"/>
      <c r="B11" s="289"/>
      <c r="C11" s="35"/>
      <c r="D11" s="35"/>
      <c r="E11" s="35"/>
      <c r="F11" s="36"/>
      <c r="G11" s="35"/>
      <c r="H11" s="19"/>
    </row>
    <row r="12" spans="1:8" ht="35.25" hidden="1" customHeight="1" x14ac:dyDescent="0.2">
      <c r="A12" s="23"/>
      <c r="B12" s="24"/>
      <c r="C12" s="24"/>
      <c r="D12" s="24"/>
      <c r="E12" s="24"/>
      <c r="F12" s="25"/>
      <c r="G12" s="24"/>
      <c r="H12" s="19"/>
    </row>
    <row r="13" spans="1:8" ht="29.25" customHeight="1" x14ac:dyDescent="0.2">
      <c r="A13" s="29">
        <v>45587</v>
      </c>
      <c r="B13" s="30" t="s">
        <v>172</v>
      </c>
      <c r="C13" s="30" t="s">
        <v>171</v>
      </c>
      <c r="D13" s="30" t="s">
        <v>174</v>
      </c>
      <c r="E13" s="31">
        <v>228601</v>
      </c>
      <c r="F13" s="32">
        <v>1438420</v>
      </c>
      <c r="G13" s="33">
        <v>45657</v>
      </c>
      <c r="H13" s="19"/>
    </row>
    <row r="14" spans="1:8" ht="18.75" x14ac:dyDescent="0.2">
      <c r="A14" s="33">
        <v>45586</v>
      </c>
      <c r="B14" s="30" t="s">
        <v>173</v>
      </c>
      <c r="C14" s="30" t="s">
        <v>171</v>
      </c>
      <c r="D14" s="34" t="s">
        <v>174</v>
      </c>
      <c r="E14" s="30">
        <v>228601</v>
      </c>
      <c r="F14" s="32">
        <v>521560</v>
      </c>
      <c r="G14" s="33">
        <v>45657</v>
      </c>
      <c r="H14" s="19"/>
    </row>
    <row r="15" spans="1:8" ht="30.75" customHeight="1" x14ac:dyDescent="0.2">
      <c r="A15" s="33">
        <v>45685</v>
      </c>
      <c r="B15" s="30" t="s">
        <v>184</v>
      </c>
      <c r="C15" s="30" t="s">
        <v>180</v>
      </c>
      <c r="D15" s="30" t="s">
        <v>189</v>
      </c>
      <c r="E15" s="30">
        <v>227206</v>
      </c>
      <c r="F15" s="30">
        <v>25884.94</v>
      </c>
      <c r="G15" s="33">
        <v>46022</v>
      </c>
      <c r="H15" s="19"/>
    </row>
    <row r="16" spans="1:8" ht="30.75" customHeight="1" x14ac:dyDescent="0.2">
      <c r="A16" s="33">
        <v>45686</v>
      </c>
      <c r="B16" s="30" t="s">
        <v>185</v>
      </c>
      <c r="C16" s="30" t="s">
        <v>181</v>
      </c>
      <c r="D16" s="30" t="s">
        <v>190</v>
      </c>
      <c r="E16" s="30">
        <v>265401</v>
      </c>
      <c r="F16" s="30">
        <v>14500</v>
      </c>
      <c r="G16" s="33">
        <v>46022</v>
      </c>
      <c r="H16" s="19"/>
    </row>
    <row r="17" spans="1:9" ht="30.75" customHeight="1" x14ac:dyDescent="0.2">
      <c r="A17" s="33">
        <v>45687</v>
      </c>
      <c r="B17" s="30" t="s">
        <v>186</v>
      </c>
      <c r="C17" s="30" t="s">
        <v>182</v>
      </c>
      <c r="D17" s="30" t="s">
        <v>191</v>
      </c>
      <c r="E17" s="30">
        <v>233301</v>
      </c>
      <c r="F17" s="30">
        <v>21000</v>
      </c>
      <c r="G17" s="33">
        <v>46022</v>
      </c>
      <c r="H17" s="19"/>
    </row>
    <row r="18" spans="1:9" ht="30.75" customHeight="1" x14ac:dyDescent="0.2">
      <c r="A18" s="33">
        <v>45688</v>
      </c>
      <c r="B18" s="30" t="s">
        <v>187</v>
      </c>
      <c r="C18" s="30" t="s">
        <v>183</v>
      </c>
      <c r="D18" s="30" t="s">
        <v>192</v>
      </c>
      <c r="E18" s="30">
        <v>229201</v>
      </c>
      <c r="F18" s="30">
        <v>105315</v>
      </c>
      <c r="G18" s="33">
        <v>46022</v>
      </c>
      <c r="H18" s="19"/>
    </row>
    <row r="19" spans="1:9" ht="37.5" x14ac:dyDescent="0.2">
      <c r="A19" s="33">
        <v>45688</v>
      </c>
      <c r="B19" s="30" t="s">
        <v>188</v>
      </c>
      <c r="C19" s="30" t="s">
        <v>176</v>
      </c>
      <c r="D19" s="30" t="s">
        <v>175</v>
      </c>
      <c r="E19" s="30">
        <v>221501</v>
      </c>
      <c r="F19" s="32">
        <v>3900</v>
      </c>
      <c r="G19" s="33">
        <v>46022</v>
      </c>
      <c r="H19" s="19"/>
    </row>
    <row r="20" spans="1:9" ht="39" customHeight="1" x14ac:dyDescent="0.2">
      <c r="H20" s="19"/>
    </row>
    <row r="21" spans="1:9" ht="31.5" customHeight="1" x14ac:dyDescent="0.2">
      <c r="D21" s="7" t="s">
        <v>155</v>
      </c>
      <c r="F21" s="26"/>
      <c r="H21" s="19"/>
      <c r="I21" s="26"/>
    </row>
    <row r="22" spans="1:9" ht="20.25" customHeight="1" x14ac:dyDescent="0.2">
      <c r="D22" s="7" t="s">
        <v>156</v>
      </c>
      <c r="H22" s="19"/>
    </row>
    <row r="23" spans="1:9" ht="26.25" customHeight="1" x14ac:dyDescent="0.2">
      <c r="H23" s="19"/>
    </row>
    <row r="24" spans="1:9" ht="16.5" customHeight="1" x14ac:dyDescent="0.2">
      <c r="H24"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X1119"/>
  <sheetViews>
    <sheetView topLeftCell="B7" zoomScale="80" zoomScaleNormal="80" workbookViewId="0">
      <selection activeCell="C7" sqref="C7"/>
    </sheetView>
  </sheetViews>
  <sheetFormatPr baseColWidth="10" defaultColWidth="11.42578125" defaultRowHeight="15" x14ac:dyDescent="0.25"/>
  <cols>
    <col min="1" max="1" width="5.7109375" style="272" hidden="1" customWidth="1"/>
    <col min="2" max="2" width="14.7109375" style="274" bestFit="1" customWidth="1"/>
    <col min="3" max="3" width="25.28515625" style="274" customWidth="1"/>
    <col min="4" max="4" width="40" style="275" customWidth="1"/>
    <col min="5" max="5" width="77.42578125" style="276" customWidth="1"/>
    <col min="6" max="6" width="17.85546875" style="277" bestFit="1" customWidth="1"/>
    <col min="7" max="7" width="19" style="278" bestFit="1" customWidth="1"/>
    <col min="8" max="8" width="19.5703125" style="279" bestFit="1" customWidth="1"/>
    <col min="9" max="19" width="8.85546875" style="271" customWidth="1"/>
    <col min="20" max="206" width="8.85546875" style="272" customWidth="1"/>
    <col min="207" max="16384" width="11.42578125" style="272"/>
  </cols>
  <sheetData>
    <row r="1" spans="1:206" s="195" customFormat="1" ht="21" customHeight="1" x14ac:dyDescent="0.25">
      <c r="B1" s="292" t="s">
        <v>193</v>
      </c>
      <c r="C1" s="292"/>
      <c r="D1" s="292"/>
      <c r="E1" s="292"/>
      <c r="F1" s="292"/>
      <c r="G1" s="292"/>
      <c r="H1" s="292"/>
      <c r="I1" s="196"/>
      <c r="J1" s="196"/>
      <c r="K1" s="196"/>
      <c r="L1" s="196"/>
      <c r="M1" s="196"/>
      <c r="N1" s="196"/>
      <c r="O1" s="196"/>
      <c r="P1" s="196"/>
      <c r="Q1" s="196"/>
      <c r="R1" s="196"/>
      <c r="S1" s="196"/>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row>
    <row r="2" spans="1:206" s="195" customFormat="1" ht="18" customHeight="1" x14ac:dyDescent="0.25">
      <c r="B2" s="293" t="s">
        <v>194</v>
      </c>
      <c r="C2" s="293"/>
      <c r="D2" s="293"/>
      <c r="E2" s="293"/>
      <c r="F2" s="293"/>
      <c r="G2" s="293"/>
      <c r="H2" s="293"/>
      <c r="I2" s="198"/>
      <c r="J2" s="198"/>
      <c r="K2" s="198"/>
      <c r="L2" s="198"/>
      <c r="M2" s="198"/>
      <c r="N2" s="198"/>
      <c r="O2" s="198"/>
      <c r="P2" s="198"/>
      <c r="Q2" s="198"/>
      <c r="R2" s="198"/>
      <c r="S2" s="198"/>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row>
    <row r="3" spans="1:206" s="195" customFormat="1" ht="17.25" customHeight="1" x14ac:dyDescent="0.25">
      <c r="B3" s="294" t="s">
        <v>195</v>
      </c>
      <c r="C3" s="294"/>
      <c r="D3" s="294"/>
      <c r="E3" s="294"/>
      <c r="F3" s="294"/>
      <c r="G3" s="294"/>
      <c r="H3" s="294"/>
      <c r="I3" s="198"/>
      <c r="J3" s="198"/>
      <c r="K3" s="198"/>
      <c r="L3" s="198"/>
      <c r="M3" s="198"/>
      <c r="N3" s="198"/>
      <c r="O3" s="198"/>
      <c r="P3" s="198"/>
      <c r="Q3" s="198"/>
      <c r="R3" s="198"/>
      <c r="S3" s="198"/>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row>
    <row r="4" spans="1:206" s="195" customFormat="1" ht="26.25" customHeight="1" x14ac:dyDescent="0.25">
      <c r="B4" s="295" t="s">
        <v>196</v>
      </c>
      <c r="C4" s="295"/>
      <c r="D4" s="295"/>
      <c r="E4" s="295"/>
      <c r="F4" s="295"/>
      <c r="G4" s="295"/>
      <c r="H4" s="295"/>
      <c r="I4" s="198"/>
      <c r="J4" s="198"/>
      <c r="K4" s="198"/>
      <c r="L4" s="198"/>
      <c r="M4" s="198"/>
      <c r="N4" s="198"/>
      <c r="O4" s="198"/>
      <c r="P4" s="198"/>
      <c r="Q4" s="198"/>
      <c r="R4" s="198"/>
      <c r="S4" s="198"/>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row>
    <row r="5" spans="1:206" s="200" customFormat="1" ht="12.75" x14ac:dyDescent="0.2">
      <c r="B5" s="201" t="s">
        <v>197</v>
      </c>
      <c r="C5" s="202" t="s">
        <v>198</v>
      </c>
      <c r="D5" s="203" t="s">
        <v>199</v>
      </c>
      <c r="E5" s="202" t="s">
        <v>200</v>
      </c>
      <c r="F5" s="204" t="s">
        <v>201</v>
      </c>
      <c r="G5" s="205" t="s">
        <v>202</v>
      </c>
      <c r="H5" s="206" t="s">
        <v>203</v>
      </c>
      <c r="I5" s="196"/>
      <c r="J5" s="196"/>
      <c r="K5" s="196"/>
      <c r="L5" s="196"/>
      <c r="M5" s="196"/>
      <c r="N5" s="196"/>
      <c r="O5" s="196"/>
      <c r="P5" s="196"/>
      <c r="Q5" s="196"/>
      <c r="R5" s="196"/>
      <c r="S5" s="196"/>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row>
    <row r="6" spans="1:206" s="200" customFormat="1" ht="18.75" x14ac:dyDescent="0.3">
      <c r="A6" s="208"/>
      <c r="B6" s="209">
        <v>45292</v>
      </c>
      <c r="C6" s="210"/>
      <c r="D6" s="296" t="s">
        <v>204</v>
      </c>
      <c r="E6" s="297"/>
      <c r="F6" s="211"/>
      <c r="G6" s="212"/>
      <c r="H6" s="213">
        <v>9682508.6400000006</v>
      </c>
      <c r="I6" s="196"/>
      <c r="J6" s="196"/>
      <c r="K6" s="196"/>
      <c r="L6" s="196"/>
      <c r="M6" s="196"/>
      <c r="N6" s="196"/>
      <c r="O6" s="196"/>
      <c r="P6" s="196"/>
      <c r="Q6" s="196"/>
      <c r="R6" s="196"/>
      <c r="S6" s="196"/>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row>
    <row r="7" spans="1:206" s="200" customFormat="1" ht="18.75" x14ac:dyDescent="0.3">
      <c r="A7" s="208"/>
      <c r="B7" s="209">
        <v>45659</v>
      </c>
      <c r="C7" s="210" t="s">
        <v>205</v>
      </c>
      <c r="D7" s="214" t="s">
        <v>206</v>
      </c>
      <c r="E7" s="214" t="s">
        <v>207</v>
      </c>
      <c r="F7" s="215">
        <v>374485.75</v>
      </c>
      <c r="G7" s="212"/>
      <c r="H7" s="213">
        <f>H6+F7</f>
        <v>10056994.390000001</v>
      </c>
      <c r="I7" s="196"/>
      <c r="J7" s="196"/>
      <c r="K7" s="196"/>
      <c r="L7" s="196"/>
      <c r="M7" s="196"/>
      <c r="N7" s="196"/>
      <c r="O7" s="196"/>
      <c r="P7" s="196"/>
      <c r="Q7" s="196"/>
      <c r="R7" s="196"/>
      <c r="S7" s="196"/>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row>
    <row r="8" spans="1:206" s="200" customFormat="1" ht="37.5" x14ac:dyDescent="0.3">
      <c r="A8" s="208"/>
      <c r="B8" s="209">
        <v>45659</v>
      </c>
      <c r="C8" s="210" t="s">
        <v>208</v>
      </c>
      <c r="D8" s="216" t="s">
        <v>209</v>
      </c>
      <c r="E8" s="217" t="s">
        <v>210</v>
      </c>
      <c r="F8" s="218"/>
      <c r="G8" s="212">
        <v>15500.7</v>
      </c>
      <c r="H8" s="213">
        <f>H7-G8</f>
        <v>10041493.690000001</v>
      </c>
      <c r="I8" s="196"/>
      <c r="J8" s="196"/>
      <c r="K8" s="196"/>
      <c r="L8" s="196"/>
      <c r="M8" s="196"/>
      <c r="N8" s="196"/>
      <c r="O8" s="196"/>
      <c r="P8" s="196"/>
      <c r="Q8" s="196"/>
      <c r="R8" s="196"/>
      <c r="S8" s="196"/>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row>
    <row r="9" spans="1:206" s="200" customFormat="1" ht="56.25" x14ac:dyDescent="0.3">
      <c r="A9" s="208"/>
      <c r="B9" s="209">
        <v>45659</v>
      </c>
      <c r="C9" s="210" t="s">
        <v>211</v>
      </c>
      <c r="D9" s="214" t="s">
        <v>209</v>
      </c>
      <c r="E9" s="219" t="s">
        <v>212</v>
      </c>
      <c r="F9" s="215"/>
      <c r="G9" s="212">
        <v>18000</v>
      </c>
      <c r="H9" s="213">
        <f t="shared" ref="H9:H16" si="0">H8-G9</f>
        <v>10023493.690000001</v>
      </c>
      <c r="I9" s="196"/>
      <c r="J9" s="196"/>
      <c r="K9" s="196"/>
      <c r="L9" s="196"/>
      <c r="M9" s="196"/>
      <c r="N9" s="196"/>
      <c r="O9" s="196"/>
      <c r="P9" s="196"/>
      <c r="Q9" s="196"/>
      <c r="R9" s="196"/>
      <c r="S9" s="196"/>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row>
    <row r="10" spans="1:206" s="200" customFormat="1" ht="37.5" x14ac:dyDescent="0.3">
      <c r="A10" s="208"/>
      <c r="B10" s="209">
        <v>45659</v>
      </c>
      <c r="C10" s="210" t="s">
        <v>213</v>
      </c>
      <c r="D10" s="214" t="s">
        <v>214</v>
      </c>
      <c r="E10" s="219" t="s">
        <v>215</v>
      </c>
      <c r="F10" s="215"/>
      <c r="G10" s="212">
        <v>8000.1</v>
      </c>
      <c r="H10" s="213">
        <f t="shared" si="0"/>
        <v>10015493.590000002</v>
      </c>
      <c r="I10" s="196"/>
      <c r="J10" s="196"/>
      <c r="K10" s="196"/>
      <c r="L10" s="196"/>
      <c r="M10" s="196"/>
      <c r="N10" s="196"/>
      <c r="O10" s="196"/>
      <c r="P10" s="196"/>
      <c r="Q10" s="196"/>
      <c r="R10" s="196"/>
      <c r="S10" s="196"/>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row>
    <row r="11" spans="1:206" s="226" customFormat="1" ht="41.45" customHeight="1" x14ac:dyDescent="0.3">
      <c r="A11" s="220"/>
      <c r="B11" s="209">
        <v>45659</v>
      </c>
      <c r="C11" s="221" t="s">
        <v>216</v>
      </c>
      <c r="D11" s="222" t="s">
        <v>217</v>
      </c>
      <c r="E11" s="219" t="s">
        <v>218</v>
      </c>
      <c r="F11" s="215"/>
      <c r="G11" s="223">
        <v>10890</v>
      </c>
      <c r="H11" s="213">
        <f t="shared" si="0"/>
        <v>10004603.590000002</v>
      </c>
      <c r="I11" s="224"/>
      <c r="J11" s="224"/>
      <c r="K11" s="224"/>
      <c r="L11" s="224"/>
      <c r="M11" s="224"/>
      <c r="N11" s="224"/>
      <c r="O11" s="224"/>
      <c r="P11" s="224"/>
      <c r="Q11" s="224"/>
      <c r="R11" s="224"/>
      <c r="S11" s="224"/>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row>
    <row r="12" spans="1:206" s="226" customFormat="1" ht="37.5" x14ac:dyDescent="0.3">
      <c r="A12" s="220"/>
      <c r="B12" s="209">
        <v>45659</v>
      </c>
      <c r="C12" s="221" t="s">
        <v>219</v>
      </c>
      <c r="D12" s="222" t="s">
        <v>220</v>
      </c>
      <c r="E12" s="219" t="s">
        <v>221</v>
      </c>
      <c r="F12" s="215"/>
      <c r="G12" s="223">
        <v>14000</v>
      </c>
      <c r="H12" s="213">
        <f t="shared" si="0"/>
        <v>9990603.5900000017</v>
      </c>
      <c r="I12" s="224"/>
      <c r="J12" s="224"/>
      <c r="K12" s="224"/>
      <c r="L12" s="224"/>
      <c r="M12" s="224"/>
      <c r="N12" s="224"/>
      <c r="O12" s="224"/>
      <c r="P12" s="224"/>
      <c r="Q12" s="224"/>
      <c r="R12" s="224"/>
      <c r="S12" s="224"/>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row>
    <row r="13" spans="1:206" s="200" customFormat="1" ht="56.25" x14ac:dyDescent="0.3">
      <c r="A13" s="208"/>
      <c r="B13" s="209">
        <v>45659</v>
      </c>
      <c r="C13" s="227" t="s">
        <v>222</v>
      </c>
      <c r="D13" s="222" t="s">
        <v>223</v>
      </c>
      <c r="E13" s="219" t="s">
        <v>224</v>
      </c>
      <c r="F13" s="215"/>
      <c r="G13" s="223">
        <v>13500</v>
      </c>
      <c r="H13" s="213">
        <f t="shared" si="0"/>
        <v>9977103.5900000017</v>
      </c>
      <c r="I13" s="196"/>
      <c r="J13" s="196"/>
      <c r="K13" s="196"/>
      <c r="L13" s="196"/>
      <c r="M13" s="196"/>
      <c r="N13" s="196"/>
      <c r="O13" s="196"/>
      <c r="P13" s="196"/>
      <c r="Q13" s="196"/>
      <c r="R13" s="196"/>
      <c r="S13" s="196"/>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row>
    <row r="14" spans="1:206" s="226" customFormat="1" ht="56.25" x14ac:dyDescent="0.3">
      <c r="A14" s="220"/>
      <c r="B14" s="209">
        <v>45659</v>
      </c>
      <c r="C14" s="227" t="s">
        <v>225</v>
      </c>
      <c r="D14" s="222" t="s">
        <v>226</v>
      </c>
      <c r="E14" s="219" t="s">
        <v>227</v>
      </c>
      <c r="F14" s="215"/>
      <c r="G14" s="223">
        <v>18500.400000000001</v>
      </c>
      <c r="H14" s="213">
        <f t="shared" si="0"/>
        <v>9958603.1900000013</v>
      </c>
      <c r="I14" s="224"/>
      <c r="J14" s="224"/>
      <c r="K14" s="224"/>
      <c r="L14" s="224"/>
      <c r="M14" s="224"/>
      <c r="N14" s="224"/>
      <c r="O14" s="224"/>
      <c r="P14" s="224"/>
      <c r="Q14" s="224"/>
      <c r="R14" s="224"/>
      <c r="S14" s="224"/>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row>
    <row r="15" spans="1:206" s="226" customFormat="1" ht="56.25" x14ac:dyDescent="0.3">
      <c r="A15" s="220"/>
      <c r="B15" s="209">
        <v>45659</v>
      </c>
      <c r="C15" s="227" t="s">
        <v>228</v>
      </c>
      <c r="D15" s="222" t="s">
        <v>226</v>
      </c>
      <c r="E15" s="219" t="s">
        <v>229</v>
      </c>
      <c r="F15" s="215"/>
      <c r="G15" s="223">
        <v>18000</v>
      </c>
      <c r="H15" s="213">
        <f t="shared" si="0"/>
        <v>9940603.1900000013</v>
      </c>
      <c r="I15" s="224"/>
      <c r="J15" s="224"/>
      <c r="K15" s="224"/>
      <c r="L15" s="224"/>
      <c r="M15" s="224"/>
      <c r="N15" s="224"/>
      <c r="O15" s="224"/>
      <c r="P15" s="224"/>
      <c r="Q15" s="224"/>
      <c r="R15" s="224"/>
      <c r="S15" s="224"/>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row>
    <row r="16" spans="1:206" s="226" customFormat="1" ht="56.25" x14ac:dyDescent="0.3">
      <c r="A16" s="228"/>
      <c r="B16" s="209">
        <v>45659</v>
      </c>
      <c r="C16" s="229" t="s">
        <v>230</v>
      </c>
      <c r="D16" s="222" t="s">
        <v>231</v>
      </c>
      <c r="E16" s="219" t="s">
        <v>232</v>
      </c>
      <c r="F16" s="215"/>
      <c r="G16" s="223">
        <v>9000</v>
      </c>
      <c r="H16" s="213">
        <f t="shared" si="0"/>
        <v>9931603.1900000013</v>
      </c>
      <c r="I16" s="224"/>
      <c r="J16" s="224"/>
      <c r="K16" s="224"/>
      <c r="L16" s="224"/>
      <c r="M16" s="224"/>
      <c r="N16" s="224"/>
      <c r="O16" s="224"/>
      <c r="P16" s="224"/>
      <c r="Q16" s="224"/>
      <c r="R16" s="224"/>
      <c r="S16" s="224"/>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row>
    <row r="17" spans="1:206" s="226" customFormat="1" ht="18.75" x14ac:dyDescent="0.3">
      <c r="A17" s="228"/>
      <c r="B17" s="209">
        <v>45660</v>
      </c>
      <c r="C17" s="229" t="s">
        <v>233</v>
      </c>
      <c r="D17" s="222" t="s">
        <v>206</v>
      </c>
      <c r="E17" s="219" t="s">
        <v>207</v>
      </c>
      <c r="F17" s="215">
        <v>1300</v>
      </c>
      <c r="G17" s="223"/>
      <c r="H17" s="213">
        <f>H16+F17</f>
        <v>9932903.1900000013</v>
      </c>
      <c r="I17" s="224"/>
      <c r="J17" s="224"/>
      <c r="K17" s="224"/>
      <c r="L17" s="224"/>
      <c r="M17" s="224"/>
      <c r="N17" s="224"/>
      <c r="O17" s="224"/>
      <c r="P17" s="224"/>
      <c r="Q17" s="224"/>
      <c r="R17" s="224"/>
      <c r="S17" s="224"/>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row>
    <row r="18" spans="1:206" s="232" customFormat="1" ht="93.75" x14ac:dyDescent="0.3">
      <c r="A18" s="230"/>
      <c r="B18" s="209">
        <v>45660</v>
      </c>
      <c r="C18" s="231" t="s">
        <v>234</v>
      </c>
      <c r="D18" s="222" t="s">
        <v>235</v>
      </c>
      <c r="E18" s="219" t="s">
        <v>236</v>
      </c>
      <c r="F18" s="215"/>
      <c r="G18" s="223">
        <v>18000</v>
      </c>
      <c r="H18" s="213">
        <f>H17-G18</f>
        <v>9914903.1900000013</v>
      </c>
    </row>
    <row r="19" spans="1:206" s="226" customFormat="1" ht="93.75" x14ac:dyDescent="0.3">
      <c r="A19" s="220"/>
      <c r="B19" s="209">
        <v>45660</v>
      </c>
      <c r="C19" s="210" t="s">
        <v>237</v>
      </c>
      <c r="D19" s="222" t="s">
        <v>235</v>
      </c>
      <c r="E19" s="233" t="s">
        <v>238</v>
      </c>
      <c r="F19" s="215"/>
      <c r="G19" s="223">
        <v>4500</v>
      </c>
      <c r="H19" s="213">
        <f t="shared" ref="H19:H82" si="1">H18-G19</f>
        <v>9910403.1900000013</v>
      </c>
      <c r="I19" s="224"/>
      <c r="J19" s="224"/>
      <c r="K19" s="224"/>
      <c r="L19" s="224"/>
      <c r="M19" s="224"/>
      <c r="N19" s="224"/>
      <c r="O19" s="224"/>
      <c r="P19" s="224"/>
      <c r="Q19" s="224"/>
      <c r="R19" s="224"/>
      <c r="S19" s="224"/>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row>
    <row r="20" spans="1:206" s="226" customFormat="1" ht="93.75" x14ac:dyDescent="0.3">
      <c r="A20" s="220"/>
      <c r="B20" s="209">
        <v>45660</v>
      </c>
      <c r="C20" s="210" t="s">
        <v>239</v>
      </c>
      <c r="D20" s="222" t="s">
        <v>235</v>
      </c>
      <c r="E20" s="219" t="s">
        <v>240</v>
      </c>
      <c r="F20" s="215"/>
      <c r="G20" s="223">
        <v>18000</v>
      </c>
      <c r="H20" s="213">
        <f t="shared" si="1"/>
        <v>9892403.1900000013</v>
      </c>
      <c r="I20" s="224"/>
      <c r="J20" s="224"/>
      <c r="K20" s="224"/>
      <c r="L20" s="224"/>
      <c r="M20" s="224"/>
      <c r="N20" s="224"/>
      <c r="O20" s="224"/>
      <c r="P20" s="224"/>
      <c r="Q20" s="224"/>
      <c r="R20" s="224"/>
      <c r="S20" s="224"/>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row>
    <row r="21" spans="1:206" s="226" customFormat="1" ht="93.75" x14ac:dyDescent="0.3">
      <c r="A21" s="220"/>
      <c r="B21" s="209">
        <v>45660</v>
      </c>
      <c r="C21" s="210" t="s">
        <v>241</v>
      </c>
      <c r="D21" s="222" t="s">
        <v>226</v>
      </c>
      <c r="E21" s="234" t="s">
        <v>242</v>
      </c>
      <c r="F21" s="215"/>
      <c r="G21" s="223">
        <v>18900</v>
      </c>
      <c r="H21" s="213">
        <f t="shared" si="1"/>
        <v>9873503.1900000013</v>
      </c>
      <c r="I21" s="224"/>
      <c r="J21" s="224"/>
      <c r="K21" s="224"/>
      <c r="L21" s="224"/>
      <c r="M21" s="224"/>
      <c r="N21" s="224"/>
      <c r="O21" s="224"/>
      <c r="P21" s="224"/>
      <c r="Q21" s="224"/>
      <c r="R21" s="224"/>
      <c r="S21" s="224"/>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row>
    <row r="22" spans="1:206" s="226" customFormat="1" ht="93.75" x14ac:dyDescent="0.3">
      <c r="A22" s="220"/>
      <c r="B22" s="209">
        <v>45660</v>
      </c>
      <c r="C22" s="210" t="s">
        <v>243</v>
      </c>
      <c r="D22" s="222" t="s">
        <v>226</v>
      </c>
      <c r="E22" s="233" t="s">
        <v>244</v>
      </c>
      <c r="F22" s="215"/>
      <c r="G22" s="223">
        <v>18900</v>
      </c>
      <c r="H22" s="213">
        <f t="shared" si="1"/>
        <v>9854603.1900000013</v>
      </c>
      <c r="I22" s="224"/>
      <c r="J22" s="224"/>
      <c r="K22" s="224"/>
      <c r="L22" s="224"/>
      <c r="M22" s="224"/>
      <c r="N22" s="224"/>
      <c r="O22" s="224"/>
      <c r="P22" s="224"/>
      <c r="Q22" s="224"/>
      <c r="R22" s="224"/>
      <c r="S22" s="224"/>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row>
    <row r="23" spans="1:206" s="226" customFormat="1" ht="56.25" x14ac:dyDescent="0.3">
      <c r="A23" s="220"/>
      <c r="B23" s="209">
        <v>45660</v>
      </c>
      <c r="C23" s="210" t="s">
        <v>245</v>
      </c>
      <c r="D23" s="222" t="s">
        <v>223</v>
      </c>
      <c r="E23" s="234" t="s">
        <v>246</v>
      </c>
      <c r="F23" s="215"/>
      <c r="G23" s="223">
        <v>18000</v>
      </c>
      <c r="H23" s="213">
        <f t="shared" si="1"/>
        <v>9836603.1900000013</v>
      </c>
      <c r="I23" s="224"/>
      <c r="J23" s="224"/>
      <c r="K23" s="224"/>
      <c r="L23" s="224"/>
      <c r="M23" s="224"/>
      <c r="N23" s="224"/>
      <c r="O23" s="224"/>
      <c r="P23" s="224"/>
      <c r="Q23" s="224"/>
      <c r="R23" s="224"/>
      <c r="S23" s="224"/>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row>
    <row r="24" spans="1:206" s="226" customFormat="1" ht="56.25" x14ac:dyDescent="0.3">
      <c r="A24" s="220"/>
      <c r="B24" s="209">
        <v>45660</v>
      </c>
      <c r="C24" s="210" t="s">
        <v>247</v>
      </c>
      <c r="D24" s="222" t="s">
        <v>248</v>
      </c>
      <c r="E24" s="234" t="s">
        <v>249</v>
      </c>
      <c r="F24" s="215"/>
      <c r="G24" s="223">
        <v>3600</v>
      </c>
      <c r="H24" s="213">
        <f t="shared" si="1"/>
        <v>9833003.1900000013</v>
      </c>
      <c r="I24" s="224"/>
      <c r="J24" s="224"/>
      <c r="K24" s="224"/>
      <c r="L24" s="224"/>
      <c r="M24" s="224"/>
      <c r="N24" s="224"/>
      <c r="O24" s="224"/>
      <c r="P24" s="224"/>
      <c r="Q24" s="224"/>
      <c r="R24" s="224"/>
      <c r="S24" s="224"/>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row>
    <row r="25" spans="1:206" s="238" customFormat="1" ht="75" x14ac:dyDescent="0.3">
      <c r="A25" s="235"/>
      <c r="B25" s="209">
        <v>45660</v>
      </c>
      <c r="C25" s="221" t="s">
        <v>250</v>
      </c>
      <c r="D25" s="222" t="s">
        <v>251</v>
      </c>
      <c r="E25" s="219" t="s">
        <v>252</v>
      </c>
      <c r="F25" s="236"/>
      <c r="G25" s="223">
        <v>223031.36</v>
      </c>
      <c r="H25" s="213">
        <f t="shared" si="1"/>
        <v>9609971.8300000019</v>
      </c>
      <c r="I25" s="237"/>
      <c r="J25" s="237"/>
      <c r="K25" s="237"/>
      <c r="L25" s="237"/>
      <c r="M25" s="237"/>
      <c r="N25" s="237"/>
      <c r="O25" s="237"/>
      <c r="P25" s="237"/>
      <c r="Q25" s="237"/>
      <c r="R25" s="237"/>
      <c r="S25" s="237"/>
    </row>
    <row r="26" spans="1:206" s="226" customFormat="1" ht="56.25" x14ac:dyDescent="0.3">
      <c r="A26" s="220"/>
      <c r="B26" s="209">
        <v>45660</v>
      </c>
      <c r="C26" s="221" t="s">
        <v>253</v>
      </c>
      <c r="D26" s="222" t="s">
        <v>254</v>
      </c>
      <c r="E26" s="219" t="s">
        <v>255</v>
      </c>
      <c r="F26" s="215"/>
      <c r="G26" s="223">
        <v>18000</v>
      </c>
      <c r="H26" s="213">
        <f t="shared" si="1"/>
        <v>9591971.8300000019</v>
      </c>
      <c r="I26" s="224"/>
      <c r="J26" s="224"/>
      <c r="K26" s="224"/>
      <c r="L26" s="224"/>
      <c r="M26" s="224"/>
      <c r="N26" s="224"/>
      <c r="O26" s="224"/>
      <c r="P26" s="224"/>
      <c r="Q26" s="224"/>
      <c r="R26" s="224"/>
      <c r="S26" s="224"/>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row>
    <row r="27" spans="1:206" s="226" customFormat="1" ht="56.25" x14ac:dyDescent="0.3">
      <c r="A27" s="220"/>
      <c r="B27" s="209">
        <v>45660</v>
      </c>
      <c r="C27" s="221" t="s">
        <v>256</v>
      </c>
      <c r="D27" s="222" t="s">
        <v>254</v>
      </c>
      <c r="E27" s="219" t="s">
        <v>257</v>
      </c>
      <c r="F27" s="215"/>
      <c r="G27" s="223">
        <v>7000.2</v>
      </c>
      <c r="H27" s="213">
        <f t="shared" si="1"/>
        <v>9584971.6300000027</v>
      </c>
      <c r="I27" s="224"/>
      <c r="J27" s="224"/>
      <c r="K27" s="224"/>
      <c r="L27" s="224"/>
      <c r="M27" s="224"/>
      <c r="N27" s="224"/>
      <c r="O27" s="224"/>
      <c r="P27" s="224"/>
      <c r="Q27" s="224"/>
      <c r="R27" s="224"/>
      <c r="S27" s="224"/>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row>
    <row r="28" spans="1:206" s="200" customFormat="1" ht="75" x14ac:dyDescent="0.3">
      <c r="A28" s="208"/>
      <c r="B28" s="209">
        <v>45660</v>
      </c>
      <c r="C28" s="210" t="s">
        <v>258</v>
      </c>
      <c r="D28" s="222" t="s">
        <v>259</v>
      </c>
      <c r="E28" s="219" t="s">
        <v>260</v>
      </c>
      <c r="F28" s="215"/>
      <c r="G28" s="212">
        <v>18000</v>
      </c>
      <c r="H28" s="213">
        <f t="shared" si="1"/>
        <v>9566971.6300000027</v>
      </c>
      <c r="I28" s="196"/>
      <c r="J28" s="196"/>
      <c r="K28" s="196"/>
      <c r="L28" s="196"/>
      <c r="M28" s="196"/>
      <c r="N28" s="196"/>
      <c r="O28" s="196"/>
      <c r="P28" s="196"/>
      <c r="Q28" s="196"/>
      <c r="R28" s="196"/>
      <c r="S28" s="196"/>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row>
    <row r="29" spans="1:206" s="240" customFormat="1" ht="74.45" customHeight="1" x14ac:dyDescent="0.3">
      <c r="A29" s="208"/>
      <c r="B29" s="209">
        <v>45660</v>
      </c>
      <c r="C29" s="210" t="s">
        <v>261</v>
      </c>
      <c r="D29" s="222" t="s">
        <v>259</v>
      </c>
      <c r="E29" s="239" t="s">
        <v>262</v>
      </c>
      <c r="F29" s="215"/>
      <c r="G29" s="223">
        <v>18000</v>
      </c>
      <c r="H29" s="213">
        <f t="shared" si="1"/>
        <v>9548971.6300000027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row>
    <row r="30" spans="1:206" s="240" customFormat="1" ht="77.45" customHeight="1" x14ac:dyDescent="0.3">
      <c r="A30" s="208"/>
      <c r="B30" s="209">
        <v>45660</v>
      </c>
      <c r="C30" s="210" t="s">
        <v>263</v>
      </c>
      <c r="D30" s="222" t="s">
        <v>259</v>
      </c>
      <c r="E30" s="239" t="s">
        <v>264</v>
      </c>
      <c r="F30" s="215"/>
      <c r="G30" s="223">
        <v>4500</v>
      </c>
      <c r="H30" s="213">
        <f t="shared" si="1"/>
        <v>9544471.6300000027</v>
      </c>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row>
    <row r="31" spans="1:206" s="240" customFormat="1" ht="93.75" x14ac:dyDescent="0.3">
      <c r="A31" s="208"/>
      <c r="B31" s="209">
        <v>45660</v>
      </c>
      <c r="C31" s="210" t="s">
        <v>265</v>
      </c>
      <c r="D31" s="222" t="s">
        <v>266</v>
      </c>
      <c r="E31" s="239" t="s">
        <v>267</v>
      </c>
      <c r="F31" s="215"/>
      <c r="G31" s="223">
        <v>18000</v>
      </c>
      <c r="H31" s="213">
        <f t="shared" si="1"/>
        <v>9526471.6300000027</v>
      </c>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row>
    <row r="32" spans="1:206" s="226" customFormat="1" ht="37.5" x14ac:dyDescent="0.3">
      <c r="A32" s="220"/>
      <c r="B32" s="209">
        <v>45664</v>
      </c>
      <c r="C32" s="210" t="s">
        <v>268</v>
      </c>
      <c r="D32" s="222" t="s">
        <v>269</v>
      </c>
      <c r="E32" s="239" t="s">
        <v>270</v>
      </c>
      <c r="F32" s="215"/>
      <c r="G32" s="223">
        <v>12000.6</v>
      </c>
      <c r="H32" s="213">
        <f t="shared" si="1"/>
        <v>9514471.0300000031</v>
      </c>
      <c r="I32" s="224"/>
      <c r="J32" s="224"/>
      <c r="K32" s="224"/>
      <c r="L32" s="224"/>
      <c r="M32" s="224"/>
      <c r="N32" s="224"/>
      <c r="O32" s="224"/>
      <c r="P32" s="224"/>
      <c r="Q32" s="224"/>
      <c r="R32" s="224"/>
      <c r="S32" s="224"/>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row>
    <row r="33" spans="1:206" s="226" customFormat="1" ht="37.5" x14ac:dyDescent="0.3">
      <c r="A33" s="220"/>
      <c r="B33" s="209">
        <v>45664</v>
      </c>
      <c r="C33" s="210" t="s">
        <v>271</v>
      </c>
      <c r="D33" s="222" t="s">
        <v>272</v>
      </c>
      <c r="E33" s="239" t="s">
        <v>273</v>
      </c>
      <c r="F33" s="215"/>
      <c r="G33" s="223">
        <v>14494.59</v>
      </c>
      <c r="H33" s="213">
        <f t="shared" si="1"/>
        <v>9499976.4400000032</v>
      </c>
      <c r="I33" s="224"/>
      <c r="J33" s="224"/>
      <c r="K33" s="224"/>
      <c r="L33" s="224"/>
      <c r="M33" s="224"/>
      <c r="N33" s="224"/>
      <c r="O33" s="224"/>
      <c r="P33" s="224"/>
      <c r="Q33" s="224"/>
      <c r="R33" s="224"/>
      <c r="S33" s="224"/>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row>
    <row r="34" spans="1:206" s="240" customFormat="1" ht="37.5" x14ac:dyDescent="0.3">
      <c r="A34" s="208"/>
      <c r="B34" s="209">
        <v>45664</v>
      </c>
      <c r="C34" s="210" t="s">
        <v>274</v>
      </c>
      <c r="D34" s="222" t="s">
        <v>275</v>
      </c>
      <c r="E34" s="239" t="s">
        <v>276</v>
      </c>
      <c r="F34" s="215"/>
      <c r="G34" s="223">
        <v>9990</v>
      </c>
      <c r="H34" s="213">
        <f t="shared" si="1"/>
        <v>9489986.4400000032</v>
      </c>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row>
    <row r="35" spans="1:206" s="226" customFormat="1" ht="37.5" x14ac:dyDescent="0.3">
      <c r="A35" s="220"/>
      <c r="B35" s="209">
        <v>45664</v>
      </c>
      <c r="C35" s="210" t="s">
        <v>277</v>
      </c>
      <c r="D35" s="222" t="s">
        <v>278</v>
      </c>
      <c r="E35" s="239" t="s">
        <v>279</v>
      </c>
      <c r="F35" s="215"/>
      <c r="G35" s="223">
        <v>12100.968000000001</v>
      </c>
      <c r="H35" s="213">
        <f t="shared" si="1"/>
        <v>9477885.4720000029</v>
      </c>
      <c r="I35" s="224"/>
      <c r="J35" s="224"/>
      <c r="K35" s="224"/>
      <c r="L35" s="224"/>
      <c r="M35" s="224"/>
      <c r="N35" s="224"/>
      <c r="O35" s="224"/>
      <c r="P35" s="224"/>
      <c r="Q35" s="224"/>
      <c r="R35" s="224"/>
      <c r="S35" s="224"/>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row>
    <row r="36" spans="1:206" s="226" customFormat="1" ht="37.5" x14ac:dyDescent="0.3">
      <c r="A36" s="220"/>
      <c r="B36" s="209">
        <v>45664</v>
      </c>
      <c r="C36" s="210" t="s">
        <v>280</v>
      </c>
      <c r="D36" s="222" t="s">
        <v>281</v>
      </c>
      <c r="E36" s="239" t="s">
        <v>282</v>
      </c>
      <c r="F36" s="215"/>
      <c r="G36" s="223">
        <v>7000</v>
      </c>
      <c r="H36" s="213">
        <f t="shared" si="1"/>
        <v>9470885.4720000029</v>
      </c>
      <c r="I36" s="224"/>
      <c r="J36" s="224"/>
      <c r="K36" s="224"/>
      <c r="L36" s="224"/>
      <c r="M36" s="224"/>
      <c r="N36" s="224"/>
      <c r="O36" s="224"/>
      <c r="P36" s="224"/>
      <c r="Q36" s="224"/>
      <c r="R36" s="224"/>
      <c r="S36" s="224"/>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row>
    <row r="37" spans="1:206" s="226" customFormat="1" ht="37.5" x14ac:dyDescent="0.3">
      <c r="A37" s="220"/>
      <c r="B37" s="209">
        <v>45664</v>
      </c>
      <c r="C37" s="210" t="s">
        <v>283</v>
      </c>
      <c r="D37" s="222" t="s">
        <v>284</v>
      </c>
      <c r="E37" s="234" t="s">
        <v>285</v>
      </c>
      <c r="F37" s="215"/>
      <c r="G37" s="223">
        <v>4791.6000000000004</v>
      </c>
      <c r="H37" s="213">
        <f t="shared" si="1"/>
        <v>9466093.8720000032</v>
      </c>
      <c r="I37" s="224"/>
      <c r="J37" s="224"/>
      <c r="K37" s="224"/>
      <c r="L37" s="224"/>
      <c r="M37" s="224"/>
      <c r="N37" s="224"/>
      <c r="O37" s="224"/>
      <c r="P37" s="224"/>
      <c r="Q37" s="224"/>
      <c r="R37" s="224"/>
      <c r="S37" s="224"/>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row>
    <row r="38" spans="1:206" s="226" customFormat="1" ht="56.25" x14ac:dyDescent="0.3">
      <c r="A38" s="220"/>
      <c r="B38" s="209">
        <v>45664</v>
      </c>
      <c r="C38" s="210" t="s">
        <v>286</v>
      </c>
      <c r="D38" s="222" t="s">
        <v>287</v>
      </c>
      <c r="E38" s="219" t="s">
        <v>288</v>
      </c>
      <c r="F38" s="215"/>
      <c r="G38" s="223">
        <v>80001</v>
      </c>
      <c r="H38" s="213">
        <f t="shared" si="1"/>
        <v>9386092.8720000032</v>
      </c>
      <c r="I38" s="224"/>
      <c r="J38" s="224"/>
      <c r="K38" s="224"/>
      <c r="L38" s="224"/>
      <c r="M38" s="224"/>
      <c r="N38" s="224"/>
      <c r="O38" s="224"/>
      <c r="P38" s="224"/>
      <c r="Q38" s="224"/>
      <c r="R38" s="224"/>
      <c r="S38" s="224"/>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row>
    <row r="39" spans="1:206" s="226" customFormat="1" ht="37.5" x14ac:dyDescent="0.3">
      <c r="A39" s="220"/>
      <c r="B39" s="209">
        <v>45664</v>
      </c>
      <c r="C39" s="221" t="s">
        <v>289</v>
      </c>
      <c r="D39" s="222" t="s">
        <v>290</v>
      </c>
      <c r="E39" s="219" t="s">
        <v>291</v>
      </c>
      <c r="F39" s="215"/>
      <c r="G39" s="223">
        <v>14701.5</v>
      </c>
      <c r="H39" s="213">
        <f t="shared" si="1"/>
        <v>9371391.3720000032</v>
      </c>
      <c r="I39" s="224"/>
      <c r="J39" s="224"/>
      <c r="K39" s="224"/>
      <c r="L39" s="224"/>
      <c r="M39" s="224"/>
      <c r="N39" s="224"/>
      <c r="O39" s="224"/>
      <c r="P39" s="224"/>
      <c r="Q39" s="224"/>
      <c r="R39" s="224"/>
      <c r="S39" s="224"/>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row>
    <row r="40" spans="1:206" s="226" customFormat="1" ht="37.5" x14ac:dyDescent="0.3">
      <c r="A40" s="220"/>
      <c r="B40" s="209">
        <v>45664</v>
      </c>
      <c r="C40" s="221" t="s">
        <v>292</v>
      </c>
      <c r="D40" s="222" t="s">
        <v>293</v>
      </c>
      <c r="E40" s="219" t="s">
        <v>294</v>
      </c>
      <c r="F40" s="215"/>
      <c r="G40" s="223">
        <v>10000</v>
      </c>
      <c r="H40" s="213">
        <f t="shared" si="1"/>
        <v>9361391.3720000032</v>
      </c>
      <c r="I40" s="224"/>
      <c r="J40" s="224"/>
      <c r="K40" s="224"/>
      <c r="L40" s="224"/>
      <c r="M40" s="224"/>
      <c r="N40" s="224"/>
      <c r="O40" s="224"/>
      <c r="P40" s="224"/>
      <c r="Q40" s="224"/>
      <c r="R40" s="224"/>
      <c r="S40" s="224"/>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row>
    <row r="41" spans="1:206" s="200" customFormat="1" ht="37.5" x14ac:dyDescent="0.3">
      <c r="A41" s="208"/>
      <c r="B41" s="209">
        <v>45664</v>
      </c>
      <c r="C41" s="210" t="s">
        <v>295</v>
      </c>
      <c r="D41" s="222" t="s">
        <v>296</v>
      </c>
      <c r="E41" s="219" t="s">
        <v>297</v>
      </c>
      <c r="F41" s="215"/>
      <c r="G41" s="212">
        <v>23634</v>
      </c>
      <c r="H41" s="213">
        <f t="shared" si="1"/>
        <v>9337757.3720000032</v>
      </c>
      <c r="I41" s="196"/>
      <c r="J41" s="196"/>
      <c r="K41" s="196"/>
      <c r="L41" s="196"/>
      <c r="M41" s="196"/>
      <c r="N41" s="196"/>
      <c r="O41" s="196"/>
      <c r="P41" s="196"/>
      <c r="Q41" s="196"/>
      <c r="R41" s="196"/>
      <c r="S41" s="196"/>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row>
    <row r="42" spans="1:206" s="240" customFormat="1" ht="37.5" x14ac:dyDescent="0.3">
      <c r="A42" s="208"/>
      <c r="B42" s="209">
        <v>45664</v>
      </c>
      <c r="C42" s="221" t="s">
        <v>298</v>
      </c>
      <c r="D42" s="222" t="s">
        <v>299</v>
      </c>
      <c r="E42" s="219" t="s">
        <v>300</v>
      </c>
      <c r="F42" s="215"/>
      <c r="G42" s="223">
        <v>9365.4</v>
      </c>
      <c r="H42" s="213">
        <f t="shared" si="1"/>
        <v>9328391.9720000029</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c r="EI42" s="196"/>
      <c r="EJ42" s="196"/>
      <c r="EK42" s="196"/>
      <c r="EL42" s="196"/>
      <c r="EM42" s="196"/>
      <c r="EN42" s="196"/>
      <c r="EO42" s="196"/>
      <c r="EP42" s="196"/>
      <c r="EQ42" s="196"/>
      <c r="ER42" s="196"/>
      <c r="ES42" s="196"/>
      <c r="ET42" s="196"/>
      <c r="EU42" s="196"/>
      <c r="EV42" s="196"/>
      <c r="EW42" s="196"/>
      <c r="EX42" s="196"/>
      <c r="EY42" s="196"/>
      <c r="EZ42" s="196"/>
      <c r="FA42" s="196"/>
      <c r="FB42" s="196"/>
      <c r="FC42" s="196"/>
      <c r="FD42" s="196"/>
      <c r="FE42" s="196"/>
      <c r="FF42" s="196"/>
      <c r="FG42" s="196"/>
      <c r="FH42" s="196"/>
      <c r="FI42" s="196"/>
      <c r="FJ42" s="196"/>
      <c r="FK42" s="196"/>
      <c r="FL42" s="196"/>
      <c r="FM42" s="196"/>
      <c r="FN42" s="196"/>
      <c r="FO42" s="196"/>
      <c r="FP42" s="196"/>
      <c r="FQ42" s="196"/>
      <c r="FR42" s="196"/>
      <c r="FS42" s="196"/>
      <c r="FT42" s="196"/>
      <c r="FU42" s="196"/>
      <c r="FV42" s="196"/>
      <c r="FW42" s="196"/>
      <c r="FX42" s="196"/>
      <c r="FY42" s="196"/>
      <c r="FZ42" s="196"/>
      <c r="GA42" s="196"/>
      <c r="GB42" s="196"/>
      <c r="GC42" s="196"/>
      <c r="GD42" s="196"/>
      <c r="GE42" s="196"/>
      <c r="GF42" s="196"/>
      <c r="GG42" s="196"/>
      <c r="GH42" s="196"/>
      <c r="GI42" s="196"/>
      <c r="GJ42" s="196"/>
      <c r="GK42" s="196"/>
      <c r="GL42" s="196"/>
      <c r="GM42" s="196"/>
      <c r="GN42" s="196"/>
      <c r="GO42" s="196"/>
      <c r="GP42" s="196"/>
      <c r="GQ42" s="196"/>
      <c r="GR42" s="196"/>
      <c r="GS42" s="196"/>
      <c r="GT42" s="196"/>
      <c r="GU42" s="196"/>
      <c r="GV42" s="196"/>
      <c r="GW42" s="196"/>
      <c r="GX42" s="196"/>
    </row>
    <row r="43" spans="1:206" s="226" customFormat="1" ht="37.5" x14ac:dyDescent="0.3">
      <c r="A43" s="220"/>
      <c r="B43" s="209">
        <v>45664</v>
      </c>
      <c r="C43" s="241" t="s">
        <v>301</v>
      </c>
      <c r="D43" s="222" t="s">
        <v>302</v>
      </c>
      <c r="E43" s="219" t="s">
        <v>303</v>
      </c>
      <c r="F43" s="215"/>
      <c r="G43" s="223">
        <v>11000</v>
      </c>
      <c r="H43" s="213">
        <f t="shared" si="1"/>
        <v>9317391.9720000029</v>
      </c>
      <c r="I43" s="224"/>
      <c r="J43" s="224"/>
      <c r="K43" s="224"/>
      <c r="L43" s="224"/>
      <c r="M43" s="224"/>
      <c r="N43" s="224"/>
      <c r="O43" s="224"/>
      <c r="P43" s="224"/>
      <c r="Q43" s="224"/>
      <c r="R43" s="224"/>
      <c r="S43" s="224"/>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row>
    <row r="44" spans="1:206" s="226" customFormat="1" ht="37.5" x14ac:dyDescent="0.3">
      <c r="A44" s="220"/>
      <c r="B44" s="209">
        <v>45664</v>
      </c>
      <c r="C44" s="221" t="s">
        <v>304</v>
      </c>
      <c r="D44" s="222" t="s">
        <v>305</v>
      </c>
      <c r="E44" s="219" t="s">
        <v>306</v>
      </c>
      <c r="F44" s="215"/>
      <c r="G44" s="223">
        <v>13068</v>
      </c>
      <c r="H44" s="213">
        <f t="shared" si="1"/>
        <v>9304323.9720000029</v>
      </c>
      <c r="I44" s="224"/>
      <c r="J44" s="224"/>
      <c r="K44" s="224"/>
      <c r="L44" s="224"/>
      <c r="M44" s="224"/>
      <c r="N44" s="224"/>
      <c r="O44" s="224"/>
      <c r="P44" s="224"/>
      <c r="Q44" s="224"/>
      <c r="R44" s="224"/>
      <c r="S44" s="224"/>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row>
    <row r="45" spans="1:206" s="226" customFormat="1" ht="37.5" x14ac:dyDescent="0.3">
      <c r="A45" s="220"/>
      <c r="B45" s="209">
        <v>45664</v>
      </c>
      <c r="C45" s="210" t="s">
        <v>307</v>
      </c>
      <c r="D45" s="222" t="s">
        <v>308</v>
      </c>
      <c r="E45" s="219" t="s">
        <v>309</v>
      </c>
      <c r="F45" s="215"/>
      <c r="G45" s="223">
        <v>9500</v>
      </c>
      <c r="H45" s="213">
        <f t="shared" si="1"/>
        <v>9294823.9720000029</v>
      </c>
      <c r="I45" s="224"/>
      <c r="J45" s="224"/>
      <c r="K45" s="224"/>
      <c r="L45" s="224"/>
      <c r="M45" s="224"/>
      <c r="N45" s="224"/>
      <c r="O45" s="224"/>
      <c r="P45" s="224"/>
      <c r="Q45" s="224"/>
      <c r="R45" s="224"/>
      <c r="S45" s="224"/>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row>
    <row r="46" spans="1:206" s="226" customFormat="1" ht="37.5" x14ac:dyDescent="0.3">
      <c r="A46" s="220"/>
      <c r="B46" s="209">
        <v>45664</v>
      </c>
      <c r="C46" s="210" t="s">
        <v>310</v>
      </c>
      <c r="D46" s="222" t="s">
        <v>311</v>
      </c>
      <c r="E46" s="234" t="s">
        <v>312</v>
      </c>
      <c r="F46" s="215"/>
      <c r="G46" s="223">
        <v>7000</v>
      </c>
      <c r="H46" s="213">
        <f t="shared" si="1"/>
        <v>9287823.9720000029</v>
      </c>
      <c r="I46" s="224"/>
      <c r="J46" s="224"/>
      <c r="K46" s="224"/>
      <c r="L46" s="224"/>
      <c r="M46" s="224"/>
      <c r="N46" s="224"/>
      <c r="O46" s="224"/>
      <c r="P46" s="224"/>
      <c r="Q46" s="224"/>
      <c r="R46" s="224"/>
      <c r="S46" s="224"/>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row>
    <row r="47" spans="1:206" s="226" customFormat="1" ht="37.5" x14ac:dyDescent="0.3">
      <c r="A47" s="220"/>
      <c r="B47" s="209">
        <v>45664</v>
      </c>
      <c r="C47" s="210" t="s">
        <v>313</v>
      </c>
      <c r="D47" s="222" t="s">
        <v>314</v>
      </c>
      <c r="E47" s="234" t="s">
        <v>315</v>
      </c>
      <c r="F47" s="215"/>
      <c r="G47" s="223">
        <v>15003</v>
      </c>
      <c r="H47" s="213">
        <f t="shared" si="1"/>
        <v>9272820.9720000029</v>
      </c>
      <c r="I47" s="224"/>
      <c r="J47" s="224"/>
      <c r="K47" s="224"/>
      <c r="L47" s="224"/>
      <c r="M47" s="224"/>
      <c r="N47" s="224"/>
      <c r="O47" s="224"/>
      <c r="P47" s="224"/>
      <c r="Q47" s="224"/>
      <c r="R47" s="224"/>
      <c r="S47" s="224"/>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row>
    <row r="48" spans="1:206" s="226" customFormat="1" ht="37.5" x14ac:dyDescent="0.3">
      <c r="A48" s="220"/>
      <c r="B48" s="209">
        <v>45664</v>
      </c>
      <c r="C48" s="210" t="s">
        <v>316</v>
      </c>
      <c r="D48" s="222" t="s">
        <v>317</v>
      </c>
      <c r="E48" s="234" t="s">
        <v>318</v>
      </c>
      <c r="F48" s="215"/>
      <c r="G48" s="223">
        <v>17000</v>
      </c>
      <c r="H48" s="213">
        <f t="shared" si="1"/>
        <v>9255820.9720000029</v>
      </c>
      <c r="I48" s="224"/>
      <c r="J48" s="224"/>
      <c r="K48" s="224"/>
      <c r="L48" s="224"/>
      <c r="M48" s="224"/>
      <c r="N48" s="224"/>
      <c r="O48" s="224"/>
      <c r="P48" s="224"/>
      <c r="Q48" s="224"/>
      <c r="R48" s="224"/>
      <c r="S48" s="224"/>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row>
    <row r="49" spans="1:206" s="226" customFormat="1" ht="37.5" x14ac:dyDescent="0.3">
      <c r="A49" s="220"/>
      <c r="B49" s="209">
        <v>45664</v>
      </c>
      <c r="C49" s="210" t="s">
        <v>319</v>
      </c>
      <c r="D49" s="222" t="s">
        <v>320</v>
      </c>
      <c r="E49" s="234" t="s">
        <v>321</v>
      </c>
      <c r="F49" s="215"/>
      <c r="G49" s="223">
        <v>13000</v>
      </c>
      <c r="H49" s="213">
        <f t="shared" si="1"/>
        <v>9242820.9720000029</v>
      </c>
      <c r="I49" s="224"/>
      <c r="J49" s="224"/>
      <c r="K49" s="224"/>
      <c r="L49" s="224"/>
      <c r="M49" s="224"/>
      <c r="N49" s="224"/>
      <c r="O49" s="224"/>
      <c r="P49" s="224"/>
      <c r="Q49" s="224"/>
      <c r="R49" s="224"/>
      <c r="S49" s="224"/>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row>
    <row r="50" spans="1:206" s="226" customFormat="1" ht="37.5" x14ac:dyDescent="0.3">
      <c r="A50" s="220"/>
      <c r="B50" s="209">
        <v>45664</v>
      </c>
      <c r="C50" s="210" t="s">
        <v>322</v>
      </c>
      <c r="D50" s="222" t="s">
        <v>323</v>
      </c>
      <c r="E50" s="234" t="s">
        <v>324</v>
      </c>
      <c r="F50" s="215"/>
      <c r="G50" s="223">
        <v>29999.999999999996</v>
      </c>
      <c r="H50" s="213">
        <f t="shared" si="1"/>
        <v>9212820.9720000029</v>
      </c>
      <c r="I50" s="224"/>
      <c r="J50" s="224"/>
      <c r="K50" s="224"/>
      <c r="L50" s="224"/>
      <c r="M50" s="224"/>
      <c r="N50" s="224"/>
      <c r="O50" s="224"/>
      <c r="P50" s="224"/>
      <c r="Q50" s="224"/>
      <c r="R50" s="224"/>
      <c r="S50" s="224"/>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row>
    <row r="51" spans="1:206" s="226" customFormat="1" ht="37.5" x14ac:dyDescent="0.3">
      <c r="A51" s="220"/>
      <c r="B51" s="209">
        <v>45664</v>
      </c>
      <c r="C51" s="210" t="s">
        <v>325</v>
      </c>
      <c r="D51" s="222" t="s">
        <v>326</v>
      </c>
      <c r="E51" s="219" t="s">
        <v>327</v>
      </c>
      <c r="F51" s="215"/>
      <c r="G51" s="223">
        <v>24175.8</v>
      </c>
      <c r="H51" s="213">
        <f t="shared" si="1"/>
        <v>9188645.1720000021</v>
      </c>
      <c r="I51" s="224"/>
      <c r="J51" s="224"/>
      <c r="K51" s="224"/>
      <c r="L51" s="224"/>
      <c r="M51" s="224"/>
      <c r="N51" s="224"/>
      <c r="O51" s="224"/>
      <c r="P51" s="224"/>
      <c r="Q51" s="224"/>
      <c r="R51" s="224"/>
      <c r="S51" s="224"/>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row>
    <row r="52" spans="1:206" s="240" customFormat="1" ht="37.5" x14ac:dyDescent="0.3">
      <c r="A52" s="208"/>
      <c r="B52" s="209">
        <v>45664</v>
      </c>
      <c r="C52" s="210" t="s">
        <v>328</v>
      </c>
      <c r="D52" s="222" t="s">
        <v>329</v>
      </c>
      <c r="E52" s="219" t="s">
        <v>330</v>
      </c>
      <c r="F52" s="215"/>
      <c r="G52" s="242">
        <v>9450</v>
      </c>
      <c r="H52" s="213">
        <f t="shared" si="1"/>
        <v>9179195.1720000021</v>
      </c>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c r="EP52" s="196"/>
      <c r="EQ52" s="196"/>
      <c r="ER52" s="196"/>
      <c r="ES52" s="196"/>
      <c r="ET52" s="196"/>
      <c r="EU52" s="196"/>
      <c r="EV52" s="196"/>
      <c r="EW52" s="196"/>
      <c r="EX52" s="196"/>
      <c r="EY52" s="196"/>
      <c r="EZ52" s="196"/>
      <c r="FA52" s="196"/>
      <c r="FB52" s="196"/>
      <c r="FC52" s="196"/>
      <c r="FD52" s="196"/>
      <c r="FE52" s="196"/>
      <c r="FF52" s="196"/>
      <c r="FG52" s="196"/>
      <c r="FH52" s="196"/>
      <c r="FI52" s="196"/>
      <c r="FJ52" s="196"/>
      <c r="FK52" s="196"/>
      <c r="FL52" s="196"/>
      <c r="FM52" s="196"/>
      <c r="FN52" s="196"/>
      <c r="FO52" s="196"/>
      <c r="FP52" s="196"/>
      <c r="FQ52" s="196"/>
      <c r="FR52" s="196"/>
      <c r="FS52" s="196"/>
      <c r="FT52" s="196"/>
      <c r="FU52" s="196"/>
      <c r="FV52" s="196"/>
      <c r="FW52" s="196"/>
      <c r="FX52" s="196"/>
      <c r="FY52" s="196"/>
      <c r="FZ52" s="196"/>
      <c r="GA52" s="196"/>
      <c r="GB52" s="196"/>
      <c r="GC52" s="196"/>
      <c r="GD52" s="196"/>
      <c r="GE52" s="196"/>
      <c r="GF52" s="196"/>
      <c r="GG52" s="196"/>
      <c r="GH52" s="196"/>
      <c r="GI52" s="196"/>
      <c r="GJ52" s="196"/>
      <c r="GK52" s="196"/>
      <c r="GL52" s="196"/>
      <c r="GM52" s="196"/>
      <c r="GN52" s="196"/>
      <c r="GO52" s="196"/>
      <c r="GP52" s="196"/>
      <c r="GQ52" s="196"/>
      <c r="GR52" s="196"/>
      <c r="GS52" s="196"/>
      <c r="GT52" s="196"/>
      <c r="GU52" s="196"/>
      <c r="GV52" s="196"/>
      <c r="GW52" s="196"/>
      <c r="GX52" s="196"/>
    </row>
    <row r="53" spans="1:206" s="240" customFormat="1" ht="37.5" x14ac:dyDescent="0.3">
      <c r="A53" s="208"/>
      <c r="B53" s="209">
        <v>45664</v>
      </c>
      <c r="C53" s="210" t="s">
        <v>331</v>
      </c>
      <c r="D53" s="222" t="s">
        <v>332</v>
      </c>
      <c r="E53" s="219" t="s">
        <v>333</v>
      </c>
      <c r="F53" s="215"/>
      <c r="G53" s="223">
        <v>15750</v>
      </c>
      <c r="H53" s="213">
        <f t="shared" si="1"/>
        <v>9163445.1720000021</v>
      </c>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96"/>
      <c r="DB53" s="196"/>
      <c r="DC53" s="196"/>
      <c r="DD53" s="196"/>
      <c r="DE53" s="196"/>
      <c r="DF53" s="196"/>
      <c r="DG53" s="196"/>
      <c r="DH53" s="196"/>
      <c r="DI53" s="196"/>
      <c r="DJ53" s="196"/>
      <c r="DK53" s="196"/>
      <c r="DL53" s="196"/>
      <c r="DM53" s="196"/>
      <c r="DN53" s="196"/>
      <c r="DO53" s="196"/>
      <c r="DP53" s="196"/>
      <c r="DQ53" s="196"/>
      <c r="DR53" s="196"/>
      <c r="DS53" s="196"/>
      <c r="DT53" s="196"/>
      <c r="DU53" s="196"/>
      <c r="DV53" s="196"/>
      <c r="DW53" s="196"/>
      <c r="DX53" s="196"/>
      <c r="DY53" s="196"/>
      <c r="DZ53" s="196"/>
      <c r="EA53" s="196"/>
      <c r="EB53" s="196"/>
      <c r="EC53" s="196"/>
      <c r="ED53" s="196"/>
      <c r="EE53" s="196"/>
      <c r="EF53" s="196"/>
      <c r="EG53" s="196"/>
      <c r="EH53" s="196"/>
      <c r="EI53" s="196"/>
      <c r="EJ53" s="196"/>
      <c r="EK53" s="196"/>
      <c r="EL53" s="196"/>
      <c r="EM53" s="196"/>
      <c r="EN53" s="196"/>
      <c r="EO53" s="196"/>
      <c r="EP53" s="196"/>
      <c r="EQ53" s="196"/>
      <c r="ER53" s="196"/>
      <c r="ES53" s="196"/>
      <c r="ET53" s="196"/>
      <c r="EU53" s="196"/>
      <c r="EV53" s="196"/>
      <c r="EW53" s="196"/>
      <c r="EX53" s="196"/>
      <c r="EY53" s="196"/>
      <c r="EZ53" s="196"/>
      <c r="FA53" s="196"/>
      <c r="FB53" s="196"/>
      <c r="FC53" s="196"/>
      <c r="FD53" s="196"/>
      <c r="FE53" s="196"/>
      <c r="FF53" s="196"/>
      <c r="FG53" s="196"/>
      <c r="FH53" s="196"/>
      <c r="FI53" s="196"/>
      <c r="FJ53" s="196"/>
      <c r="FK53" s="196"/>
      <c r="FL53" s="196"/>
      <c r="FM53" s="196"/>
      <c r="FN53" s="196"/>
      <c r="FO53" s="196"/>
      <c r="FP53" s="196"/>
      <c r="FQ53" s="196"/>
      <c r="FR53" s="196"/>
      <c r="FS53" s="196"/>
      <c r="FT53" s="196"/>
      <c r="FU53" s="196"/>
      <c r="FV53" s="196"/>
      <c r="FW53" s="196"/>
      <c r="FX53" s="196"/>
      <c r="FY53" s="196"/>
      <c r="FZ53" s="196"/>
      <c r="GA53" s="196"/>
      <c r="GB53" s="196"/>
      <c r="GC53" s="196"/>
      <c r="GD53" s="196"/>
      <c r="GE53" s="196"/>
      <c r="GF53" s="196"/>
      <c r="GG53" s="196"/>
      <c r="GH53" s="196"/>
      <c r="GI53" s="196"/>
      <c r="GJ53" s="196"/>
      <c r="GK53" s="196"/>
      <c r="GL53" s="196"/>
      <c r="GM53" s="196"/>
      <c r="GN53" s="196"/>
      <c r="GO53" s="196"/>
      <c r="GP53" s="196"/>
      <c r="GQ53" s="196"/>
      <c r="GR53" s="196"/>
      <c r="GS53" s="196"/>
      <c r="GT53" s="196"/>
      <c r="GU53" s="196"/>
      <c r="GV53" s="196"/>
      <c r="GW53" s="196"/>
      <c r="GX53" s="196"/>
    </row>
    <row r="54" spans="1:206" s="226" customFormat="1" ht="37.5" x14ac:dyDescent="0.3">
      <c r="A54" s="220"/>
      <c r="B54" s="209">
        <v>45664</v>
      </c>
      <c r="C54" s="210" t="s">
        <v>334</v>
      </c>
      <c r="D54" s="222" t="s">
        <v>335</v>
      </c>
      <c r="E54" s="219" t="s">
        <v>336</v>
      </c>
      <c r="F54" s="215"/>
      <c r="G54" s="223">
        <v>8712.869999999999</v>
      </c>
      <c r="H54" s="213">
        <f t="shared" si="1"/>
        <v>9154732.3020000029</v>
      </c>
      <c r="I54" s="224"/>
      <c r="J54" s="224"/>
      <c r="K54" s="224"/>
      <c r="L54" s="224"/>
      <c r="M54" s="224"/>
      <c r="N54" s="224"/>
      <c r="O54" s="224"/>
      <c r="P54" s="224"/>
      <c r="Q54" s="224"/>
      <c r="R54" s="224"/>
      <c r="S54" s="224"/>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row>
    <row r="55" spans="1:206" s="226" customFormat="1" ht="37.5" x14ac:dyDescent="0.3">
      <c r="A55" s="220"/>
      <c r="B55" s="209">
        <v>45664</v>
      </c>
      <c r="C55" s="210" t="s">
        <v>337</v>
      </c>
      <c r="D55" s="222" t="s">
        <v>338</v>
      </c>
      <c r="E55" s="219" t="s">
        <v>339</v>
      </c>
      <c r="F55" s="215"/>
      <c r="G55" s="242">
        <v>17820</v>
      </c>
      <c r="H55" s="213">
        <f t="shared" si="1"/>
        <v>9136912.3020000029</v>
      </c>
      <c r="I55" s="224"/>
      <c r="J55" s="224"/>
      <c r="K55" s="224"/>
      <c r="L55" s="224"/>
      <c r="M55" s="224"/>
      <c r="N55" s="224"/>
      <c r="O55" s="224"/>
      <c r="P55" s="224"/>
      <c r="Q55" s="224"/>
      <c r="R55" s="224"/>
      <c r="S55" s="224"/>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row>
    <row r="56" spans="1:206" s="226" customFormat="1" ht="37.5" x14ac:dyDescent="0.3">
      <c r="A56" s="220"/>
      <c r="B56" s="209">
        <v>45664</v>
      </c>
      <c r="C56" s="210" t="s">
        <v>340</v>
      </c>
      <c r="D56" s="222" t="s">
        <v>341</v>
      </c>
      <c r="E56" s="219" t="s">
        <v>342</v>
      </c>
      <c r="F56" s="215"/>
      <c r="G56" s="242">
        <v>9000</v>
      </c>
      <c r="H56" s="213">
        <f t="shared" si="1"/>
        <v>9127912.3020000029</v>
      </c>
      <c r="I56" s="224"/>
      <c r="J56" s="224"/>
      <c r="K56" s="224"/>
      <c r="L56" s="224"/>
      <c r="M56" s="224"/>
      <c r="N56" s="224"/>
      <c r="O56" s="224"/>
      <c r="P56" s="224"/>
      <c r="Q56" s="224"/>
      <c r="R56" s="224"/>
      <c r="S56" s="224"/>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row>
    <row r="57" spans="1:206" s="226" customFormat="1" ht="37.5" x14ac:dyDescent="0.3">
      <c r="A57" s="220"/>
      <c r="B57" s="209">
        <v>45664</v>
      </c>
      <c r="C57" s="210" t="s">
        <v>343</v>
      </c>
      <c r="D57" s="222" t="s">
        <v>344</v>
      </c>
      <c r="E57" s="234" t="s">
        <v>345</v>
      </c>
      <c r="F57" s="215"/>
      <c r="G57" s="242">
        <v>16499.988000000001</v>
      </c>
      <c r="H57" s="213">
        <f t="shared" si="1"/>
        <v>9111412.314000003</v>
      </c>
      <c r="I57" s="224"/>
      <c r="J57" s="224"/>
      <c r="K57" s="224"/>
      <c r="L57" s="224"/>
      <c r="M57" s="224"/>
      <c r="N57" s="224"/>
      <c r="O57" s="224"/>
      <c r="P57" s="224"/>
      <c r="Q57" s="224"/>
      <c r="R57" s="224"/>
      <c r="S57" s="224"/>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row>
    <row r="58" spans="1:206" s="240" customFormat="1" ht="37.5" x14ac:dyDescent="0.3">
      <c r="A58" s="208"/>
      <c r="B58" s="209">
        <v>45664</v>
      </c>
      <c r="C58" s="210" t="s">
        <v>346</v>
      </c>
      <c r="D58" s="222" t="s">
        <v>347</v>
      </c>
      <c r="E58" s="219" t="s">
        <v>348</v>
      </c>
      <c r="F58" s="215"/>
      <c r="G58" s="223">
        <v>32670</v>
      </c>
      <c r="H58" s="213">
        <f t="shared" si="1"/>
        <v>9078742.314000003</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row>
    <row r="59" spans="1:206" s="226" customFormat="1" ht="37.5" x14ac:dyDescent="0.3">
      <c r="A59" s="220"/>
      <c r="B59" s="209">
        <v>45664</v>
      </c>
      <c r="C59" s="210" t="s">
        <v>349</v>
      </c>
      <c r="D59" s="222" t="s">
        <v>350</v>
      </c>
      <c r="E59" s="219" t="s">
        <v>351</v>
      </c>
      <c r="F59" s="215"/>
      <c r="G59" s="223">
        <v>11000</v>
      </c>
      <c r="H59" s="213">
        <f t="shared" si="1"/>
        <v>9067742.314000003</v>
      </c>
      <c r="I59" s="224"/>
      <c r="J59" s="224"/>
      <c r="K59" s="224"/>
      <c r="L59" s="224"/>
      <c r="M59" s="224"/>
      <c r="N59" s="224"/>
      <c r="O59" s="224"/>
      <c r="P59" s="224"/>
      <c r="Q59" s="224"/>
      <c r="R59" s="224"/>
      <c r="S59" s="224"/>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row>
    <row r="60" spans="1:206" s="226" customFormat="1" ht="37.5" x14ac:dyDescent="0.3">
      <c r="A60" s="220"/>
      <c r="B60" s="209">
        <v>45664</v>
      </c>
      <c r="C60" s="210" t="s">
        <v>352</v>
      </c>
      <c r="D60" s="222" t="s">
        <v>353</v>
      </c>
      <c r="E60" s="234" t="s">
        <v>354</v>
      </c>
      <c r="F60" s="215"/>
      <c r="G60" s="223">
        <v>31472.1</v>
      </c>
      <c r="H60" s="213">
        <f t="shared" si="1"/>
        <v>9036270.2140000034</v>
      </c>
      <c r="I60" s="224"/>
      <c r="J60" s="224"/>
      <c r="K60" s="224"/>
      <c r="L60" s="224"/>
      <c r="M60" s="224"/>
      <c r="N60" s="224"/>
      <c r="O60" s="224"/>
      <c r="P60" s="224"/>
      <c r="Q60" s="224"/>
      <c r="R60" s="224"/>
      <c r="S60" s="224"/>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row>
    <row r="61" spans="1:206" s="226" customFormat="1" ht="37.5" x14ac:dyDescent="0.3">
      <c r="A61" s="220"/>
      <c r="B61" s="209">
        <v>45664</v>
      </c>
      <c r="C61" s="210" t="s">
        <v>355</v>
      </c>
      <c r="D61" s="222" t="s">
        <v>356</v>
      </c>
      <c r="E61" s="234" t="s">
        <v>357</v>
      </c>
      <c r="F61" s="215"/>
      <c r="G61" s="243">
        <v>11000.7</v>
      </c>
      <c r="H61" s="213">
        <f t="shared" si="1"/>
        <v>9025269.5140000042</v>
      </c>
      <c r="I61" s="224"/>
      <c r="J61" s="224"/>
      <c r="K61" s="224"/>
      <c r="L61" s="224"/>
      <c r="M61" s="224"/>
      <c r="N61" s="224"/>
      <c r="O61" s="224"/>
      <c r="P61" s="224"/>
      <c r="Q61" s="224"/>
      <c r="R61" s="224"/>
      <c r="S61" s="224"/>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row>
    <row r="62" spans="1:206" s="200" customFormat="1" ht="93.75" x14ac:dyDescent="0.3">
      <c r="A62" s="208"/>
      <c r="B62" s="209">
        <v>45664</v>
      </c>
      <c r="C62" s="210" t="s">
        <v>358</v>
      </c>
      <c r="D62" s="222" t="s">
        <v>359</v>
      </c>
      <c r="E62" s="233" t="s">
        <v>360</v>
      </c>
      <c r="F62" s="211"/>
      <c r="G62" s="223">
        <v>12000</v>
      </c>
      <c r="H62" s="213">
        <f t="shared" si="1"/>
        <v>9013269.5140000042</v>
      </c>
      <c r="I62" s="196"/>
      <c r="J62" s="196"/>
      <c r="K62" s="196"/>
      <c r="L62" s="196"/>
      <c r="M62" s="196"/>
      <c r="N62" s="196"/>
      <c r="O62" s="196"/>
      <c r="P62" s="196"/>
      <c r="Q62" s="196"/>
      <c r="R62" s="196"/>
      <c r="S62" s="196"/>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row>
    <row r="63" spans="1:206" s="226" customFormat="1" ht="37.5" x14ac:dyDescent="0.3">
      <c r="A63" s="220"/>
      <c r="B63" s="209">
        <v>45664</v>
      </c>
      <c r="C63" s="210" t="s">
        <v>361</v>
      </c>
      <c r="D63" s="222" t="s">
        <v>362</v>
      </c>
      <c r="E63" s="219" t="s">
        <v>363</v>
      </c>
      <c r="F63" s="215"/>
      <c r="G63" s="223">
        <v>6682.5</v>
      </c>
      <c r="H63" s="213">
        <f t="shared" si="1"/>
        <v>9006587.0140000042</v>
      </c>
      <c r="I63" s="224"/>
      <c r="J63" s="224"/>
      <c r="K63" s="224"/>
      <c r="L63" s="224"/>
      <c r="M63" s="224"/>
      <c r="N63" s="224"/>
      <c r="O63" s="224"/>
      <c r="P63" s="224"/>
      <c r="Q63" s="224"/>
      <c r="R63" s="224"/>
      <c r="S63" s="224"/>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row>
    <row r="64" spans="1:206" s="226" customFormat="1" ht="37.5" x14ac:dyDescent="0.3">
      <c r="A64" s="220"/>
      <c r="B64" s="209">
        <v>45664</v>
      </c>
      <c r="C64" s="210" t="s">
        <v>364</v>
      </c>
      <c r="D64" s="222" t="s">
        <v>365</v>
      </c>
      <c r="E64" s="219" t="s">
        <v>366</v>
      </c>
      <c r="F64" s="215"/>
      <c r="G64" s="223">
        <v>13000</v>
      </c>
      <c r="H64" s="213">
        <f t="shared" si="1"/>
        <v>8993587.0140000042</v>
      </c>
      <c r="I64" s="224"/>
      <c r="J64" s="224"/>
      <c r="K64" s="224"/>
      <c r="L64" s="224"/>
      <c r="M64" s="224"/>
      <c r="N64" s="224"/>
      <c r="O64" s="224"/>
      <c r="P64" s="224"/>
      <c r="Q64" s="224"/>
      <c r="R64" s="224"/>
      <c r="S64" s="224"/>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row>
    <row r="65" spans="1:206" s="226" customFormat="1" ht="37.5" x14ac:dyDescent="0.3">
      <c r="A65" s="220"/>
      <c r="B65" s="209">
        <v>45664</v>
      </c>
      <c r="C65" s="210" t="s">
        <v>367</v>
      </c>
      <c r="D65" s="222" t="s">
        <v>368</v>
      </c>
      <c r="E65" s="219" t="s">
        <v>369</v>
      </c>
      <c r="F65" s="215"/>
      <c r="G65" s="223">
        <v>5445</v>
      </c>
      <c r="H65" s="213">
        <f t="shared" si="1"/>
        <v>8988142.0140000042</v>
      </c>
      <c r="I65" s="224"/>
      <c r="J65" s="224"/>
      <c r="K65" s="224"/>
      <c r="L65" s="224"/>
      <c r="M65" s="224"/>
      <c r="N65" s="224"/>
      <c r="O65" s="224"/>
      <c r="P65" s="224"/>
      <c r="Q65" s="224"/>
      <c r="R65" s="224"/>
      <c r="S65" s="224"/>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row>
    <row r="66" spans="1:206" s="226" customFormat="1" ht="37.5" x14ac:dyDescent="0.3">
      <c r="A66" s="220"/>
      <c r="B66" s="209">
        <v>45664</v>
      </c>
      <c r="C66" s="210" t="s">
        <v>370</v>
      </c>
      <c r="D66" s="222" t="s">
        <v>371</v>
      </c>
      <c r="E66" s="239" t="s">
        <v>372</v>
      </c>
      <c r="F66" s="215"/>
      <c r="G66" s="223">
        <v>14850</v>
      </c>
      <c r="H66" s="213">
        <f t="shared" si="1"/>
        <v>8973292.0140000042</v>
      </c>
      <c r="I66" s="224"/>
      <c r="J66" s="224"/>
      <c r="K66" s="224"/>
      <c r="L66" s="224"/>
      <c r="M66" s="224"/>
      <c r="N66" s="224"/>
      <c r="O66" s="224"/>
      <c r="P66" s="224"/>
      <c r="Q66" s="224"/>
      <c r="R66" s="224"/>
      <c r="S66" s="224"/>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row>
    <row r="67" spans="1:206" s="226" customFormat="1" ht="37.5" x14ac:dyDescent="0.3">
      <c r="A67" s="220"/>
      <c r="B67" s="209">
        <v>45664</v>
      </c>
      <c r="C67" s="210" t="s">
        <v>373</v>
      </c>
      <c r="D67" s="222" t="s">
        <v>374</v>
      </c>
      <c r="E67" s="239" t="s">
        <v>372</v>
      </c>
      <c r="F67" s="215"/>
      <c r="G67" s="223">
        <v>88569.13</v>
      </c>
      <c r="H67" s="213">
        <f t="shared" si="1"/>
        <v>8884722.8840000033</v>
      </c>
      <c r="I67" s="224"/>
      <c r="J67" s="224"/>
      <c r="K67" s="224"/>
      <c r="L67" s="224"/>
      <c r="M67" s="224"/>
      <c r="N67" s="224"/>
      <c r="O67" s="224"/>
      <c r="P67" s="224"/>
      <c r="Q67" s="224"/>
      <c r="R67" s="224"/>
      <c r="S67" s="224"/>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row>
    <row r="68" spans="1:206" s="226" customFormat="1" ht="37.5" x14ac:dyDescent="0.3">
      <c r="A68" s="220"/>
      <c r="B68" s="209">
        <v>45664</v>
      </c>
      <c r="C68" s="210" t="s">
        <v>375</v>
      </c>
      <c r="D68" s="222" t="s">
        <v>376</v>
      </c>
      <c r="E68" s="239" t="s">
        <v>377</v>
      </c>
      <c r="F68" s="215"/>
      <c r="G68" s="223">
        <v>24175.8</v>
      </c>
      <c r="H68" s="213">
        <f t="shared" si="1"/>
        <v>8860547.0840000026</v>
      </c>
      <c r="I68" s="224"/>
      <c r="J68" s="224"/>
      <c r="K68" s="224"/>
      <c r="L68" s="224"/>
      <c r="M68" s="224"/>
      <c r="N68" s="224"/>
      <c r="O68" s="224"/>
      <c r="P68" s="224"/>
      <c r="Q68" s="224"/>
      <c r="R68" s="224"/>
      <c r="S68" s="224"/>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row>
    <row r="69" spans="1:206" s="226" customFormat="1" ht="37.5" x14ac:dyDescent="0.3">
      <c r="A69" s="220"/>
      <c r="B69" s="209">
        <v>45664</v>
      </c>
      <c r="C69" s="210" t="s">
        <v>378</v>
      </c>
      <c r="D69" s="222" t="s">
        <v>379</v>
      </c>
      <c r="E69" s="239" t="s">
        <v>380</v>
      </c>
      <c r="F69" s="215"/>
      <c r="G69" s="244">
        <v>12100.968000000001</v>
      </c>
      <c r="H69" s="213">
        <f t="shared" si="1"/>
        <v>8848446.1160000023</v>
      </c>
      <c r="I69" s="224"/>
      <c r="J69" s="224"/>
      <c r="K69" s="224"/>
      <c r="L69" s="224"/>
      <c r="M69" s="224"/>
      <c r="N69" s="224"/>
      <c r="O69" s="224"/>
      <c r="P69" s="224"/>
      <c r="Q69" s="224"/>
      <c r="R69" s="224"/>
      <c r="S69" s="224"/>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row>
    <row r="70" spans="1:206" s="200" customFormat="1" ht="22.5" customHeight="1" x14ac:dyDescent="0.3">
      <c r="A70" s="245"/>
      <c r="B70" s="209">
        <v>45664</v>
      </c>
      <c r="C70" s="210" t="s">
        <v>381</v>
      </c>
      <c r="D70" s="222" t="s">
        <v>382</v>
      </c>
      <c r="E70" s="219" t="s">
        <v>383</v>
      </c>
      <c r="F70" s="215"/>
      <c r="G70" s="212">
        <v>32670</v>
      </c>
      <c r="H70" s="213">
        <f t="shared" si="1"/>
        <v>8815776.1160000023</v>
      </c>
      <c r="I70" s="196"/>
      <c r="J70" s="196"/>
      <c r="K70" s="196"/>
      <c r="L70" s="196"/>
      <c r="M70" s="196"/>
      <c r="N70" s="196"/>
      <c r="O70" s="196"/>
      <c r="P70" s="196"/>
      <c r="Q70" s="196"/>
      <c r="R70" s="196"/>
      <c r="S70" s="196"/>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row>
    <row r="71" spans="1:206" s="240" customFormat="1" ht="37.5" x14ac:dyDescent="0.3">
      <c r="A71" s="208"/>
      <c r="B71" s="209">
        <v>45664</v>
      </c>
      <c r="C71" s="210" t="s">
        <v>384</v>
      </c>
      <c r="D71" s="222" t="s">
        <v>385</v>
      </c>
      <c r="E71" s="239" t="s">
        <v>386</v>
      </c>
      <c r="F71" s="215"/>
      <c r="G71" s="223">
        <v>8100</v>
      </c>
      <c r="H71" s="213">
        <f t="shared" si="1"/>
        <v>8807676.1160000023</v>
      </c>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row>
    <row r="72" spans="1:206" s="240" customFormat="1" ht="37.5" x14ac:dyDescent="0.3">
      <c r="A72" s="208"/>
      <c r="B72" s="209">
        <v>45664</v>
      </c>
      <c r="C72" s="210" t="s">
        <v>387</v>
      </c>
      <c r="D72" s="222" t="s">
        <v>388</v>
      </c>
      <c r="E72" s="239" t="s">
        <v>389</v>
      </c>
      <c r="F72" s="215"/>
      <c r="G72" s="223">
        <v>9583.2000000000007</v>
      </c>
      <c r="H72" s="213">
        <f t="shared" si="1"/>
        <v>8798092.916000003</v>
      </c>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row>
    <row r="73" spans="1:206" s="226" customFormat="1" ht="37.5" x14ac:dyDescent="0.3">
      <c r="A73" s="220"/>
      <c r="B73" s="209">
        <v>45664</v>
      </c>
      <c r="C73" s="210" t="s">
        <v>390</v>
      </c>
      <c r="D73" s="222" t="s">
        <v>391</v>
      </c>
      <c r="E73" s="239" t="s">
        <v>392</v>
      </c>
      <c r="F73" s="215"/>
      <c r="G73" s="223">
        <v>32670</v>
      </c>
      <c r="H73" s="213">
        <f t="shared" si="1"/>
        <v>8765422.916000003</v>
      </c>
      <c r="I73" s="224"/>
      <c r="J73" s="224"/>
      <c r="K73" s="224"/>
      <c r="L73" s="224"/>
      <c r="M73" s="224"/>
      <c r="N73" s="224"/>
      <c r="O73" s="224"/>
      <c r="P73" s="224"/>
      <c r="Q73" s="224"/>
      <c r="R73" s="224"/>
      <c r="S73" s="224"/>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row>
    <row r="74" spans="1:206" s="226" customFormat="1" ht="39" customHeight="1" x14ac:dyDescent="0.3">
      <c r="A74" s="220"/>
      <c r="B74" s="209">
        <v>45664</v>
      </c>
      <c r="C74" s="210" t="s">
        <v>393</v>
      </c>
      <c r="D74" s="222" t="s">
        <v>394</v>
      </c>
      <c r="E74" s="219" t="s">
        <v>395</v>
      </c>
      <c r="F74" s="215"/>
      <c r="G74" s="223">
        <v>9583.2000000000007</v>
      </c>
      <c r="H74" s="213">
        <f t="shared" si="1"/>
        <v>8755839.7160000037</v>
      </c>
      <c r="I74" s="224"/>
      <c r="J74" s="224"/>
      <c r="K74" s="224"/>
      <c r="L74" s="224"/>
      <c r="M74" s="224"/>
      <c r="N74" s="224"/>
      <c r="O74" s="224"/>
      <c r="P74" s="224"/>
      <c r="Q74" s="224"/>
      <c r="R74" s="224"/>
      <c r="S74" s="224"/>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row>
    <row r="75" spans="1:206" s="226" customFormat="1" ht="39" customHeight="1" x14ac:dyDescent="0.3">
      <c r="A75" s="220"/>
      <c r="B75" s="209">
        <v>45664</v>
      </c>
      <c r="C75" s="210" t="s">
        <v>396</v>
      </c>
      <c r="D75" s="222" t="s">
        <v>397</v>
      </c>
      <c r="E75" s="219" t="s">
        <v>398</v>
      </c>
      <c r="F75" s="215"/>
      <c r="G75" s="223">
        <v>30003.3</v>
      </c>
      <c r="H75" s="213">
        <f t="shared" si="1"/>
        <v>8725836.416000003</v>
      </c>
      <c r="I75" s="224"/>
      <c r="J75" s="224"/>
      <c r="K75" s="224"/>
      <c r="L75" s="224"/>
      <c r="M75" s="224"/>
      <c r="N75" s="224"/>
      <c r="O75" s="224"/>
      <c r="P75" s="224"/>
      <c r="Q75" s="224"/>
      <c r="R75" s="224"/>
      <c r="S75" s="224"/>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row>
    <row r="76" spans="1:206" s="226" customFormat="1" ht="34.15" customHeight="1" x14ac:dyDescent="0.3">
      <c r="A76" s="220"/>
      <c r="B76" s="209">
        <v>45664</v>
      </c>
      <c r="C76" s="210" t="s">
        <v>399</v>
      </c>
      <c r="D76" s="222" t="s">
        <v>400</v>
      </c>
      <c r="E76" s="219" t="s">
        <v>401</v>
      </c>
      <c r="F76" s="215"/>
      <c r="G76" s="223">
        <v>5742</v>
      </c>
      <c r="H76" s="213">
        <f t="shared" si="1"/>
        <v>8720094.416000003</v>
      </c>
      <c r="I76" s="224"/>
      <c r="J76" s="224"/>
      <c r="K76" s="224"/>
      <c r="L76" s="224"/>
      <c r="M76" s="224"/>
      <c r="N76" s="224"/>
      <c r="O76" s="224"/>
      <c r="P76" s="224"/>
      <c r="Q76" s="224"/>
      <c r="R76" s="224"/>
      <c r="S76" s="224"/>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row>
    <row r="77" spans="1:206" s="240" customFormat="1" ht="37.5" x14ac:dyDescent="0.3">
      <c r="A77" s="208"/>
      <c r="B77" s="209">
        <v>45664</v>
      </c>
      <c r="C77" s="210" t="s">
        <v>402</v>
      </c>
      <c r="D77" s="222" t="s">
        <v>403</v>
      </c>
      <c r="E77" s="219" t="s">
        <v>404</v>
      </c>
      <c r="F77" s="215"/>
      <c r="G77" s="223">
        <v>21235.5</v>
      </c>
      <c r="H77" s="213">
        <f t="shared" si="1"/>
        <v>8698858.916000003</v>
      </c>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c r="CV77" s="196"/>
      <c r="CW77" s="196"/>
      <c r="CX77" s="196"/>
      <c r="CY77" s="196"/>
      <c r="CZ77" s="196"/>
      <c r="DA77" s="196"/>
      <c r="DB77" s="196"/>
      <c r="DC77" s="196"/>
      <c r="DD77" s="196"/>
      <c r="DE77" s="196"/>
      <c r="DF77" s="196"/>
      <c r="DG77" s="196"/>
      <c r="DH77" s="196"/>
      <c r="DI77" s="196"/>
      <c r="DJ77" s="196"/>
      <c r="DK77" s="196"/>
      <c r="DL77" s="196"/>
      <c r="DM77" s="196"/>
      <c r="DN77" s="196"/>
      <c r="DO77" s="196"/>
      <c r="DP77" s="196"/>
      <c r="DQ77" s="196"/>
      <c r="DR77" s="196"/>
      <c r="DS77" s="196"/>
      <c r="DT77" s="196"/>
      <c r="DU77" s="196"/>
      <c r="DV77" s="196"/>
      <c r="DW77" s="196"/>
      <c r="DX77" s="196"/>
      <c r="DY77" s="196"/>
      <c r="DZ77" s="196"/>
      <c r="EA77" s="196"/>
      <c r="EB77" s="196"/>
      <c r="EC77" s="196"/>
      <c r="ED77" s="196"/>
      <c r="EE77" s="196"/>
      <c r="EF77" s="196"/>
      <c r="EG77" s="196"/>
      <c r="EH77" s="196"/>
      <c r="EI77" s="196"/>
      <c r="EJ77" s="196"/>
      <c r="EK77" s="196"/>
      <c r="EL77" s="196"/>
      <c r="EM77" s="196"/>
      <c r="EN77" s="196"/>
      <c r="EO77" s="196"/>
      <c r="EP77" s="196"/>
      <c r="EQ77" s="196"/>
      <c r="ER77" s="196"/>
      <c r="ES77" s="196"/>
      <c r="ET77" s="196"/>
      <c r="EU77" s="196"/>
      <c r="EV77" s="196"/>
      <c r="EW77" s="196"/>
      <c r="EX77" s="196"/>
      <c r="EY77" s="196"/>
      <c r="EZ77" s="196"/>
      <c r="FA77" s="196"/>
      <c r="FB77" s="196"/>
      <c r="FC77" s="196"/>
      <c r="FD77" s="196"/>
      <c r="FE77" s="196"/>
      <c r="FF77" s="196"/>
      <c r="FG77" s="196"/>
      <c r="FH77" s="196"/>
      <c r="FI77" s="196"/>
      <c r="FJ77" s="196"/>
      <c r="FK77" s="196"/>
      <c r="FL77" s="196"/>
      <c r="FM77" s="196"/>
      <c r="FN77" s="196"/>
      <c r="FO77" s="196"/>
      <c r="FP77" s="196"/>
      <c r="FQ77" s="196"/>
      <c r="FR77" s="196"/>
      <c r="FS77" s="196"/>
      <c r="FT77" s="196"/>
      <c r="FU77" s="196"/>
      <c r="FV77" s="196"/>
      <c r="FW77" s="196"/>
      <c r="FX77" s="196"/>
      <c r="FY77" s="196"/>
      <c r="FZ77" s="196"/>
      <c r="GA77" s="196"/>
      <c r="GB77" s="196"/>
      <c r="GC77" s="196"/>
      <c r="GD77" s="196"/>
      <c r="GE77" s="196"/>
      <c r="GF77" s="196"/>
      <c r="GG77" s="196"/>
      <c r="GH77" s="196"/>
      <c r="GI77" s="196"/>
      <c r="GJ77" s="196"/>
      <c r="GK77" s="196"/>
      <c r="GL77" s="196"/>
      <c r="GM77" s="196"/>
      <c r="GN77" s="196"/>
      <c r="GO77" s="196"/>
      <c r="GP77" s="196"/>
      <c r="GQ77" s="196"/>
      <c r="GR77" s="196"/>
      <c r="GS77" s="196"/>
      <c r="GT77" s="196"/>
      <c r="GU77" s="196"/>
      <c r="GV77" s="196"/>
      <c r="GW77" s="196"/>
      <c r="GX77" s="196"/>
    </row>
    <row r="78" spans="1:206" s="226" customFormat="1" ht="37.5" x14ac:dyDescent="0.3">
      <c r="A78" s="220"/>
      <c r="B78" s="209">
        <v>45664</v>
      </c>
      <c r="C78" s="210" t="s">
        <v>405</v>
      </c>
      <c r="D78" s="222" t="s">
        <v>406</v>
      </c>
      <c r="E78" s="233" t="s">
        <v>407</v>
      </c>
      <c r="F78" s="215"/>
      <c r="G78" s="223">
        <v>9583.2000000000007</v>
      </c>
      <c r="H78" s="213">
        <f t="shared" si="1"/>
        <v>8689275.7160000037</v>
      </c>
      <c r="I78" s="224"/>
      <c r="J78" s="224"/>
      <c r="K78" s="224"/>
      <c r="L78" s="224"/>
      <c r="M78" s="224"/>
      <c r="N78" s="224"/>
      <c r="O78" s="224"/>
      <c r="P78" s="224"/>
      <c r="Q78" s="224"/>
      <c r="R78" s="224"/>
      <c r="S78" s="224"/>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row>
    <row r="79" spans="1:206" s="226" customFormat="1" ht="37.5" x14ac:dyDescent="0.3">
      <c r="A79" s="220"/>
      <c r="B79" s="209">
        <v>45664</v>
      </c>
      <c r="C79" s="210" t="s">
        <v>408</v>
      </c>
      <c r="D79" s="222" t="s">
        <v>409</v>
      </c>
      <c r="E79" s="233" t="s">
        <v>410</v>
      </c>
      <c r="F79" s="215"/>
      <c r="G79" s="223">
        <v>27660.6</v>
      </c>
      <c r="H79" s="213">
        <f t="shared" si="1"/>
        <v>8661615.1160000041</v>
      </c>
      <c r="I79" s="224"/>
      <c r="J79" s="224"/>
      <c r="K79" s="224"/>
      <c r="L79" s="224"/>
      <c r="M79" s="224"/>
      <c r="N79" s="224"/>
      <c r="O79" s="224"/>
      <c r="P79" s="224"/>
      <c r="Q79" s="224"/>
      <c r="R79" s="224"/>
      <c r="S79" s="224"/>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row>
    <row r="80" spans="1:206" s="200" customFormat="1" ht="39.6" customHeight="1" x14ac:dyDescent="0.3">
      <c r="A80" s="208"/>
      <c r="B80" s="209">
        <v>45664</v>
      </c>
      <c r="C80" s="210" t="s">
        <v>411</v>
      </c>
      <c r="D80" s="214" t="s">
        <v>412</v>
      </c>
      <c r="E80" s="219" t="s">
        <v>413</v>
      </c>
      <c r="F80" s="215"/>
      <c r="G80" s="212">
        <v>8811</v>
      </c>
      <c r="H80" s="213">
        <f t="shared" si="1"/>
        <v>8652804.1160000041</v>
      </c>
      <c r="I80" s="196"/>
      <c r="J80" s="196"/>
      <c r="K80" s="196"/>
      <c r="L80" s="196"/>
      <c r="M80" s="196"/>
      <c r="N80" s="196"/>
      <c r="O80" s="196"/>
      <c r="P80" s="196"/>
      <c r="Q80" s="196"/>
      <c r="R80" s="196"/>
      <c r="S80" s="196"/>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row>
    <row r="81" spans="1:206" s="226" customFormat="1" ht="37.5" x14ac:dyDescent="0.3">
      <c r="A81" s="220"/>
      <c r="B81" s="209">
        <v>45664</v>
      </c>
      <c r="C81" s="210" t="s">
        <v>414</v>
      </c>
      <c r="D81" s="222" t="s">
        <v>415</v>
      </c>
      <c r="E81" s="234" t="s">
        <v>416</v>
      </c>
      <c r="F81" s="215"/>
      <c r="G81" s="223">
        <v>12100</v>
      </c>
      <c r="H81" s="213">
        <f t="shared" si="1"/>
        <v>8640704.1160000041</v>
      </c>
      <c r="I81" s="224"/>
      <c r="J81" s="224"/>
      <c r="K81" s="224"/>
      <c r="L81" s="224"/>
      <c r="M81" s="224"/>
      <c r="N81" s="224"/>
      <c r="O81" s="224"/>
      <c r="P81" s="224"/>
      <c r="Q81" s="224"/>
      <c r="R81" s="224"/>
      <c r="S81" s="224"/>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row>
    <row r="82" spans="1:206" s="226" customFormat="1" ht="37.5" x14ac:dyDescent="0.3">
      <c r="A82" s="220"/>
      <c r="B82" s="209">
        <v>45664</v>
      </c>
      <c r="C82" s="210" t="s">
        <v>417</v>
      </c>
      <c r="D82" s="222" t="s">
        <v>418</v>
      </c>
      <c r="E82" s="246" t="s">
        <v>419</v>
      </c>
      <c r="F82" s="215"/>
      <c r="G82" s="223">
        <v>15681.6</v>
      </c>
      <c r="H82" s="213">
        <f t="shared" si="1"/>
        <v>8625022.5160000045</v>
      </c>
      <c r="I82" s="224"/>
      <c r="J82" s="224"/>
      <c r="K82" s="224"/>
      <c r="L82" s="224"/>
      <c r="M82" s="224"/>
      <c r="N82" s="224"/>
      <c r="O82" s="224"/>
      <c r="P82" s="224"/>
      <c r="Q82" s="224"/>
      <c r="R82" s="224"/>
      <c r="S82" s="224"/>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row>
    <row r="83" spans="1:206" s="238" customFormat="1" ht="37.5" x14ac:dyDescent="0.3">
      <c r="A83" s="235"/>
      <c r="B83" s="209">
        <v>45664</v>
      </c>
      <c r="C83" s="210" t="s">
        <v>420</v>
      </c>
      <c r="D83" s="222" t="s">
        <v>421</v>
      </c>
      <c r="E83" s="247" t="s">
        <v>422</v>
      </c>
      <c r="F83" s="236"/>
      <c r="G83" s="223">
        <v>16000</v>
      </c>
      <c r="H83" s="213">
        <f t="shared" ref="H83:H85" si="2">H82-G83</f>
        <v>8609022.5160000045</v>
      </c>
      <c r="I83" s="237"/>
      <c r="J83" s="237"/>
      <c r="K83" s="237"/>
      <c r="L83" s="237"/>
      <c r="M83" s="237"/>
      <c r="N83" s="237"/>
      <c r="O83" s="237"/>
      <c r="P83" s="237"/>
      <c r="Q83" s="237"/>
      <c r="R83" s="237"/>
      <c r="S83" s="237"/>
    </row>
    <row r="84" spans="1:206" s="226" customFormat="1" ht="37.5" x14ac:dyDescent="0.3">
      <c r="A84" s="220"/>
      <c r="B84" s="209">
        <v>45664</v>
      </c>
      <c r="C84" s="210" t="s">
        <v>423</v>
      </c>
      <c r="D84" s="222" t="s">
        <v>424</v>
      </c>
      <c r="E84" s="234" t="s">
        <v>425</v>
      </c>
      <c r="F84" s="215"/>
      <c r="G84" s="223">
        <v>86248.8</v>
      </c>
      <c r="H84" s="213">
        <f t="shared" si="2"/>
        <v>8522773.7160000037</v>
      </c>
      <c r="I84" s="224"/>
      <c r="J84" s="224"/>
      <c r="K84" s="224"/>
      <c r="L84" s="224"/>
      <c r="M84" s="224"/>
      <c r="N84" s="224"/>
      <c r="O84" s="224"/>
      <c r="P84" s="224"/>
      <c r="Q84" s="224"/>
      <c r="R84" s="224"/>
      <c r="S84" s="224"/>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row>
    <row r="85" spans="1:206" s="226" customFormat="1" ht="18.75" x14ac:dyDescent="0.3">
      <c r="A85" s="220"/>
      <c r="B85" s="209">
        <v>45664</v>
      </c>
      <c r="C85" s="210" t="s">
        <v>426</v>
      </c>
      <c r="D85" s="222" t="s">
        <v>427</v>
      </c>
      <c r="E85" s="234" t="s">
        <v>428</v>
      </c>
      <c r="F85" s="215"/>
      <c r="G85" s="244">
        <v>0</v>
      </c>
      <c r="H85" s="213">
        <f t="shared" si="2"/>
        <v>8522773.7160000037</v>
      </c>
      <c r="I85" s="224"/>
      <c r="J85" s="224"/>
      <c r="K85" s="224"/>
      <c r="L85" s="224"/>
      <c r="M85" s="224"/>
      <c r="N85" s="224"/>
      <c r="O85" s="224"/>
      <c r="P85" s="224"/>
      <c r="Q85" s="224"/>
      <c r="R85" s="224"/>
      <c r="S85" s="224"/>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row>
    <row r="86" spans="1:206" s="200" customFormat="1" ht="37.5" x14ac:dyDescent="0.3">
      <c r="A86" s="208"/>
      <c r="B86" s="209">
        <v>45664</v>
      </c>
      <c r="C86" s="281" t="s">
        <v>429</v>
      </c>
      <c r="D86" s="214" t="s">
        <v>427</v>
      </c>
      <c r="E86" s="219" t="s">
        <v>430</v>
      </c>
      <c r="F86" s="215"/>
      <c r="G86" s="212">
        <v>12931.77</v>
      </c>
      <c r="H86" s="213">
        <f>H85-G86</f>
        <v>8509841.9460000042</v>
      </c>
      <c r="I86" s="196"/>
      <c r="J86" s="196"/>
      <c r="K86" s="196"/>
      <c r="L86" s="196"/>
      <c r="M86" s="196"/>
      <c r="N86" s="196"/>
      <c r="O86" s="196"/>
      <c r="P86" s="196"/>
      <c r="Q86" s="196"/>
      <c r="R86" s="196"/>
      <c r="S86" s="196"/>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row>
    <row r="87" spans="1:206" s="226" customFormat="1" ht="37.5" x14ac:dyDescent="0.3">
      <c r="A87" s="220"/>
      <c r="B87" s="209">
        <v>45664</v>
      </c>
      <c r="C87" s="210" t="s">
        <v>431</v>
      </c>
      <c r="D87" s="222" t="s">
        <v>432</v>
      </c>
      <c r="E87" s="234" t="s">
        <v>433</v>
      </c>
      <c r="F87" s="215"/>
      <c r="G87" s="223">
        <v>180837</v>
      </c>
      <c r="H87" s="213">
        <f t="shared" ref="H87:H114" si="3">H86-G87</f>
        <v>8329004.9460000042</v>
      </c>
      <c r="I87" s="224"/>
      <c r="J87" s="224"/>
      <c r="K87" s="224"/>
      <c r="L87" s="224"/>
      <c r="M87" s="224"/>
      <c r="N87" s="224"/>
      <c r="O87" s="224"/>
      <c r="P87" s="224"/>
      <c r="Q87" s="224"/>
      <c r="R87" s="224"/>
      <c r="S87" s="224"/>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row>
    <row r="88" spans="1:206" s="226" customFormat="1" ht="93.75" x14ac:dyDescent="0.3">
      <c r="A88" s="220"/>
      <c r="B88" s="209">
        <v>45664</v>
      </c>
      <c r="C88" s="210" t="s">
        <v>434</v>
      </c>
      <c r="D88" s="222" t="s">
        <v>226</v>
      </c>
      <c r="E88" s="234" t="s">
        <v>435</v>
      </c>
      <c r="F88" s="215"/>
      <c r="G88" s="248">
        <v>18900</v>
      </c>
      <c r="H88" s="213">
        <f t="shared" si="3"/>
        <v>8310104.9460000042</v>
      </c>
      <c r="I88" s="224"/>
      <c r="J88" s="224"/>
      <c r="K88" s="224"/>
      <c r="L88" s="224"/>
      <c r="M88" s="224"/>
      <c r="N88" s="224"/>
      <c r="O88" s="224"/>
      <c r="P88" s="224"/>
      <c r="Q88" s="224"/>
      <c r="R88" s="224"/>
      <c r="S88" s="224"/>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row>
    <row r="89" spans="1:206" s="226" customFormat="1" ht="93.75" x14ac:dyDescent="0.3">
      <c r="A89" s="220"/>
      <c r="B89" s="209">
        <v>45664</v>
      </c>
      <c r="C89" s="210" t="s">
        <v>436</v>
      </c>
      <c r="D89" s="222" t="s">
        <v>226</v>
      </c>
      <c r="E89" s="234" t="s">
        <v>437</v>
      </c>
      <c r="F89" s="215"/>
      <c r="G89" s="223">
        <v>18900</v>
      </c>
      <c r="H89" s="213">
        <f t="shared" si="3"/>
        <v>8291204.9460000042</v>
      </c>
      <c r="I89" s="224"/>
      <c r="J89" s="224"/>
      <c r="K89" s="224"/>
      <c r="L89" s="224"/>
      <c r="M89" s="224"/>
      <c r="N89" s="224"/>
      <c r="O89" s="224"/>
      <c r="P89" s="224"/>
      <c r="Q89" s="224"/>
      <c r="R89" s="224"/>
      <c r="S89" s="224"/>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row>
    <row r="90" spans="1:206" s="226" customFormat="1" ht="93.75" x14ac:dyDescent="0.3">
      <c r="A90" s="220"/>
      <c r="B90" s="209">
        <v>45664</v>
      </c>
      <c r="C90" s="210" t="s">
        <v>438</v>
      </c>
      <c r="D90" s="222" t="s">
        <v>226</v>
      </c>
      <c r="E90" s="239" t="s">
        <v>439</v>
      </c>
      <c r="F90" s="215"/>
      <c r="G90" s="223">
        <v>18900</v>
      </c>
      <c r="H90" s="213">
        <f t="shared" si="3"/>
        <v>8272304.9460000042</v>
      </c>
      <c r="I90" s="224"/>
      <c r="J90" s="224"/>
      <c r="K90" s="224"/>
      <c r="L90" s="224"/>
      <c r="M90" s="224"/>
      <c r="N90" s="224"/>
      <c r="O90" s="224"/>
      <c r="P90" s="224"/>
      <c r="Q90" s="224"/>
      <c r="R90" s="224"/>
      <c r="S90" s="224"/>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row>
    <row r="91" spans="1:206" s="226" customFormat="1" ht="93.75" x14ac:dyDescent="0.3">
      <c r="A91" s="220"/>
      <c r="B91" s="209">
        <v>45664</v>
      </c>
      <c r="C91" s="210" t="s">
        <v>440</v>
      </c>
      <c r="D91" s="222" t="s">
        <v>226</v>
      </c>
      <c r="E91" s="239" t="s">
        <v>441</v>
      </c>
      <c r="F91" s="215"/>
      <c r="G91" s="223">
        <v>14500.8</v>
      </c>
      <c r="H91" s="213">
        <f t="shared" si="3"/>
        <v>8257804.1460000044</v>
      </c>
      <c r="I91" s="224"/>
      <c r="J91" s="224"/>
      <c r="K91" s="224"/>
      <c r="L91" s="224"/>
      <c r="M91" s="224"/>
      <c r="N91" s="224"/>
      <c r="O91" s="224"/>
      <c r="P91" s="224"/>
      <c r="Q91" s="224"/>
      <c r="R91" s="224"/>
      <c r="S91" s="224"/>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row>
    <row r="92" spans="1:206" s="226" customFormat="1" ht="75" x14ac:dyDescent="0.3">
      <c r="A92" s="220"/>
      <c r="B92" s="209">
        <v>45664</v>
      </c>
      <c r="C92" s="210" t="s">
        <v>442</v>
      </c>
      <c r="D92" s="222" t="s">
        <v>209</v>
      </c>
      <c r="E92" s="239" t="s">
        <v>443</v>
      </c>
      <c r="F92" s="215"/>
      <c r="G92" s="223">
        <v>18000</v>
      </c>
      <c r="H92" s="213">
        <f t="shared" si="3"/>
        <v>8239804.1460000044</v>
      </c>
      <c r="I92" s="224"/>
      <c r="J92" s="224"/>
      <c r="K92" s="224"/>
      <c r="L92" s="224"/>
      <c r="M92" s="224"/>
      <c r="N92" s="224"/>
      <c r="O92" s="224"/>
      <c r="P92" s="224"/>
      <c r="Q92" s="224"/>
      <c r="R92" s="224"/>
      <c r="S92" s="224"/>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row>
    <row r="93" spans="1:206" s="226" customFormat="1" ht="37.5" x14ac:dyDescent="0.3">
      <c r="A93" s="220"/>
      <c r="B93" s="209">
        <v>45664</v>
      </c>
      <c r="C93" s="210" t="s">
        <v>444</v>
      </c>
      <c r="D93" s="222" t="s">
        <v>445</v>
      </c>
      <c r="E93" s="239" t="s">
        <v>446</v>
      </c>
      <c r="F93" s="215"/>
      <c r="G93" s="223">
        <v>18000</v>
      </c>
      <c r="H93" s="213">
        <f t="shared" si="3"/>
        <v>8221804.1460000044</v>
      </c>
      <c r="I93" s="224"/>
      <c r="J93" s="224"/>
      <c r="K93" s="224"/>
      <c r="L93" s="224"/>
      <c r="M93" s="224"/>
      <c r="N93" s="224"/>
      <c r="O93" s="224"/>
      <c r="P93" s="224"/>
      <c r="Q93" s="224"/>
      <c r="R93" s="224"/>
      <c r="S93" s="224"/>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row>
    <row r="94" spans="1:206" s="226" customFormat="1" ht="37.5" x14ac:dyDescent="0.3">
      <c r="A94" s="220"/>
      <c r="B94" s="209">
        <v>45664</v>
      </c>
      <c r="C94" s="210" t="s">
        <v>447</v>
      </c>
      <c r="D94" s="222" t="s">
        <v>445</v>
      </c>
      <c r="E94" s="239" t="s">
        <v>448</v>
      </c>
      <c r="F94" s="215"/>
      <c r="G94" s="223">
        <v>18000</v>
      </c>
      <c r="H94" s="213">
        <f t="shared" si="3"/>
        <v>8203804.1460000044</v>
      </c>
      <c r="I94" s="224"/>
      <c r="J94" s="224"/>
      <c r="K94" s="224"/>
      <c r="L94" s="224"/>
      <c r="M94" s="224"/>
      <c r="N94" s="224"/>
      <c r="O94" s="224"/>
      <c r="P94" s="224"/>
      <c r="Q94" s="224"/>
      <c r="R94" s="224"/>
      <c r="S94" s="224"/>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row>
    <row r="95" spans="1:206" s="226" customFormat="1" ht="37.5" x14ac:dyDescent="0.3">
      <c r="A95" s="220"/>
      <c r="B95" s="209">
        <v>45665</v>
      </c>
      <c r="C95" s="210" t="s">
        <v>449</v>
      </c>
      <c r="D95" s="222" t="s">
        <v>445</v>
      </c>
      <c r="E95" s="239" t="s">
        <v>450</v>
      </c>
      <c r="F95" s="215"/>
      <c r="G95" s="223">
        <v>18000</v>
      </c>
      <c r="H95" s="213">
        <f t="shared" si="3"/>
        <v>8185804.1460000044</v>
      </c>
      <c r="I95" s="224"/>
      <c r="J95" s="224"/>
      <c r="K95" s="224"/>
      <c r="L95" s="224"/>
      <c r="M95" s="224"/>
      <c r="N95" s="224"/>
      <c r="O95" s="224"/>
      <c r="P95" s="224"/>
      <c r="Q95" s="224"/>
      <c r="R95" s="224"/>
      <c r="S95" s="224"/>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row>
    <row r="96" spans="1:206" s="226" customFormat="1" ht="37.5" x14ac:dyDescent="0.3">
      <c r="A96" s="220"/>
      <c r="B96" s="209">
        <v>45665</v>
      </c>
      <c r="C96" s="210" t="s">
        <v>451</v>
      </c>
      <c r="D96" s="222" t="s">
        <v>452</v>
      </c>
      <c r="E96" s="234" t="s">
        <v>453</v>
      </c>
      <c r="F96" s="215"/>
      <c r="G96" s="223">
        <v>890659.99</v>
      </c>
      <c r="H96" s="213">
        <f t="shared" si="3"/>
        <v>7295144.1560000041</v>
      </c>
      <c r="I96" s="224"/>
      <c r="J96" s="224"/>
      <c r="K96" s="224"/>
      <c r="L96" s="224"/>
      <c r="M96" s="224"/>
      <c r="N96" s="224"/>
      <c r="O96" s="224"/>
      <c r="P96" s="224"/>
      <c r="Q96" s="224"/>
      <c r="R96" s="224"/>
      <c r="S96" s="224"/>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row>
    <row r="97" spans="1:206" s="226" customFormat="1" ht="37.5" x14ac:dyDescent="0.3">
      <c r="A97" s="220"/>
      <c r="B97" s="209">
        <v>45665</v>
      </c>
      <c r="C97" s="210" t="s">
        <v>454</v>
      </c>
      <c r="D97" s="222" t="s">
        <v>455</v>
      </c>
      <c r="E97" s="234" t="s">
        <v>456</v>
      </c>
      <c r="F97" s="215"/>
      <c r="G97" s="223">
        <v>10900.8</v>
      </c>
      <c r="H97" s="213">
        <f t="shared" si="3"/>
        <v>7284243.3560000043</v>
      </c>
      <c r="I97" s="224"/>
      <c r="J97" s="224"/>
      <c r="K97" s="224"/>
      <c r="L97" s="224"/>
      <c r="M97" s="224"/>
      <c r="N97" s="224"/>
      <c r="O97" s="224"/>
      <c r="P97" s="224"/>
      <c r="Q97" s="224"/>
      <c r="R97" s="224"/>
      <c r="S97" s="224"/>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row>
    <row r="98" spans="1:206" s="226" customFormat="1" ht="37.5" x14ac:dyDescent="0.3">
      <c r="A98" s="220"/>
      <c r="B98" s="209">
        <v>45665</v>
      </c>
      <c r="C98" s="210" t="s">
        <v>457</v>
      </c>
      <c r="D98" s="222" t="s">
        <v>458</v>
      </c>
      <c r="E98" s="239" t="s">
        <v>459</v>
      </c>
      <c r="F98" s="215"/>
      <c r="G98" s="223">
        <v>9000</v>
      </c>
      <c r="H98" s="213">
        <f t="shared" si="3"/>
        <v>7275243.3560000043</v>
      </c>
      <c r="I98" s="224"/>
      <c r="J98" s="224"/>
      <c r="K98" s="224"/>
      <c r="L98" s="224"/>
      <c r="M98" s="224"/>
      <c r="N98" s="224"/>
      <c r="O98" s="224"/>
      <c r="P98" s="224"/>
      <c r="Q98" s="224"/>
      <c r="R98" s="224"/>
      <c r="S98" s="224"/>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row>
    <row r="99" spans="1:206" s="226" customFormat="1" ht="75" x14ac:dyDescent="0.3">
      <c r="A99" s="220"/>
      <c r="B99" s="209">
        <v>45665</v>
      </c>
      <c r="C99" s="210" t="s">
        <v>460</v>
      </c>
      <c r="D99" s="222" t="s">
        <v>461</v>
      </c>
      <c r="E99" s="219" t="s">
        <v>462</v>
      </c>
      <c r="F99" s="215"/>
      <c r="G99" s="223">
        <v>93846.61</v>
      </c>
      <c r="H99" s="213">
        <f t="shared" si="3"/>
        <v>7181396.746000004</v>
      </c>
      <c r="I99" s="224"/>
      <c r="J99" s="224"/>
      <c r="K99" s="224"/>
      <c r="L99" s="224"/>
      <c r="M99" s="224"/>
      <c r="N99" s="224"/>
      <c r="O99" s="224"/>
      <c r="P99" s="224"/>
      <c r="Q99" s="224"/>
      <c r="R99" s="224"/>
      <c r="S99" s="224"/>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row>
    <row r="100" spans="1:206" s="226" customFormat="1" ht="56.25" x14ac:dyDescent="0.3">
      <c r="A100" s="220"/>
      <c r="B100" s="209">
        <v>45665</v>
      </c>
      <c r="C100" s="210" t="s">
        <v>463</v>
      </c>
      <c r="D100" s="222" t="s">
        <v>464</v>
      </c>
      <c r="E100" s="219" t="s">
        <v>465</v>
      </c>
      <c r="F100" s="215"/>
      <c r="G100" s="223">
        <v>70800</v>
      </c>
      <c r="H100" s="213">
        <f t="shared" si="3"/>
        <v>7110596.746000004</v>
      </c>
      <c r="I100" s="224"/>
      <c r="J100" s="224"/>
      <c r="K100" s="224"/>
      <c r="L100" s="224"/>
      <c r="M100" s="224"/>
      <c r="N100" s="224"/>
      <c r="O100" s="224"/>
      <c r="P100" s="224"/>
      <c r="Q100" s="224"/>
      <c r="R100" s="224"/>
      <c r="S100" s="224"/>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row>
    <row r="101" spans="1:206" s="226" customFormat="1" ht="56.25" x14ac:dyDescent="0.3">
      <c r="A101" s="220"/>
      <c r="B101" s="209">
        <v>45665</v>
      </c>
      <c r="C101" s="210" t="s">
        <v>466</v>
      </c>
      <c r="D101" s="222" t="s">
        <v>467</v>
      </c>
      <c r="E101" s="219" t="s">
        <v>468</v>
      </c>
      <c r="F101" s="215"/>
      <c r="G101" s="223">
        <v>52245.77</v>
      </c>
      <c r="H101" s="213">
        <f t="shared" si="3"/>
        <v>7058350.9760000044</v>
      </c>
      <c r="I101" s="224"/>
      <c r="J101" s="224"/>
      <c r="K101" s="224"/>
      <c r="L101" s="224"/>
      <c r="M101" s="224"/>
      <c r="N101" s="224"/>
      <c r="O101" s="224"/>
      <c r="P101" s="224"/>
      <c r="Q101" s="224"/>
      <c r="R101" s="224"/>
      <c r="S101" s="224"/>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row>
    <row r="102" spans="1:206" s="226" customFormat="1" ht="37.5" x14ac:dyDescent="0.3">
      <c r="A102" s="220"/>
      <c r="B102" s="209">
        <v>45665</v>
      </c>
      <c r="C102" s="210" t="s">
        <v>469</v>
      </c>
      <c r="D102" s="222" t="s">
        <v>470</v>
      </c>
      <c r="E102" s="219" t="s">
        <v>471</v>
      </c>
      <c r="F102" s="215"/>
      <c r="G102" s="223">
        <v>34699.620000000003</v>
      </c>
      <c r="H102" s="213">
        <f t="shared" si="3"/>
        <v>7023651.3560000043</v>
      </c>
      <c r="I102" s="224"/>
      <c r="J102" s="224"/>
      <c r="K102" s="224"/>
      <c r="L102" s="224"/>
      <c r="M102" s="224"/>
      <c r="N102" s="224"/>
      <c r="O102" s="224"/>
      <c r="P102" s="224"/>
      <c r="Q102" s="224"/>
      <c r="R102" s="224"/>
      <c r="S102" s="224"/>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row>
    <row r="103" spans="1:206" s="226" customFormat="1" ht="37.5" x14ac:dyDescent="0.3">
      <c r="A103" s="220"/>
      <c r="B103" s="209">
        <v>45665</v>
      </c>
      <c r="C103" s="210" t="s">
        <v>472</v>
      </c>
      <c r="D103" s="222" t="s">
        <v>473</v>
      </c>
      <c r="E103" s="219" t="s">
        <v>474</v>
      </c>
      <c r="F103" s="215"/>
      <c r="G103" s="223">
        <v>52725</v>
      </c>
      <c r="H103" s="213">
        <f t="shared" si="3"/>
        <v>6970926.3560000043</v>
      </c>
      <c r="I103" s="224"/>
      <c r="J103" s="224"/>
      <c r="K103" s="224"/>
      <c r="L103" s="224"/>
      <c r="M103" s="224"/>
      <c r="N103" s="224"/>
      <c r="O103" s="224"/>
      <c r="P103" s="224"/>
      <c r="Q103" s="224"/>
      <c r="R103" s="224"/>
      <c r="S103" s="224"/>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row>
    <row r="104" spans="1:206" s="226" customFormat="1" ht="56.25" x14ac:dyDescent="0.3">
      <c r="A104" s="220"/>
      <c r="B104" s="209">
        <v>45665</v>
      </c>
      <c r="C104" s="210" t="s">
        <v>475</v>
      </c>
      <c r="D104" s="222" t="s">
        <v>476</v>
      </c>
      <c r="E104" s="219" t="s">
        <v>477</v>
      </c>
      <c r="F104" s="215"/>
      <c r="G104" s="223">
        <v>164970.87</v>
      </c>
      <c r="H104" s="213">
        <f t="shared" si="3"/>
        <v>6805955.4860000042</v>
      </c>
      <c r="I104" s="224"/>
      <c r="J104" s="224"/>
      <c r="K104" s="224"/>
      <c r="L104" s="224"/>
      <c r="M104" s="224"/>
      <c r="N104" s="224"/>
      <c r="O104" s="224"/>
      <c r="P104" s="224"/>
      <c r="Q104" s="224"/>
      <c r="R104" s="224"/>
      <c r="S104" s="224"/>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row>
    <row r="105" spans="1:206" s="226" customFormat="1" ht="56.25" x14ac:dyDescent="0.3">
      <c r="A105" s="220"/>
      <c r="B105" s="209">
        <v>45665</v>
      </c>
      <c r="C105" s="210" t="s">
        <v>478</v>
      </c>
      <c r="D105" s="222" t="s">
        <v>479</v>
      </c>
      <c r="E105" s="219" t="s">
        <v>480</v>
      </c>
      <c r="F105" s="215"/>
      <c r="G105" s="223">
        <v>13942.31</v>
      </c>
      <c r="H105" s="213">
        <f t="shared" si="3"/>
        <v>6792013.1760000046</v>
      </c>
      <c r="I105" s="224"/>
      <c r="J105" s="224"/>
      <c r="K105" s="224"/>
      <c r="L105" s="224"/>
      <c r="M105" s="224"/>
      <c r="N105" s="224"/>
      <c r="O105" s="224"/>
      <c r="P105" s="224"/>
      <c r="Q105" s="224"/>
      <c r="R105" s="224"/>
      <c r="S105" s="224"/>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row>
    <row r="106" spans="1:206" s="226" customFormat="1" ht="75" x14ac:dyDescent="0.3">
      <c r="A106" s="220"/>
      <c r="B106" s="209">
        <v>45665</v>
      </c>
      <c r="C106" s="210" t="s">
        <v>481</v>
      </c>
      <c r="D106" s="222" t="s">
        <v>209</v>
      </c>
      <c r="E106" s="219" t="s">
        <v>482</v>
      </c>
      <c r="F106" s="215"/>
      <c r="G106" s="223">
        <v>6500.7</v>
      </c>
      <c r="H106" s="213">
        <f t="shared" si="3"/>
        <v>6785512.4760000044</v>
      </c>
      <c r="I106" s="224"/>
      <c r="J106" s="224"/>
      <c r="K106" s="224"/>
      <c r="L106" s="224"/>
      <c r="M106" s="224"/>
      <c r="N106" s="224"/>
      <c r="O106" s="224"/>
      <c r="P106" s="224"/>
      <c r="Q106" s="224"/>
      <c r="R106" s="224"/>
      <c r="S106" s="224"/>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row>
    <row r="107" spans="1:206" s="226" customFormat="1" ht="56.25" x14ac:dyDescent="0.3">
      <c r="A107" s="220"/>
      <c r="B107" s="209">
        <v>45666</v>
      </c>
      <c r="C107" s="210" t="s">
        <v>483</v>
      </c>
      <c r="D107" s="222" t="s">
        <v>484</v>
      </c>
      <c r="E107" s="233" t="s">
        <v>485</v>
      </c>
      <c r="F107" s="215"/>
      <c r="G107" s="223">
        <v>19375</v>
      </c>
      <c r="H107" s="213">
        <f t="shared" si="3"/>
        <v>6766137.4760000044</v>
      </c>
      <c r="I107" s="224"/>
      <c r="J107" s="224"/>
      <c r="K107" s="224"/>
      <c r="L107" s="224"/>
      <c r="M107" s="224"/>
      <c r="N107" s="224"/>
      <c r="O107" s="224"/>
      <c r="P107" s="224"/>
      <c r="Q107" s="224"/>
      <c r="R107" s="224"/>
      <c r="S107" s="224"/>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row>
    <row r="108" spans="1:206" s="226" customFormat="1" ht="126" customHeight="1" x14ac:dyDescent="0.3">
      <c r="A108" s="220"/>
      <c r="B108" s="209">
        <v>45666</v>
      </c>
      <c r="C108" s="210" t="s">
        <v>486</v>
      </c>
      <c r="D108" s="222" t="s">
        <v>487</v>
      </c>
      <c r="E108" s="233" t="s">
        <v>488</v>
      </c>
      <c r="F108" s="215"/>
      <c r="G108" s="223">
        <v>18000</v>
      </c>
      <c r="H108" s="213">
        <f t="shared" si="3"/>
        <v>6748137.4760000044</v>
      </c>
      <c r="I108" s="224"/>
      <c r="J108" s="224"/>
      <c r="K108" s="224"/>
      <c r="L108" s="224"/>
      <c r="M108" s="224"/>
      <c r="N108" s="224"/>
      <c r="O108" s="224"/>
      <c r="P108" s="224"/>
      <c r="Q108" s="224"/>
      <c r="R108" s="224"/>
      <c r="S108" s="224"/>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row>
    <row r="109" spans="1:206" s="226" customFormat="1" ht="127.9" customHeight="1" x14ac:dyDescent="0.3">
      <c r="A109" s="220"/>
      <c r="B109" s="209">
        <v>45666</v>
      </c>
      <c r="C109" s="210" t="s">
        <v>489</v>
      </c>
      <c r="D109" s="222" t="s">
        <v>487</v>
      </c>
      <c r="E109" s="233" t="s">
        <v>490</v>
      </c>
      <c r="F109" s="215"/>
      <c r="G109" s="223">
        <v>18000</v>
      </c>
      <c r="H109" s="213">
        <f t="shared" si="3"/>
        <v>6730137.4760000044</v>
      </c>
      <c r="I109" s="224"/>
      <c r="J109" s="224"/>
      <c r="K109" s="224"/>
      <c r="L109" s="224"/>
      <c r="M109" s="224"/>
      <c r="N109" s="224"/>
      <c r="O109" s="224"/>
      <c r="P109" s="224"/>
      <c r="Q109" s="224"/>
      <c r="R109" s="224"/>
      <c r="S109" s="224"/>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row>
    <row r="110" spans="1:206" s="226" customFormat="1" ht="130.9" customHeight="1" x14ac:dyDescent="0.3">
      <c r="A110" s="220"/>
      <c r="B110" s="209">
        <v>45666</v>
      </c>
      <c r="C110" s="210" t="s">
        <v>491</v>
      </c>
      <c r="D110" s="222" t="s">
        <v>487</v>
      </c>
      <c r="E110" s="233" t="s">
        <v>492</v>
      </c>
      <c r="F110" s="215"/>
      <c r="G110" s="223">
        <v>18000</v>
      </c>
      <c r="H110" s="213">
        <f t="shared" si="3"/>
        <v>6712137.4760000044</v>
      </c>
      <c r="I110" s="224"/>
      <c r="J110" s="224"/>
      <c r="K110" s="224"/>
      <c r="L110" s="224"/>
      <c r="M110" s="224"/>
      <c r="N110" s="224"/>
      <c r="O110" s="224"/>
      <c r="P110" s="224"/>
      <c r="Q110" s="224"/>
      <c r="R110" s="224"/>
      <c r="S110" s="224"/>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row>
    <row r="111" spans="1:206" s="226" customFormat="1" ht="124.9" customHeight="1" x14ac:dyDescent="0.3">
      <c r="A111" s="220"/>
      <c r="B111" s="209">
        <v>45666</v>
      </c>
      <c r="C111" s="210" t="s">
        <v>493</v>
      </c>
      <c r="D111" s="222" t="s">
        <v>487</v>
      </c>
      <c r="E111" s="233" t="s">
        <v>494</v>
      </c>
      <c r="F111" s="215"/>
      <c r="G111" s="223">
        <v>18000</v>
      </c>
      <c r="H111" s="213">
        <f t="shared" si="3"/>
        <v>6694137.4760000044</v>
      </c>
      <c r="I111" s="224"/>
      <c r="J111" s="224"/>
      <c r="K111" s="224"/>
      <c r="L111" s="224"/>
      <c r="M111" s="224"/>
      <c r="N111" s="224"/>
      <c r="O111" s="224"/>
      <c r="P111" s="224"/>
      <c r="Q111" s="224"/>
      <c r="R111" s="224"/>
      <c r="S111" s="224"/>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row>
    <row r="112" spans="1:206" s="226" customFormat="1" ht="139.9" customHeight="1" x14ac:dyDescent="0.3">
      <c r="A112" s="220"/>
      <c r="B112" s="209">
        <v>45666</v>
      </c>
      <c r="C112" s="210" t="s">
        <v>495</v>
      </c>
      <c r="D112" s="222" t="s">
        <v>487</v>
      </c>
      <c r="E112" s="233" t="s">
        <v>496</v>
      </c>
      <c r="F112" s="215"/>
      <c r="G112" s="223">
        <v>13765.5</v>
      </c>
      <c r="H112" s="213">
        <f t="shared" si="3"/>
        <v>6680371.9760000044</v>
      </c>
      <c r="I112" s="224"/>
      <c r="J112" s="224"/>
      <c r="K112" s="224"/>
      <c r="L112" s="224"/>
      <c r="M112" s="224"/>
      <c r="N112" s="224"/>
      <c r="O112" s="224"/>
      <c r="P112" s="224"/>
      <c r="Q112" s="224"/>
      <c r="R112" s="224"/>
      <c r="S112" s="224"/>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row>
    <row r="113" spans="1:206" s="226" customFormat="1" ht="75" x14ac:dyDescent="0.3">
      <c r="A113" s="220"/>
      <c r="B113" s="209">
        <v>45666</v>
      </c>
      <c r="C113" s="210" t="s">
        <v>497</v>
      </c>
      <c r="D113" s="222" t="s">
        <v>209</v>
      </c>
      <c r="E113" s="233" t="s">
        <v>498</v>
      </c>
      <c r="F113" s="215"/>
      <c r="G113" s="223">
        <v>18000</v>
      </c>
      <c r="H113" s="213">
        <f t="shared" si="3"/>
        <v>6662371.9760000044</v>
      </c>
      <c r="I113" s="224"/>
      <c r="J113" s="224"/>
      <c r="K113" s="224"/>
      <c r="L113" s="224"/>
      <c r="M113" s="224"/>
      <c r="N113" s="224"/>
      <c r="O113" s="224"/>
      <c r="P113" s="224"/>
      <c r="Q113" s="224"/>
      <c r="R113" s="224"/>
      <c r="S113" s="224"/>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row>
    <row r="114" spans="1:206" s="226" customFormat="1" ht="75" x14ac:dyDescent="0.3">
      <c r="A114" s="220"/>
      <c r="B114" s="209">
        <v>45666</v>
      </c>
      <c r="C114" s="210" t="s">
        <v>499</v>
      </c>
      <c r="D114" s="222" t="s">
        <v>500</v>
      </c>
      <c r="E114" s="233" t="s">
        <v>501</v>
      </c>
      <c r="F114" s="215"/>
      <c r="G114" s="223">
        <v>18000</v>
      </c>
      <c r="H114" s="213">
        <f t="shared" si="3"/>
        <v>6644371.9760000044</v>
      </c>
      <c r="I114" s="224"/>
      <c r="J114" s="224"/>
      <c r="K114" s="224"/>
      <c r="L114" s="224"/>
      <c r="M114" s="224"/>
      <c r="N114" s="224"/>
      <c r="O114" s="224"/>
      <c r="P114" s="224"/>
      <c r="Q114" s="224"/>
      <c r="R114" s="224"/>
      <c r="S114" s="224"/>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row>
    <row r="115" spans="1:206" s="226" customFormat="1" ht="37.5" x14ac:dyDescent="0.3">
      <c r="A115" s="220"/>
      <c r="B115" s="209">
        <v>45667</v>
      </c>
      <c r="C115" s="210" t="s">
        <v>502</v>
      </c>
      <c r="D115" s="222" t="s">
        <v>206</v>
      </c>
      <c r="E115" s="233" t="s">
        <v>207</v>
      </c>
      <c r="F115" s="215">
        <v>2100</v>
      </c>
      <c r="G115" s="223"/>
      <c r="H115" s="213">
        <f>H114+F115</f>
        <v>6646471.9760000044</v>
      </c>
      <c r="I115" s="224"/>
      <c r="J115" s="224"/>
      <c r="K115" s="224"/>
      <c r="L115" s="224"/>
      <c r="M115" s="224"/>
      <c r="N115" s="224"/>
      <c r="O115" s="224"/>
      <c r="P115" s="224"/>
      <c r="Q115" s="224"/>
      <c r="R115" s="224"/>
      <c r="S115" s="224"/>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row>
    <row r="116" spans="1:206" s="226" customFormat="1" ht="18.75" x14ac:dyDescent="0.3">
      <c r="A116" s="220"/>
      <c r="B116" s="209">
        <v>45671</v>
      </c>
      <c r="C116" s="210" t="s">
        <v>503</v>
      </c>
      <c r="D116" s="222" t="s">
        <v>206</v>
      </c>
      <c r="E116" s="233" t="s">
        <v>207</v>
      </c>
      <c r="F116" s="215">
        <v>12800</v>
      </c>
      <c r="G116" s="223"/>
      <c r="H116" s="213">
        <f>H115+F116</f>
        <v>6659271.9760000044</v>
      </c>
      <c r="I116" s="224"/>
      <c r="J116" s="224"/>
      <c r="K116" s="224"/>
      <c r="L116" s="224"/>
      <c r="M116" s="224"/>
      <c r="N116" s="224"/>
      <c r="O116" s="224"/>
      <c r="P116" s="224"/>
      <c r="Q116" s="224"/>
      <c r="R116" s="224"/>
      <c r="S116" s="224"/>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row>
    <row r="117" spans="1:206" s="226" customFormat="1" ht="75" x14ac:dyDescent="0.3">
      <c r="A117" s="220"/>
      <c r="B117" s="209">
        <v>45671</v>
      </c>
      <c r="C117" s="210">
        <v>38682675208</v>
      </c>
      <c r="D117" s="222" t="s">
        <v>504</v>
      </c>
      <c r="E117" s="233" t="s">
        <v>505</v>
      </c>
      <c r="F117" s="215"/>
      <c r="G117" s="223">
        <v>39353.35</v>
      </c>
      <c r="H117" s="213">
        <f>H116-G117</f>
        <v>6619918.6260000048</v>
      </c>
      <c r="I117" s="224"/>
      <c r="J117" s="224"/>
      <c r="K117" s="224"/>
      <c r="L117" s="224"/>
      <c r="M117" s="224"/>
      <c r="N117" s="224"/>
      <c r="O117" s="224"/>
      <c r="P117" s="224"/>
      <c r="Q117" s="224"/>
      <c r="R117" s="224"/>
      <c r="S117" s="224"/>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row>
    <row r="118" spans="1:206" s="226" customFormat="1" ht="112.5" x14ac:dyDescent="0.3">
      <c r="A118" s="220"/>
      <c r="B118" s="209">
        <v>45671</v>
      </c>
      <c r="C118" s="210" t="s">
        <v>506</v>
      </c>
      <c r="D118" s="222" t="s">
        <v>507</v>
      </c>
      <c r="E118" s="233" t="s">
        <v>508</v>
      </c>
      <c r="F118" s="215"/>
      <c r="G118" s="223">
        <v>18000</v>
      </c>
      <c r="H118" s="213">
        <f t="shared" ref="H118:H137" si="4">H117-G118</f>
        <v>6601918.6260000048</v>
      </c>
      <c r="I118" s="224"/>
      <c r="J118" s="224"/>
      <c r="K118" s="224"/>
      <c r="L118" s="224"/>
      <c r="M118" s="224"/>
      <c r="N118" s="224"/>
      <c r="O118" s="224"/>
      <c r="P118" s="224"/>
      <c r="Q118" s="224"/>
      <c r="R118" s="224"/>
      <c r="S118" s="224"/>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row>
    <row r="119" spans="1:206" s="226" customFormat="1" ht="112.5" x14ac:dyDescent="0.3">
      <c r="A119" s="220"/>
      <c r="B119" s="209">
        <v>45671</v>
      </c>
      <c r="C119" s="210" t="s">
        <v>509</v>
      </c>
      <c r="D119" s="222" t="s">
        <v>507</v>
      </c>
      <c r="E119" s="233" t="s">
        <v>510</v>
      </c>
      <c r="F119" s="215"/>
      <c r="G119" s="223">
        <v>18000</v>
      </c>
      <c r="H119" s="213">
        <f t="shared" si="4"/>
        <v>6583918.6260000048</v>
      </c>
      <c r="I119" s="224"/>
      <c r="J119" s="224"/>
      <c r="K119" s="224"/>
      <c r="L119" s="224"/>
      <c r="M119" s="224"/>
      <c r="N119" s="224"/>
      <c r="O119" s="224"/>
      <c r="P119" s="224"/>
      <c r="Q119" s="224"/>
      <c r="R119" s="224"/>
      <c r="S119" s="224"/>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row>
    <row r="120" spans="1:206" s="226" customFormat="1" ht="112.5" x14ac:dyDescent="0.3">
      <c r="A120" s="220"/>
      <c r="B120" s="209">
        <v>45671</v>
      </c>
      <c r="C120" s="210" t="s">
        <v>511</v>
      </c>
      <c r="D120" s="222" t="s">
        <v>507</v>
      </c>
      <c r="E120" s="233" t="s">
        <v>512</v>
      </c>
      <c r="F120" s="215"/>
      <c r="G120" s="223">
        <v>18000</v>
      </c>
      <c r="H120" s="213">
        <f t="shared" si="4"/>
        <v>6565918.6260000048</v>
      </c>
      <c r="I120" s="224"/>
      <c r="J120" s="224"/>
      <c r="K120" s="224"/>
      <c r="L120" s="224"/>
      <c r="M120" s="224"/>
      <c r="N120" s="224"/>
      <c r="O120" s="224"/>
      <c r="P120" s="224"/>
      <c r="Q120" s="224"/>
      <c r="R120" s="224"/>
      <c r="S120" s="224"/>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row>
    <row r="121" spans="1:206" s="226" customFormat="1" ht="112.5" x14ac:dyDescent="0.3">
      <c r="A121" s="220"/>
      <c r="B121" s="209">
        <v>45671</v>
      </c>
      <c r="C121" s="210" t="s">
        <v>513</v>
      </c>
      <c r="D121" s="222" t="s">
        <v>507</v>
      </c>
      <c r="E121" s="233" t="s">
        <v>514</v>
      </c>
      <c r="F121" s="215"/>
      <c r="G121" s="223">
        <v>18000</v>
      </c>
      <c r="H121" s="213">
        <f t="shared" si="4"/>
        <v>6547918.6260000048</v>
      </c>
      <c r="I121" s="224"/>
      <c r="J121" s="224"/>
      <c r="K121" s="224"/>
      <c r="L121" s="224"/>
      <c r="M121" s="224"/>
      <c r="N121" s="224"/>
      <c r="O121" s="224"/>
      <c r="P121" s="224"/>
      <c r="Q121" s="224"/>
      <c r="R121" s="224"/>
      <c r="S121" s="224"/>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row>
    <row r="122" spans="1:206" s="226" customFormat="1" ht="112.5" x14ac:dyDescent="0.3">
      <c r="A122" s="220"/>
      <c r="B122" s="209">
        <v>45671</v>
      </c>
      <c r="C122" s="210" t="s">
        <v>515</v>
      </c>
      <c r="D122" s="222" t="s">
        <v>507</v>
      </c>
      <c r="E122" s="233" t="s">
        <v>514</v>
      </c>
      <c r="F122" s="215"/>
      <c r="G122" s="223">
        <v>18000</v>
      </c>
      <c r="H122" s="213">
        <f t="shared" si="4"/>
        <v>6529918.6260000048</v>
      </c>
      <c r="I122" s="224"/>
      <c r="J122" s="224"/>
      <c r="K122" s="224"/>
      <c r="L122" s="224"/>
      <c r="M122" s="224"/>
      <c r="N122" s="224"/>
      <c r="O122" s="224"/>
      <c r="P122" s="224"/>
      <c r="Q122" s="224"/>
      <c r="R122" s="224"/>
      <c r="S122" s="224"/>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row>
    <row r="123" spans="1:206" s="226" customFormat="1" ht="75" x14ac:dyDescent="0.3">
      <c r="A123" s="220"/>
      <c r="B123" s="209">
        <v>38366</v>
      </c>
      <c r="C123" s="210" t="s">
        <v>516</v>
      </c>
      <c r="D123" s="222" t="s">
        <v>517</v>
      </c>
      <c r="E123" s="233" t="s">
        <v>518</v>
      </c>
      <c r="F123" s="215"/>
      <c r="G123" s="223">
        <v>101689.9</v>
      </c>
      <c r="H123" s="213">
        <f t="shared" si="4"/>
        <v>6428228.7260000044</v>
      </c>
      <c r="I123" s="224"/>
      <c r="J123" s="224"/>
      <c r="K123" s="224"/>
      <c r="L123" s="224"/>
      <c r="M123" s="224"/>
      <c r="N123" s="224"/>
      <c r="O123" s="224"/>
      <c r="P123" s="224"/>
      <c r="Q123" s="224"/>
      <c r="R123" s="224"/>
      <c r="S123" s="224"/>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row>
    <row r="124" spans="1:206" s="226" customFormat="1" ht="56.25" x14ac:dyDescent="0.3">
      <c r="A124" s="220"/>
      <c r="B124" s="209">
        <v>45671</v>
      </c>
      <c r="C124" s="210" t="s">
        <v>519</v>
      </c>
      <c r="D124" s="222" t="s">
        <v>520</v>
      </c>
      <c r="E124" s="233" t="s">
        <v>521</v>
      </c>
      <c r="F124" s="215"/>
      <c r="G124" s="223">
        <v>173618.58</v>
      </c>
      <c r="H124" s="213">
        <f t="shared" si="4"/>
        <v>6254610.1460000044</v>
      </c>
      <c r="I124" s="224"/>
      <c r="J124" s="224"/>
      <c r="K124" s="224"/>
      <c r="L124" s="224"/>
      <c r="M124" s="224"/>
      <c r="N124" s="224"/>
      <c r="O124" s="224"/>
      <c r="P124" s="224"/>
      <c r="Q124" s="224"/>
      <c r="R124" s="224"/>
      <c r="S124" s="224"/>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row>
    <row r="125" spans="1:206" s="226" customFormat="1" ht="68.45" customHeight="1" x14ac:dyDescent="0.3">
      <c r="A125" s="220"/>
      <c r="B125" s="209">
        <v>45671</v>
      </c>
      <c r="C125" s="210" t="s">
        <v>522</v>
      </c>
      <c r="D125" s="222" t="s">
        <v>523</v>
      </c>
      <c r="E125" s="233" t="s">
        <v>524</v>
      </c>
      <c r="F125" s="215"/>
      <c r="G125" s="223">
        <v>11250</v>
      </c>
      <c r="H125" s="213">
        <f t="shared" si="4"/>
        <v>6243360.1460000044</v>
      </c>
      <c r="I125" s="224"/>
      <c r="J125" s="224"/>
      <c r="K125" s="224"/>
      <c r="L125" s="224"/>
      <c r="M125" s="224"/>
      <c r="N125" s="224"/>
      <c r="O125" s="224"/>
      <c r="P125" s="224"/>
      <c r="Q125" s="224"/>
      <c r="R125" s="224"/>
      <c r="S125" s="224"/>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row>
    <row r="126" spans="1:206" s="226" customFormat="1" ht="56.25" x14ac:dyDescent="0.3">
      <c r="A126" s="220"/>
      <c r="B126" s="209">
        <v>45671</v>
      </c>
      <c r="C126" s="210" t="s">
        <v>525</v>
      </c>
      <c r="D126" s="222" t="s">
        <v>526</v>
      </c>
      <c r="E126" s="233" t="s">
        <v>527</v>
      </c>
      <c r="F126" s="215"/>
      <c r="G126" s="223">
        <v>213393.18</v>
      </c>
      <c r="H126" s="213">
        <f t="shared" si="4"/>
        <v>6029966.9660000047</v>
      </c>
      <c r="I126" s="224"/>
      <c r="J126" s="224"/>
      <c r="K126" s="224"/>
      <c r="L126" s="224"/>
      <c r="M126" s="224"/>
      <c r="N126" s="224"/>
      <c r="O126" s="224"/>
      <c r="P126" s="224"/>
      <c r="Q126" s="224"/>
      <c r="R126" s="224"/>
      <c r="S126" s="224"/>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row>
    <row r="127" spans="1:206" s="226" customFormat="1" ht="56.25" x14ac:dyDescent="0.3">
      <c r="A127" s="220"/>
      <c r="B127" s="209">
        <v>45305</v>
      </c>
      <c r="C127" s="210" t="s">
        <v>528</v>
      </c>
      <c r="D127" s="222" t="s">
        <v>529</v>
      </c>
      <c r="E127" s="233" t="s">
        <v>530</v>
      </c>
      <c r="F127" s="215"/>
      <c r="G127" s="223">
        <v>57115.64</v>
      </c>
      <c r="H127" s="213">
        <f t="shared" si="4"/>
        <v>5972851.326000005</v>
      </c>
      <c r="I127" s="224"/>
      <c r="J127" s="224"/>
      <c r="K127" s="224"/>
      <c r="L127" s="224"/>
      <c r="M127" s="224"/>
      <c r="N127" s="224"/>
      <c r="O127" s="224"/>
      <c r="P127" s="224"/>
      <c r="Q127" s="224"/>
      <c r="R127" s="224"/>
      <c r="S127" s="224"/>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row>
    <row r="128" spans="1:206" s="226" customFormat="1" ht="56.25" x14ac:dyDescent="0.3">
      <c r="A128" s="220"/>
      <c r="B128" s="209">
        <v>45671</v>
      </c>
      <c r="C128" s="210" t="s">
        <v>531</v>
      </c>
      <c r="D128" s="222" t="s">
        <v>532</v>
      </c>
      <c r="E128" s="233" t="s">
        <v>533</v>
      </c>
      <c r="F128" s="215"/>
      <c r="G128" s="223">
        <v>58364.21</v>
      </c>
      <c r="H128" s="213">
        <f t="shared" si="4"/>
        <v>5914487.116000005</v>
      </c>
      <c r="I128" s="224"/>
      <c r="J128" s="224"/>
      <c r="K128" s="224"/>
      <c r="L128" s="224"/>
      <c r="M128" s="224"/>
      <c r="N128" s="224"/>
      <c r="O128" s="224"/>
      <c r="P128" s="224"/>
      <c r="Q128" s="224"/>
      <c r="R128" s="224"/>
      <c r="S128" s="224"/>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row>
    <row r="129" spans="1:206" s="226" customFormat="1" ht="124.9" customHeight="1" x14ac:dyDescent="0.3">
      <c r="A129" s="220"/>
      <c r="B129" s="209">
        <v>45671</v>
      </c>
      <c r="C129" s="210" t="s">
        <v>534</v>
      </c>
      <c r="D129" s="222" t="s">
        <v>487</v>
      </c>
      <c r="E129" s="233" t="s">
        <v>535</v>
      </c>
      <c r="F129" s="215"/>
      <c r="G129" s="223">
        <v>18000</v>
      </c>
      <c r="H129" s="213">
        <f t="shared" si="4"/>
        <v>5896487.116000005</v>
      </c>
      <c r="I129" s="224"/>
      <c r="J129" s="224"/>
      <c r="K129" s="224"/>
      <c r="L129" s="224"/>
      <c r="M129" s="224"/>
      <c r="N129" s="224"/>
      <c r="O129" s="224"/>
      <c r="P129" s="224"/>
      <c r="Q129" s="224"/>
      <c r="R129" s="224"/>
      <c r="S129" s="224"/>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row>
    <row r="130" spans="1:206" s="226" customFormat="1" ht="56.25" x14ac:dyDescent="0.3">
      <c r="A130" s="220"/>
      <c r="B130" s="209">
        <v>45306</v>
      </c>
      <c r="C130" s="210" t="s">
        <v>536</v>
      </c>
      <c r="D130" s="222" t="s">
        <v>473</v>
      </c>
      <c r="E130" s="233" t="s">
        <v>537</v>
      </c>
      <c r="F130" s="215"/>
      <c r="G130" s="223">
        <v>108883.3</v>
      </c>
      <c r="H130" s="213">
        <f t="shared" si="4"/>
        <v>5787603.8160000052</v>
      </c>
      <c r="I130" s="224"/>
      <c r="J130" s="224"/>
      <c r="K130" s="224"/>
      <c r="L130" s="224"/>
      <c r="M130" s="224"/>
      <c r="N130" s="224"/>
      <c r="O130" s="224"/>
      <c r="P130" s="224"/>
      <c r="Q130" s="224"/>
      <c r="R130" s="224"/>
      <c r="S130" s="224"/>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row>
    <row r="131" spans="1:206" s="226" customFormat="1" ht="128.44999999999999" customHeight="1" x14ac:dyDescent="0.3">
      <c r="A131" s="220"/>
      <c r="B131" s="209">
        <v>45306</v>
      </c>
      <c r="C131" s="210" t="s">
        <v>538</v>
      </c>
      <c r="D131" s="222" t="s">
        <v>487</v>
      </c>
      <c r="E131" s="233" t="s">
        <v>539</v>
      </c>
      <c r="F131" s="215"/>
      <c r="G131" s="223">
        <v>18000</v>
      </c>
      <c r="H131" s="213">
        <f t="shared" si="4"/>
        <v>5769603.8160000052</v>
      </c>
      <c r="I131" s="224"/>
      <c r="J131" s="224"/>
      <c r="K131" s="224"/>
      <c r="L131" s="224"/>
      <c r="M131" s="224"/>
      <c r="N131" s="224"/>
      <c r="O131" s="224"/>
      <c r="P131" s="224"/>
      <c r="Q131" s="224"/>
      <c r="R131" s="224"/>
      <c r="S131" s="224"/>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row>
    <row r="132" spans="1:206" s="226" customFormat="1" ht="127.15" customHeight="1" x14ac:dyDescent="0.3">
      <c r="A132" s="220"/>
      <c r="B132" s="209">
        <v>45306</v>
      </c>
      <c r="C132" s="210" t="s">
        <v>540</v>
      </c>
      <c r="D132" s="222" t="s">
        <v>487</v>
      </c>
      <c r="E132" s="233" t="s">
        <v>541</v>
      </c>
      <c r="F132" s="215"/>
      <c r="G132" s="223">
        <v>18000</v>
      </c>
      <c r="H132" s="213">
        <f t="shared" si="4"/>
        <v>5751603.8160000052</v>
      </c>
      <c r="I132" s="224"/>
      <c r="J132" s="224"/>
      <c r="K132" s="224"/>
      <c r="L132" s="224"/>
      <c r="M132" s="224"/>
      <c r="N132" s="224"/>
      <c r="O132" s="224"/>
      <c r="P132" s="224"/>
      <c r="Q132" s="224"/>
      <c r="R132" s="224"/>
      <c r="S132" s="224"/>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row>
    <row r="133" spans="1:206" s="226" customFormat="1" ht="129.6" customHeight="1" x14ac:dyDescent="0.3">
      <c r="A133" s="220"/>
      <c r="B133" s="209">
        <v>45306</v>
      </c>
      <c r="C133" s="210" t="s">
        <v>542</v>
      </c>
      <c r="D133" s="222" t="s">
        <v>487</v>
      </c>
      <c r="E133" s="233" t="s">
        <v>543</v>
      </c>
      <c r="F133" s="215"/>
      <c r="G133" s="223">
        <v>18000</v>
      </c>
      <c r="H133" s="213">
        <f t="shared" si="4"/>
        <v>5733603.8160000052</v>
      </c>
      <c r="I133" s="224"/>
      <c r="J133" s="224"/>
      <c r="K133" s="224"/>
      <c r="L133" s="224"/>
      <c r="M133" s="224"/>
      <c r="N133" s="224"/>
      <c r="O133" s="224"/>
      <c r="P133" s="224"/>
      <c r="Q133" s="224"/>
      <c r="R133" s="224"/>
      <c r="S133" s="224"/>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row>
    <row r="134" spans="1:206" s="226" customFormat="1" ht="130.9" customHeight="1" x14ac:dyDescent="0.3">
      <c r="A134" s="220"/>
      <c r="B134" s="209">
        <v>45306</v>
      </c>
      <c r="C134" s="210" t="s">
        <v>544</v>
      </c>
      <c r="D134" s="222" t="s">
        <v>487</v>
      </c>
      <c r="E134" s="233" t="s">
        <v>545</v>
      </c>
      <c r="F134" s="215"/>
      <c r="G134" s="223">
        <v>18000</v>
      </c>
      <c r="H134" s="213">
        <f t="shared" si="4"/>
        <v>5715603.8160000052</v>
      </c>
      <c r="I134" s="224"/>
      <c r="J134" s="224"/>
      <c r="K134" s="224"/>
      <c r="L134" s="224"/>
      <c r="M134" s="224"/>
      <c r="N134" s="224"/>
      <c r="O134" s="224"/>
      <c r="P134" s="224"/>
      <c r="Q134" s="224"/>
      <c r="R134" s="224"/>
      <c r="S134" s="224"/>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row>
    <row r="135" spans="1:206" s="226" customFormat="1" ht="56.25" x14ac:dyDescent="0.3">
      <c r="A135" s="220"/>
      <c r="B135" s="209">
        <v>45672</v>
      </c>
      <c r="C135" s="210" t="s">
        <v>546</v>
      </c>
      <c r="D135" s="222" t="s">
        <v>526</v>
      </c>
      <c r="E135" s="233" t="s">
        <v>547</v>
      </c>
      <c r="F135" s="215"/>
      <c r="G135" s="223">
        <v>99768.239999999991</v>
      </c>
      <c r="H135" s="213">
        <f t="shared" si="4"/>
        <v>5615835.576000005</v>
      </c>
      <c r="I135" s="224"/>
      <c r="J135" s="224"/>
      <c r="K135" s="224"/>
      <c r="L135" s="224"/>
      <c r="M135" s="224"/>
      <c r="N135" s="224"/>
      <c r="O135" s="224"/>
      <c r="P135" s="224"/>
      <c r="Q135" s="224"/>
      <c r="R135" s="224"/>
      <c r="S135" s="224"/>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row>
    <row r="136" spans="1:206" s="226" customFormat="1" ht="37.5" x14ac:dyDescent="0.3">
      <c r="A136" s="220"/>
      <c r="B136" s="209">
        <v>45672</v>
      </c>
      <c r="C136" s="210" t="s">
        <v>548</v>
      </c>
      <c r="D136" s="222" t="s">
        <v>445</v>
      </c>
      <c r="E136" s="233" t="s">
        <v>549</v>
      </c>
      <c r="F136" s="215"/>
      <c r="G136" s="223">
        <v>18000</v>
      </c>
      <c r="H136" s="213">
        <f t="shared" si="4"/>
        <v>5597835.576000005</v>
      </c>
      <c r="I136" s="224"/>
      <c r="J136" s="224"/>
      <c r="K136" s="224"/>
      <c r="L136" s="224"/>
      <c r="M136" s="224"/>
      <c r="N136" s="224"/>
      <c r="O136" s="224"/>
      <c r="P136" s="224"/>
      <c r="Q136" s="224"/>
      <c r="R136" s="224"/>
      <c r="S136" s="224"/>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row>
    <row r="137" spans="1:206" s="226" customFormat="1" ht="37.5" x14ac:dyDescent="0.3">
      <c r="A137" s="220"/>
      <c r="B137" s="209">
        <v>45672</v>
      </c>
      <c r="C137" s="210" t="s">
        <v>550</v>
      </c>
      <c r="D137" s="222" t="s">
        <v>445</v>
      </c>
      <c r="E137" s="233" t="s">
        <v>551</v>
      </c>
      <c r="F137" s="215"/>
      <c r="G137" s="223">
        <v>18000</v>
      </c>
      <c r="H137" s="213">
        <f t="shared" si="4"/>
        <v>5579835.576000005</v>
      </c>
      <c r="I137" s="224"/>
      <c r="J137" s="224"/>
      <c r="K137" s="224"/>
      <c r="L137" s="224"/>
      <c r="M137" s="224"/>
      <c r="N137" s="224"/>
      <c r="O137" s="224"/>
      <c r="P137" s="224"/>
      <c r="Q137" s="224"/>
      <c r="R137" s="224"/>
      <c r="S137" s="224"/>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row>
    <row r="138" spans="1:206" s="226" customFormat="1" ht="37.5" x14ac:dyDescent="0.3">
      <c r="A138" s="220"/>
      <c r="B138" s="209">
        <v>45674</v>
      </c>
      <c r="C138" s="210" t="s">
        <v>552</v>
      </c>
      <c r="D138" s="222" t="s">
        <v>206</v>
      </c>
      <c r="E138" s="233" t="s">
        <v>207</v>
      </c>
      <c r="F138" s="215">
        <v>4800</v>
      </c>
      <c r="G138" s="223"/>
      <c r="H138" s="213">
        <f>H137+F138</f>
        <v>5584635.576000005</v>
      </c>
      <c r="I138" s="224"/>
      <c r="J138" s="224"/>
      <c r="K138" s="224"/>
      <c r="L138" s="224"/>
      <c r="M138" s="224"/>
      <c r="N138" s="224"/>
      <c r="O138" s="224"/>
      <c r="P138" s="224"/>
      <c r="Q138" s="224"/>
      <c r="R138" s="224"/>
      <c r="S138" s="224"/>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row>
    <row r="139" spans="1:206" s="226" customFormat="1" ht="56.25" x14ac:dyDescent="0.3">
      <c r="A139" s="220"/>
      <c r="B139" s="209">
        <v>45674</v>
      </c>
      <c r="C139" s="210" t="s">
        <v>553</v>
      </c>
      <c r="D139" s="222" t="s">
        <v>554</v>
      </c>
      <c r="E139" s="233" t="s">
        <v>555</v>
      </c>
      <c r="F139" s="215"/>
      <c r="G139" s="223">
        <v>726647.4</v>
      </c>
      <c r="H139" s="213">
        <f>H138-G139</f>
        <v>4857988.1760000046</v>
      </c>
      <c r="I139" s="224"/>
      <c r="J139" s="224"/>
      <c r="K139" s="224"/>
      <c r="L139" s="224"/>
      <c r="M139" s="224"/>
      <c r="N139" s="224"/>
      <c r="O139" s="224"/>
      <c r="P139" s="224"/>
      <c r="Q139" s="224"/>
      <c r="R139" s="224"/>
      <c r="S139" s="224"/>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row>
    <row r="140" spans="1:206" s="226" customFormat="1" ht="37.5" x14ac:dyDescent="0.3">
      <c r="A140" s="220"/>
      <c r="B140" s="209">
        <v>45674</v>
      </c>
      <c r="C140" s="210" t="s">
        <v>556</v>
      </c>
      <c r="D140" s="222" t="s">
        <v>557</v>
      </c>
      <c r="E140" s="233" t="s">
        <v>558</v>
      </c>
      <c r="F140" s="215"/>
      <c r="G140" s="223">
        <v>9145.34</v>
      </c>
      <c r="H140" s="213">
        <f t="shared" ref="H140:H164" si="5">H139-G140</f>
        <v>4848842.8360000048</v>
      </c>
      <c r="I140" s="224"/>
      <c r="J140" s="224"/>
      <c r="K140" s="224"/>
      <c r="L140" s="224"/>
      <c r="M140" s="224"/>
      <c r="N140" s="224"/>
      <c r="O140" s="224"/>
      <c r="P140" s="224"/>
      <c r="Q140" s="224"/>
      <c r="R140" s="224"/>
      <c r="S140" s="224"/>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row>
    <row r="141" spans="1:206" s="226" customFormat="1" ht="56.25" x14ac:dyDescent="0.3">
      <c r="A141" s="220"/>
      <c r="B141" s="209">
        <v>45674</v>
      </c>
      <c r="C141" s="210" t="s">
        <v>559</v>
      </c>
      <c r="D141" s="222" t="s">
        <v>560</v>
      </c>
      <c r="E141" s="233" t="s">
        <v>561</v>
      </c>
      <c r="F141" s="215"/>
      <c r="G141" s="223">
        <v>26812.37</v>
      </c>
      <c r="H141" s="213">
        <f t="shared" si="5"/>
        <v>4822030.4660000047</v>
      </c>
      <c r="I141" s="224"/>
      <c r="J141" s="224"/>
      <c r="K141" s="224"/>
      <c r="L141" s="224"/>
      <c r="M141" s="224"/>
      <c r="N141" s="224"/>
      <c r="O141" s="224"/>
      <c r="P141" s="224"/>
      <c r="Q141" s="224"/>
      <c r="R141" s="224"/>
      <c r="S141" s="224"/>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row>
    <row r="142" spans="1:206" s="226" customFormat="1" ht="37.5" x14ac:dyDescent="0.3">
      <c r="A142" s="220"/>
      <c r="B142" s="209">
        <v>45674</v>
      </c>
      <c r="C142" s="210" t="s">
        <v>562</v>
      </c>
      <c r="D142" s="222" t="s">
        <v>563</v>
      </c>
      <c r="E142" s="233" t="s">
        <v>564</v>
      </c>
      <c r="F142" s="215"/>
      <c r="G142" s="223">
        <v>286455</v>
      </c>
      <c r="H142" s="213">
        <f t="shared" si="5"/>
        <v>4535575.4660000047</v>
      </c>
      <c r="I142" s="224"/>
      <c r="J142" s="224"/>
      <c r="K142" s="224"/>
      <c r="L142" s="224"/>
      <c r="M142" s="224"/>
      <c r="N142" s="224"/>
      <c r="O142" s="224"/>
      <c r="P142" s="224"/>
      <c r="Q142" s="224"/>
      <c r="R142" s="224"/>
      <c r="S142" s="224"/>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row>
    <row r="143" spans="1:206" s="226" customFormat="1" ht="37.5" x14ac:dyDescent="0.3">
      <c r="A143" s="220"/>
      <c r="B143" s="209">
        <v>45674</v>
      </c>
      <c r="C143" s="210" t="s">
        <v>565</v>
      </c>
      <c r="D143" s="222" t="s">
        <v>566</v>
      </c>
      <c r="E143" s="233" t="s">
        <v>567</v>
      </c>
      <c r="F143" s="215"/>
      <c r="G143" s="223">
        <v>57570</v>
      </c>
      <c r="H143" s="213">
        <f t="shared" si="5"/>
        <v>4478005.4660000047</v>
      </c>
      <c r="I143" s="224"/>
      <c r="J143" s="224"/>
      <c r="K143" s="224"/>
      <c r="L143" s="224"/>
      <c r="M143" s="224"/>
      <c r="N143" s="224"/>
      <c r="O143" s="224"/>
      <c r="P143" s="224"/>
      <c r="Q143" s="224"/>
      <c r="R143" s="224"/>
      <c r="S143" s="224"/>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row>
    <row r="144" spans="1:206" s="226" customFormat="1" ht="56.25" x14ac:dyDescent="0.3">
      <c r="A144" s="220"/>
      <c r="B144" s="209">
        <v>45674</v>
      </c>
      <c r="C144" s="210" t="s">
        <v>568</v>
      </c>
      <c r="D144" s="222" t="s">
        <v>569</v>
      </c>
      <c r="E144" s="233" t="s">
        <v>570</v>
      </c>
      <c r="F144" s="215"/>
      <c r="G144" s="223">
        <v>34888.75</v>
      </c>
      <c r="H144" s="213">
        <f t="shared" si="5"/>
        <v>4443116.7160000047</v>
      </c>
      <c r="I144" s="224"/>
      <c r="J144" s="224"/>
      <c r="K144" s="224"/>
      <c r="L144" s="224"/>
      <c r="M144" s="224"/>
      <c r="N144" s="224"/>
      <c r="O144" s="224"/>
      <c r="P144" s="224"/>
      <c r="Q144" s="224"/>
      <c r="R144" s="224"/>
      <c r="S144" s="224"/>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row>
    <row r="145" spans="1:206" s="226" customFormat="1" ht="56.25" x14ac:dyDescent="0.3">
      <c r="A145" s="220"/>
      <c r="B145" s="209">
        <v>45674</v>
      </c>
      <c r="C145" s="210" t="s">
        <v>571</v>
      </c>
      <c r="D145" s="222" t="s">
        <v>223</v>
      </c>
      <c r="E145" s="233" t="s">
        <v>572</v>
      </c>
      <c r="F145" s="215"/>
      <c r="G145" s="223">
        <v>18000</v>
      </c>
      <c r="H145" s="213">
        <f t="shared" si="5"/>
        <v>4425116.7160000047</v>
      </c>
      <c r="I145" s="224"/>
      <c r="J145" s="224"/>
      <c r="K145" s="224"/>
      <c r="L145" s="224"/>
      <c r="M145" s="224"/>
      <c r="N145" s="224"/>
      <c r="O145" s="224"/>
      <c r="P145" s="224"/>
      <c r="Q145" s="224"/>
      <c r="R145" s="224"/>
      <c r="S145" s="224"/>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row>
    <row r="146" spans="1:206" s="226" customFormat="1" ht="56.25" x14ac:dyDescent="0.3">
      <c r="A146" s="220"/>
      <c r="B146" s="209">
        <v>45674</v>
      </c>
      <c r="C146" s="210" t="s">
        <v>573</v>
      </c>
      <c r="D146" s="222" t="s">
        <v>223</v>
      </c>
      <c r="E146" s="233" t="s">
        <v>574</v>
      </c>
      <c r="F146" s="215"/>
      <c r="G146" s="223">
        <v>18000</v>
      </c>
      <c r="H146" s="213">
        <f t="shared" si="5"/>
        <v>4407116.7160000047</v>
      </c>
      <c r="I146" s="224"/>
      <c r="J146" s="224"/>
      <c r="K146" s="224"/>
      <c r="L146" s="224"/>
      <c r="M146" s="224"/>
      <c r="N146" s="224"/>
      <c r="O146" s="224"/>
      <c r="P146" s="224"/>
      <c r="Q146" s="224"/>
      <c r="R146" s="224"/>
      <c r="S146" s="224"/>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row>
    <row r="147" spans="1:206" s="226" customFormat="1" ht="75" x14ac:dyDescent="0.3">
      <c r="A147" s="220"/>
      <c r="B147" s="209">
        <v>45674</v>
      </c>
      <c r="C147" s="210" t="s">
        <v>575</v>
      </c>
      <c r="D147" s="222" t="s">
        <v>209</v>
      </c>
      <c r="E147" s="233" t="s">
        <v>576</v>
      </c>
      <c r="F147" s="215"/>
      <c r="G147" s="223">
        <v>18000</v>
      </c>
      <c r="H147" s="213">
        <f t="shared" si="5"/>
        <v>4389116.7160000047</v>
      </c>
      <c r="I147" s="224"/>
      <c r="J147" s="224"/>
      <c r="K147" s="224"/>
      <c r="L147" s="224"/>
      <c r="M147" s="224"/>
      <c r="N147" s="224"/>
      <c r="O147" s="224"/>
      <c r="P147" s="224"/>
      <c r="Q147" s="224"/>
      <c r="R147" s="224"/>
      <c r="S147" s="224"/>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row>
    <row r="148" spans="1:206" s="226" customFormat="1" ht="75" x14ac:dyDescent="0.3">
      <c r="A148" s="220"/>
      <c r="B148" s="209">
        <v>45674</v>
      </c>
      <c r="C148" s="210" t="s">
        <v>577</v>
      </c>
      <c r="D148" s="222" t="s">
        <v>209</v>
      </c>
      <c r="E148" s="233" t="s">
        <v>578</v>
      </c>
      <c r="F148" s="215"/>
      <c r="G148" s="223">
        <v>18000</v>
      </c>
      <c r="H148" s="213">
        <f t="shared" si="5"/>
        <v>4371116.7160000047</v>
      </c>
      <c r="I148" s="224"/>
      <c r="J148" s="224"/>
      <c r="K148" s="224"/>
      <c r="L148" s="224"/>
      <c r="M148" s="224"/>
      <c r="N148" s="224"/>
      <c r="O148" s="224"/>
      <c r="P148" s="224"/>
      <c r="Q148" s="224"/>
      <c r="R148" s="224"/>
      <c r="S148" s="224"/>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row>
    <row r="149" spans="1:206" s="226" customFormat="1" ht="75" x14ac:dyDescent="0.3">
      <c r="A149" s="220"/>
      <c r="B149" s="209">
        <v>45674</v>
      </c>
      <c r="C149" s="210" t="s">
        <v>579</v>
      </c>
      <c r="D149" s="222" t="s">
        <v>209</v>
      </c>
      <c r="E149" s="233" t="s">
        <v>580</v>
      </c>
      <c r="F149" s="215"/>
      <c r="G149" s="223">
        <v>18000</v>
      </c>
      <c r="H149" s="213">
        <f t="shared" si="5"/>
        <v>4353116.7160000047</v>
      </c>
      <c r="I149" s="224"/>
      <c r="J149" s="224"/>
      <c r="K149" s="224"/>
      <c r="L149" s="224"/>
      <c r="M149" s="224"/>
      <c r="N149" s="224"/>
      <c r="O149" s="224"/>
      <c r="P149" s="224"/>
      <c r="Q149" s="224"/>
      <c r="R149" s="224"/>
      <c r="S149" s="224"/>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row>
    <row r="150" spans="1:206" s="226" customFormat="1" ht="93.75" x14ac:dyDescent="0.3">
      <c r="A150" s="220"/>
      <c r="B150" s="209">
        <v>45674</v>
      </c>
      <c r="C150" s="210" t="s">
        <v>581</v>
      </c>
      <c r="D150" s="222" t="s">
        <v>582</v>
      </c>
      <c r="E150" s="233" t="s">
        <v>583</v>
      </c>
      <c r="F150" s="215"/>
      <c r="G150" s="223">
        <v>14671.8</v>
      </c>
      <c r="H150" s="213">
        <f t="shared" si="5"/>
        <v>4338444.9160000049</v>
      </c>
      <c r="I150" s="224"/>
      <c r="J150" s="224"/>
      <c r="K150" s="224"/>
      <c r="L150" s="224"/>
      <c r="M150" s="224"/>
      <c r="N150" s="224"/>
      <c r="O150" s="224"/>
      <c r="P150" s="224"/>
      <c r="Q150" s="224"/>
      <c r="R150" s="224"/>
      <c r="S150" s="224"/>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row>
    <row r="151" spans="1:206" s="226" customFormat="1" ht="56.25" x14ac:dyDescent="0.3">
      <c r="A151" s="220"/>
      <c r="B151" s="209">
        <v>45674</v>
      </c>
      <c r="C151" s="210" t="s">
        <v>584</v>
      </c>
      <c r="D151" s="222" t="s">
        <v>585</v>
      </c>
      <c r="E151" s="233" t="s">
        <v>586</v>
      </c>
      <c r="F151" s="215"/>
      <c r="G151" s="223">
        <v>74337.5</v>
      </c>
      <c r="H151" s="213">
        <f t="shared" si="5"/>
        <v>4264107.4160000049</v>
      </c>
      <c r="I151" s="224"/>
      <c r="J151" s="224"/>
      <c r="K151" s="224"/>
      <c r="L151" s="224"/>
      <c r="M151" s="224"/>
      <c r="N151" s="224"/>
      <c r="O151" s="224"/>
      <c r="P151" s="224"/>
      <c r="Q151" s="224"/>
      <c r="R151" s="224"/>
      <c r="S151" s="224"/>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row>
    <row r="152" spans="1:206" s="226" customFormat="1" ht="56.25" x14ac:dyDescent="0.3">
      <c r="A152" s="220"/>
      <c r="B152" s="209">
        <v>45674</v>
      </c>
      <c r="C152" s="210" t="s">
        <v>587</v>
      </c>
      <c r="D152" s="222" t="s">
        <v>588</v>
      </c>
      <c r="E152" s="233" t="s">
        <v>589</v>
      </c>
      <c r="F152" s="215"/>
      <c r="G152" s="223">
        <v>18000</v>
      </c>
      <c r="H152" s="213">
        <f t="shared" si="5"/>
        <v>4246107.4160000049</v>
      </c>
      <c r="I152" s="224"/>
      <c r="J152" s="224"/>
      <c r="K152" s="224"/>
      <c r="L152" s="224"/>
      <c r="M152" s="224"/>
      <c r="N152" s="224"/>
      <c r="O152" s="224"/>
      <c r="P152" s="224"/>
      <c r="Q152" s="224"/>
      <c r="R152" s="224"/>
      <c r="S152" s="224"/>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row>
    <row r="153" spans="1:206" s="226" customFormat="1" ht="56.25" x14ac:dyDescent="0.3">
      <c r="A153" s="220"/>
      <c r="B153" s="209">
        <v>45674</v>
      </c>
      <c r="C153" s="210" t="s">
        <v>590</v>
      </c>
      <c r="D153" s="222" t="s">
        <v>588</v>
      </c>
      <c r="E153" s="233" t="s">
        <v>591</v>
      </c>
      <c r="F153" s="215"/>
      <c r="G153" s="223">
        <v>18000</v>
      </c>
      <c r="H153" s="213">
        <f t="shared" si="5"/>
        <v>4228107.4160000049</v>
      </c>
      <c r="I153" s="224"/>
      <c r="J153" s="224"/>
      <c r="K153" s="224"/>
      <c r="L153" s="224"/>
      <c r="M153" s="224"/>
      <c r="N153" s="224"/>
      <c r="O153" s="224"/>
      <c r="P153" s="224"/>
      <c r="Q153" s="224"/>
      <c r="R153" s="224"/>
      <c r="S153" s="224"/>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row>
    <row r="154" spans="1:206" s="226" customFormat="1" ht="56.25" x14ac:dyDescent="0.3">
      <c r="A154" s="220"/>
      <c r="B154" s="209">
        <v>45677</v>
      </c>
      <c r="C154" s="210" t="s">
        <v>592</v>
      </c>
      <c r="D154" s="222" t="s">
        <v>588</v>
      </c>
      <c r="E154" s="233" t="s">
        <v>593</v>
      </c>
      <c r="F154" s="215"/>
      <c r="G154" s="223">
        <v>18000</v>
      </c>
      <c r="H154" s="213">
        <f t="shared" si="5"/>
        <v>4210107.4160000049</v>
      </c>
      <c r="I154" s="224"/>
      <c r="J154" s="224"/>
      <c r="K154" s="224"/>
      <c r="L154" s="224"/>
      <c r="M154" s="224"/>
      <c r="N154" s="224"/>
      <c r="O154" s="224"/>
      <c r="P154" s="224"/>
      <c r="Q154" s="224"/>
      <c r="R154" s="224"/>
      <c r="S154" s="224"/>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row>
    <row r="155" spans="1:206" s="226" customFormat="1" ht="56.25" x14ac:dyDescent="0.3">
      <c r="A155" s="220"/>
      <c r="B155" s="209">
        <v>45677</v>
      </c>
      <c r="C155" s="210" t="s">
        <v>594</v>
      </c>
      <c r="D155" s="222" t="s">
        <v>526</v>
      </c>
      <c r="E155" s="233" t="s">
        <v>595</v>
      </c>
      <c r="F155" s="215"/>
      <c r="G155" s="223">
        <v>24942.059999999998</v>
      </c>
      <c r="H155" s="213">
        <f t="shared" si="5"/>
        <v>4185165.3560000048</v>
      </c>
      <c r="I155" s="224"/>
      <c r="J155" s="224"/>
      <c r="K155" s="224"/>
      <c r="L155" s="224"/>
      <c r="M155" s="224"/>
      <c r="N155" s="224"/>
      <c r="O155" s="224"/>
      <c r="P155" s="224"/>
      <c r="Q155" s="224"/>
      <c r="R155" s="224"/>
      <c r="S155" s="224"/>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row>
    <row r="156" spans="1:206" s="226" customFormat="1" ht="56.25" x14ac:dyDescent="0.3">
      <c r="A156" s="220"/>
      <c r="B156" s="209">
        <v>45677</v>
      </c>
      <c r="C156" s="210">
        <v>38742764602</v>
      </c>
      <c r="D156" s="222" t="s">
        <v>588</v>
      </c>
      <c r="E156" s="233" t="s">
        <v>596</v>
      </c>
      <c r="F156" s="215"/>
      <c r="G156" s="223">
        <v>18000</v>
      </c>
      <c r="H156" s="213">
        <f t="shared" si="5"/>
        <v>4167165.3560000048</v>
      </c>
      <c r="I156" s="224"/>
      <c r="J156" s="224"/>
      <c r="K156" s="224"/>
      <c r="L156" s="224"/>
      <c r="M156" s="224"/>
      <c r="N156" s="224"/>
      <c r="O156" s="224"/>
      <c r="P156" s="224"/>
      <c r="Q156" s="224"/>
      <c r="R156" s="224"/>
      <c r="S156" s="224"/>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row>
    <row r="157" spans="1:206" s="226" customFormat="1" ht="56.25" x14ac:dyDescent="0.3">
      <c r="A157" s="220"/>
      <c r="B157" s="209">
        <v>45677</v>
      </c>
      <c r="C157" s="210" t="s">
        <v>597</v>
      </c>
      <c r="D157" s="222" t="s">
        <v>588</v>
      </c>
      <c r="E157" s="233" t="s">
        <v>598</v>
      </c>
      <c r="F157" s="215"/>
      <c r="G157" s="223">
        <v>18000</v>
      </c>
      <c r="H157" s="213">
        <f t="shared" si="5"/>
        <v>4149165.3560000048</v>
      </c>
      <c r="I157" s="224"/>
      <c r="J157" s="224"/>
      <c r="K157" s="224"/>
      <c r="L157" s="224"/>
      <c r="M157" s="224"/>
      <c r="N157" s="224"/>
      <c r="O157" s="224"/>
      <c r="P157" s="224"/>
      <c r="Q157" s="224"/>
      <c r="R157" s="224"/>
      <c r="S157" s="224"/>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row>
    <row r="158" spans="1:206" s="226" customFormat="1" ht="56.25" x14ac:dyDescent="0.3">
      <c r="A158" s="220"/>
      <c r="B158" s="209">
        <v>45677</v>
      </c>
      <c r="C158" s="210" t="s">
        <v>599</v>
      </c>
      <c r="D158" s="222" t="s">
        <v>223</v>
      </c>
      <c r="E158" s="233" t="s">
        <v>600</v>
      </c>
      <c r="F158" s="215"/>
      <c r="G158" s="223">
        <v>9000</v>
      </c>
      <c r="H158" s="213">
        <f t="shared" si="5"/>
        <v>4140165.3560000048</v>
      </c>
      <c r="I158" s="224"/>
      <c r="J158" s="224"/>
      <c r="K158" s="224"/>
      <c r="L158" s="224"/>
      <c r="M158" s="224"/>
      <c r="N158" s="224"/>
      <c r="O158" s="224"/>
      <c r="P158" s="224"/>
      <c r="Q158" s="224"/>
      <c r="R158" s="224"/>
      <c r="S158" s="224"/>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row>
    <row r="159" spans="1:206" s="226" customFormat="1" ht="37.5" x14ac:dyDescent="0.3">
      <c r="A159" s="220"/>
      <c r="B159" s="209">
        <v>45677</v>
      </c>
      <c r="C159" s="210" t="s">
        <v>601</v>
      </c>
      <c r="D159" s="222" t="s">
        <v>602</v>
      </c>
      <c r="E159" s="233" t="s">
        <v>603</v>
      </c>
      <c r="F159" s="215"/>
      <c r="G159" s="223">
        <v>7000.2</v>
      </c>
      <c r="H159" s="213">
        <f t="shared" si="5"/>
        <v>4133165.1560000046</v>
      </c>
      <c r="I159" s="224"/>
      <c r="J159" s="224"/>
      <c r="K159" s="224"/>
      <c r="L159" s="224"/>
      <c r="M159" s="224"/>
      <c r="N159" s="224"/>
      <c r="O159" s="224"/>
      <c r="P159" s="224"/>
      <c r="Q159" s="224"/>
      <c r="R159" s="224"/>
      <c r="S159" s="224"/>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c r="AY159" s="225"/>
      <c r="AZ159" s="225"/>
      <c r="BA159" s="225"/>
      <c r="BB159" s="225"/>
      <c r="BC159" s="225"/>
      <c r="BD159" s="225"/>
      <c r="BE159" s="225"/>
      <c r="BF159" s="225"/>
      <c r="BG159" s="225"/>
      <c r="BH159" s="225"/>
      <c r="BI159" s="225"/>
      <c r="BJ159" s="225"/>
      <c r="BK159" s="225"/>
      <c r="BL159" s="225"/>
      <c r="BM159" s="225"/>
      <c r="BN159" s="225"/>
      <c r="BO159" s="225"/>
      <c r="BP159" s="225"/>
      <c r="BQ159" s="225"/>
      <c r="BR159" s="225"/>
      <c r="BS159" s="225"/>
      <c r="BT159" s="225"/>
      <c r="BU159" s="225"/>
      <c r="BV159" s="225"/>
      <c r="BW159" s="225"/>
      <c r="BX159" s="225"/>
      <c r="BY159" s="225"/>
      <c r="BZ159" s="225"/>
      <c r="CA159" s="225"/>
      <c r="CB159" s="225"/>
      <c r="CC159" s="225"/>
      <c r="CD159" s="225"/>
      <c r="CE159" s="225"/>
      <c r="CF159" s="225"/>
      <c r="CG159" s="225"/>
      <c r="CH159" s="225"/>
      <c r="CI159" s="225"/>
      <c r="CJ159" s="225"/>
      <c r="CK159" s="225"/>
      <c r="CL159" s="225"/>
      <c r="CM159" s="225"/>
      <c r="CN159" s="225"/>
      <c r="CO159" s="225"/>
      <c r="CP159" s="225"/>
      <c r="CQ159" s="225"/>
      <c r="CR159" s="225"/>
      <c r="CS159" s="225"/>
      <c r="CT159" s="225"/>
      <c r="CU159" s="225"/>
      <c r="CV159" s="225"/>
      <c r="CW159" s="225"/>
      <c r="CX159" s="225"/>
      <c r="CY159" s="225"/>
      <c r="CZ159" s="225"/>
      <c r="DA159" s="225"/>
      <c r="DB159" s="225"/>
      <c r="DC159" s="225"/>
      <c r="DD159" s="225"/>
      <c r="DE159" s="225"/>
      <c r="DF159" s="225"/>
      <c r="DG159" s="225"/>
      <c r="DH159" s="225"/>
      <c r="DI159" s="225"/>
      <c r="DJ159" s="225"/>
      <c r="DK159" s="225"/>
      <c r="DL159" s="225"/>
      <c r="DM159" s="225"/>
      <c r="DN159" s="225"/>
      <c r="DO159" s="225"/>
      <c r="DP159" s="225"/>
      <c r="DQ159" s="225"/>
      <c r="DR159" s="225"/>
      <c r="DS159" s="225"/>
      <c r="DT159" s="225"/>
      <c r="DU159" s="225"/>
      <c r="DV159" s="225"/>
      <c r="DW159" s="225"/>
      <c r="DX159" s="225"/>
      <c r="DY159" s="225"/>
      <c r="DZ159" s="225"/>
      <c r="EA159" s="225"/>
      <c r="EB159" s="225"/>
      <c r="EC159" s="225"/>
      <c r="ED159" s="225"/>
      <c r="EE159" s="225"/>
      <c r="EF159" s="225"/>
      <c r="EG159" s="225"/>
      <c r="EH159" s="225"/>
      <c r="EI159" s="225"/>
      <c r="EJ159" s="225"/>
      <c r="EK159" s="225"/>
      <c r="EL159" s="225"/>
      <c r="EM159" s="225"/>
      <c r="EN159" s="225"/>
      <c r="EO159" s="225"/>
      <c r="EP159" s="225"/>
      <c r="EQ159" s="225"/>
      <c r="ER159" s="225"/>
      <c r="ES159" s="225"/>
      <c r="ET159" s="225"/>
      <c r="EU159" s="225"/>
      <c r="EV159" s="225"/>
      <c r="EW159" s="225"/>
      <c r="EX159" s="225"/>
      <c r="EY159" s="225"/>
      <c r="EZ159" s="225"/>
      <c r="FA159" s="225"/>
      <c r="FB159" s="225"/>
      <c r="FC159" s="225"/>
      <c r="FD159" s="225"/>
      <c r="FE159" s="225"/>
      <c r="FF159" s="225"/>
      <c r="FG159" s="225"/>
      <c r="FH159" s="225"/>
      <c r="FI159" s="225"/>
      <c r="FJ159" s="225"/>
      <c r="FK159" s="225"/>
      <c r="FL159" s="225"/>
      <c r="FM159" s="225"/>
      <c r="FN159" s="225"/>
      <c r="FO159" s="225"/>
      <c r="FP159" s="225"/>
      <c r="FQ159" s="225"/>
      <c r="FR159" s="225"/>
      <c r="FS159" s="225"/>
      <c r="FT159" s="225"/>
      <c r="FU159" s="225"/>
      <c r="FV159" s="225"/>
      <c r="FW159" s="225"/>
      <c r="FX159" s="225"/>
      <c r="FY159" s="225"/>
      <c r="FZ159" s="225"/>
      <c r="GA159" s="225"/>
      <c r="GB159" s="225"/>
      <c r="GC159" s="225"/>
      <c r="GD159" s="225"/>
      <c r="GE159" s="225"/>
      <c r="GF159" s="225"/>
      <c r="GG159" s="225"/>
      <c r="GH159" s="225"/>
      <c r="GI159" s="225"/>
      <c r="GJ159" s="225"/>
      <c r="GK159" s="225"/>
      <c r="GL159" s="225"/>
      <c r="GM159" s="225"/>
      <c r="GN159" s="225"/>
      <c r="GO159" s="225"/>
      <c r="GP159" s="225"/>
      <c r="GQ159" s="225"/>
      <c r="GR159" s="225"/>
      <c r="GS159" s="225"/>
      <c r="GT159" s="225"/>
      <c r="GU159" s="225"/>
      <c r="GV159" s="225"/>
      <c r="GW159" s="225"/>
      <c r="GX159" s="225"/>
    </row>
    <row r="160" spans="1:206" s="226" customFormat="1" ht="56.25" x14ac:dyDescent="0.3">
      <c r="A160" s="220"/>
      <c r="B160" s="209">
        <v>45677</v>
      </c>
      <c r="C160" s="210" t="s">
        <v>604</v>
      </c>
      <c r="D160" s="222" t="s">
        <v>605</v>
      </c>
      <c r="E160" s="233" t="s">
        <v>606</v>
      </c>
      <c r="F160" s="215"/>
      <c r="G160" s="223">
        <v>29615.39</v>
      </c>
      <c r="H160" s="213">
        <f t="shared" si="5"/>
        <v>4103549.7660000045</v>
      </c>
      <c r="I160" s="224"/>
      <c r="J160" s="224"/>
      <c r="K160" s="224"/>
      <c r="L160" s="224"/>
      <c r="M160" s="224"/>
      <c r="N160" s="224"/>
      <c r="O160" s="224"/>
      <c r="P160" s="224"/>
      <c r="Q160" s="224"/>
      <c r="R160" s="224"/>
      <c r="S160" s="224"/>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5"/>
      <c r="BU160" s="225"/>
      <c r="BV160" s="225"/>
      <c r="BW160" s="225"/>
      <c r="BX160" s="225"/>
      <c r="BY160" s="225"/>
      <c r="BZ160" s="225"/>
      <c r="CA160" s="225"/>
      <c r="CB160" s="225"/>
      <c r="CC160" s="225"/>
      <c r="CD160" s="225"/>
      <c r="CE160" s="225"/>
      <c r="CF160" s="225"/>
      <c r="CG160" s="225"/>
      <c r="CH160" s="225"/>
      <c r="CI160" s="225"/>
      <c r="CJ160" s="225"/>
      <c r="CK160" s="225"/>
      <c r="CL160" s="225"/>
      <c r="CM160" s="225"/>
      <c r="CN160" s="225"/>
      <c r="CO160" s="225"/>
      <c r="CP160" s="225"/>
      <c r="CQ160" s="225"/>
      <c r="CR160" s="225"/>
      <c r="CS160" s="225"/>
      <c r="CT160" s="225"/>
      <c r="CU160" s="225"/>
      <c r="CV160" s="225"/>
      <c r="CW160" s="225"/>
      <c r="CX160" s="225"/>
      <c r="CY160" s="225"/>
      <c r="CZ160" s="225"/>
      <c r="DA160" s="225"/>
      <c r="DB160" s="225"/>
      <c r="DC160" s="225"/>
      <c r="DD160" s="225"/>
      <c r="DE160" s="225"/>
      <c r="DF160" s="225"/>
      <c r="DG160" s="225"/>
      <c r="DH160" s="225"/>
      <c r="DI160" s="225"/>
      <c r="DJ160" s="225"/>
      <c r="DK160" s="225"/>
      <c r="DL160" s="225"/>
      <c r="DM160" s="225"/>
      <c r="DN160" s="225"/>
      <c r="DO160" s="225"/>
      <c r="DP160" s="225"/>
      <c r="DQ160" s="225"/>
      <c r="DR160" s="225"/>
      <c r="DS160" s="225"/>
      <c r="DT160" s="225"/>
      <c r="DU160" s="225"/>
      <c r="DV160" s="225"/>
      <c r="DW160" s="225"/>
      <c r="DX160" s="225"/>
      <c r="DY160" s="225"/>
      <c r="DZ160" s="225"/>
      <c r="EA160" s="225"/>
      <c r="EB160" s="225"/>
      <c r="EC160" s="225"/>
      <c r="ED160" s="225"/>
      <c r="EE160" s="225"/>
      <c r="EF160" s="225"/>
      <c r="EG160" s="225"/>
      <c r="EH160" s="225"/>
      <c r="EI160" s="225"/>
      <c r="EJ160" s="225"/>
      <c r="EK160" s="225"/>
      <c r="EL160" s="225"/>
      <c r="EM160" s="225"/>
      <c r="EN160" s="225"/>
      <c r="EO160" s="225"/>
      <c r="EP160" s="225"/>
      <c r="EQ160" s="225"/>
      <c r="ER160" s="225"/>
      <c r="ES160" s="225"/>
      <c r="ET160" s="225"/>
      <c r="EU160" s="225"/>
      <c r="EV160" s="225"/>
      <c r="EW160" s="225"/>
      <c r="EX160" s="225"/>
      <c r="EY160" s="225"/>
      <c r="EZ160" s="225"/>
      <c r="FA160" s="225"/>
      <c r="FB160" s="225"/>
      <c r="FC160" s="225"/>
      <c r="FD160" s="225"/>
      <c r="FE160" s="225"/>
      <c r="FF160" s="225"/>
      <c r="FG160" s="225"/>
      <c r="FH160" s="225"/>
      <c r="FI160" s="225"/>
      <c r="FJ160" s="225"/>
      <c r="FK160" s="225"/>
      <c r="FL160" s="225"/>
      <c r="FM160" s="225"/>
      <c r="FN160" s="225"/>
      <c r="FO160" s="225"/>
      <c r="FP160" s="225"/>
      <c r="FQ160" s="225"/>
      <c r="FR160" s="225"/>
      <c r="FS160" s="225"/>
      <c r="FT160" s="225"/>
      <c r="FU160" s="225"/>
      <c r="FV160" s="225"/>
      <c r="FW160" s="225"/>
      <c r="FX160" s="225"/>
      <c r="FY160" s="225"/>
      <c r="FZ160" s="225"/>
      <c r="GA160" s="225"/>
      <c r="GB160" s="225"/>
      <c r="GC160" s="225"/>
      <c r="GD160" s="225"/>
      <c r="GE160" s="225"/>
      <c r="GF160" s="225"/>
      <c r="GG160" s="225"/>
      <c r="GH160" s="225"/>
      <c r="GI160" s="225"/>
      <c r="GJ160" s="225"/>
      <c r="GK160" s="225"/>
      <c r="GL160" s="225"/>
      <c r="GM160" s="225"/>
      <c r="GN160" s="225"/>
      <c r="GO160" s="225"/>
      <c r="GP160" s="225"/>
      <c r="GQ160" s="225"/>
      <c r="GR160" s="225"/>
      <c r="GS160" s="225"/>
      <c r="GT160" s="225"/>
      <c r="GU160" s="225"/>
      <c r="GV160" s="225"/>
      <c r="GW160" s="225"/>
      <c r="GX160" s="225"/>
    </row>
    <row r="161" spans="1:206" s="226" customFormat="1" ht="56.25" x14ac:dyDescent="0.3">
      <c r="A161" s="220"/>
      <c r="B161" s="209">
        <v>45677</v>
      </c>
      <c r="C161" s="210" t="s">
        <v>607</v>
      </c>
      <c r="D161" s="222" t="s">
        <v>582</v>
      </c>
      <c r="E161" s="233" t="s">
        <v>608</v>
      </c>
      <c r="F161" s="215"/>
      <c r="G161" s="223">
        <v>5000.3999999999996</v>
      </c>
      <c r="H161" s="213">
        <f t="shared" si="5"/>
        <v>4098549.3660000046</v>
      </c>
      <c r="I161" s="224"/>
      <c r="J161" s="224"/>
      <c r="K161" s="224"/>
      <c r="L161" s="224"/>
      <c r="M161" s="224"/>
      <c r="N161" s="224"/>
      <c r="O161" s="224"/>
      <c r="P161" s="224"/>
      <c r="Q161" s="224"/>
      <c r="R161" s="224"/>
      <c r="S161" s="224"/>
      <c r="T161" s="225"/>
      <c r="U161" s="225"/>
      <c r="V161" s="225"/>
      <c r="W161" s="225"/>
      <c r="X161" s="225"/>
      <c r="Y161" s="225"/>
      <c r="Z161" s="225"/>
      <c r="AA161" s="225"/>
      <c r="AB161" s="225"/>
      <c r="AC161" s="225"/>
      <c r="AD161" s="225"/>
      <c r="AE161" s="225"/>
      <c r="AF161" s="225"/>
      <c r="AG161" s="225"/>
      <c r="AH161" s="225"/>
      <c r="AI161" s="225"/>
      <c r="AJ161" s="225"/>
      <c r="AK161" s="225"/>
      <c r="AL161" s="225"/>
      <c r="AM161" s="225"/>
      <c r="AN161" s="225"/>
      <c r="AO161" s="225"/>
      <c r="AP161" s="225"/>
      <c r="AQ161" s="225"/>
      <c r="AR161" s="225"/>
      <c r="AS161" s="225"/>
      <c r="AT161" s="225"/>
      <c r="AU161" s="225"/>
      <c r="AV161" s="225"/>
      <c r="AW161" s="225"/>
      <c r="AX161" s="225"/>
      <c r="AY161" s="225"/>
      <c r="AZ161" s="225"/>
      <c r="BA161" s="225"/>
      <c r="BB161" s="225"/>
      <c r="BC161" s="225"/>
      <c r="BD161" s="225"/>
      <c r="BE161" s="225"/>
      <c r="BF161" s="225"/>
      <c r="BG161" s="225"/>
      <c r="BH161" s="225"/>
      <c r="BI161" s="225"/>
      <c r="BJ161" s="225"/>
      <c r="BK161" s="225"/>
      <c r="BL161" s="225"/>
      <c r="BM161" s="225"/>
      <c r="BN161" s="225"/>
      <c r="BO161" s="225"/>
      <c r="BP161" s="225"/>
      <c r="BQ161" s="225"/>
      <c r="BR161" s="225"/>
      <c r="BS161" s="225"/>
      <c r="BT161" s="225"/>
      <c r="BU161" s="225"/>
      <c r="BV161" s="225"/>
      <c r="BW161" s="225"/>
      <c r="BX161" s="225"/>
      <c r="BY161" s="225"/>
      <c r="BZ161" s="225"/>
      <c r="CA161" s="225"/>
      <c r="CB161" s="225"/>
      <c r="CC161" s="225"/>
      <c r="CD161" s="225"/>
      <c r="CE161" s="225"/>
      <c r="CF161" s="225"/>
      <c r="CG161" s="225"/>
      <c r="CH161" s="225"/>
      <c r="CI161" s="225"/>
      <c r="CJ161" s="225"/>
      <c r="CK161" s="225"/>
      <c r="CL161" s="225"/>
      <c r="CM161" s="225"/>
      <c r="CN161" s="225"/>
      <c r="CO161" s="225"/>
      <c r="CP161" s="225"/>
      <c r="CQ161" s="225"/>
      <c r="CR161" s="225"/>
      <c r="CS161" s="225"/>
      <c r="CT161" s="225"/>
      <c r="CU161" s="225"/>
      <c r="CV161" s="225"/>
      <c r="CW161" s="225"/>
      <c r="CX161" s="225"/>
      <c r="CY161" s="225"/>
      <c r="CZ161" s="225"/>
      <c r="DA161" s="225"/>
      <c r="DB161" s="225"/>
      <c r="DC161" s="225"/>
      <c r="DD161" s="225"/>
      <c r="DE161" s="225"/>
      <c r="DF161" s="225"/>
      <c r="DG161" s="225"/>
      <c r="DH161" s="225"/>
      <c r="DI161" s="225"/>
      <c r="DJ161" s="225"/>
      <c r="DK161" s="225"/>
      <c r="DL161" s="225"/>
      <c r="DM161" s="225"/>
      <c r="DN161" s="225"/>
      <c r="DO161" s="225"/>
      <c r="DP161" s="225"/>
      <c r="DQ161" s="225"/>
      <c r="DR161" s="225"/>
      <c r="DS161" s="225"/>
      <c r="DT161" s="225"/>
      <c r="DU161" s="225"/>
      <c r="DV161" s="225"/>
      <c r="DW161" s="225"/>
      <c r="DX161" s="225"/>
      <c r="DY161" s="225"/>
      <c r="DZ161" s="225"/>
      <c r="EA161" s="225"/>
      <c r="EB161" s="225"/>
      <c r="EC161" s="225"/>
      <c r="ED161" s="225"/>
      <c r="EE161" s="225"/>
      <c r="EF161" s="225"/>
      <c r="EG161" s="225"/>
      <c r="EH161" s="225"/>
      <c r="EI161" s="225"/>
      <c r="EJ161" s="225"/>
      <c r="EK161" s="225"/>
      <c r="EL161" s="225"/>
      <c r="EM161" s="225"/>
      <c r="EN161" s="225"/>
      <c r="EO161" s="225"/>
      <c r="EP161" s="225"/>
      <c r="EQ161" s="225"/>
      <c r="ER161" s="225"/>
      <c r="ES161" s="225"/>
      <c r="ET161" s="225"/>
      <c r="EU161" s="225"/>
      <c r="EV161" s="225"/>
      <c r="EW161" s="225"/>
      <c r="EX161" s="225"/>
      <c r="EY161" s="225"/>
      <c r="EZ161" s="225"/>
      <c r="FA161" s="225"/>
      <c r="FB161" s="225"/>
      <c r="FC161" s="225"/>
      <c r="FD161" s="225"/>
      <c r="FE161" s="225"/>
      <c r="FF161" s="225"/>
      <c r="FG161" s="225"/>
      <c r="FH161" s="225"/>
      <c r="FI161" s="225"/>
      <c r="FJ161" s="225"/>
      <c r="FK161" s="225"/>
      <c r="FL161" s="225"/>
      <c r="FM161" s="225"/>
      <c r="FN161" s="225"/>
      <c r="FO161" s="225"/>
      <c r="FP161" s="225"/>
      <c r="FQ161" s="225"/>
      <c r="FR161" s="225"/>
      <c r="FS161" s="225"/>
      <c r="FT161" s="225"/>
      <c r="FU161" s="225"/>
      <c r="FV161" s="225"/>
      <c r="FW161" s="225"/>
      <c r="FX161" s="225"/>
      <c r="FY161" s="225"/>
      <c r="FZ161" s="225"/>
      <c r="GA161" s="225"/>
      <c r="GB161" s="225"/>
      <c r="GC161" s="225"/>
      <c r="GD161" s="225"/>
      <c r="GE161" s="225"/>
      <c r="GF161" s="225"/>
      <c r="GG161" s="225"/>
      <c r="GH161" s="225"/>
      <c r="GI161" s="225"/>
      <c r="GJ161" s="225"/>
      <c r="GK161" s="225"/>
      <c r="GL161" s="225"/>
      <c r="GM161" s="225"/>
      <c r="GN161" s="225"/>
      <c r="GO161" s="225"/>
      <c r="GP161" s="225"/>
      <c r="GQ161" s="225"/>
      <c r="GR161" s="225"/>
      <c r="GS161" s="225"/>
      <c r="GT161" s="225"/>
      <c r="GU161" s="225"/>
      <c r="GV161" s="225"/>
      <c r="GW161" s="225"/>
      <c r="GX161" s="225"/>
    </row>
    <row r="162" spans="1:206" s="226" customFormat="1" ht="93.75" x14ac:dyDescent="0.3">
      <c r="A162" s="220"/>
      <c r="B162" s="209">
        <v>45677</v>
      </c>
      <c r="C162" s="210" t="s">
        <v>609</v>
      </c>
      <c r="D162" s="222" t="s">
        <v>582</v>
      </c>
      <c r="E162" s="233" t="s">
        <v>610</v>
      </c>
      <c r="F162" s="215"/>
      <c r="G162" s="223">
        <v>18000</v>
      </c>
      <c r="H162" s="213">
        <f t="shared" si="5"/>
        <v>4080549.3660000046</v>
      </c>
      <c r="I162" s="224"/>
      <c r="J162" s="224"/>
      <c r="K162" s="224"/>
      <c r="L162" s="224"/>
      <c r="M162" s="224"/>
      <c r="N162" s="224"/>
      <c r="O162" s="224"/>
      <c r="P162" s="224"/>
      <c r="Q162" s="224"/>
      <c r="R162" s="224"/>
      <c r="S162" s="224"/>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5"/>
      <c r="CE162" s="225"/>
      <c r="CF162" s="225"/>
      <c r="CG162" s="225"/>
      <c r="CH162" s="225"/>
      <c r="CI162" s="225"/>
      <c r="CJ162" s="225"/>
      <c r="CK162" s="225"/>
      <c r="CL162" s="225"/>
      <c r="CM162" s="225"/>
      <c r="CN162" s="225"/>
      <c r="CO162" s="225"/>
      <c r="CP162" s="225"/>
      <c r="CQ162" s="225"/>
      <c r="CR162" s="225"/>
      <c r="CS162" s="225"/>
      <c r="CT162" s="225"/>
      <c r="CU162" s="225"/>
      <c r="CV162" s="225"/>
      <c r="CW162" s="225"/>
      <c r="CX162" s="225"/>
      <c r="CY162" s="225"/>
      <c r="CZ162" s="225"/>
      <c r="DA162" s="225"/>
      <c r="DB162" s="225"/>
      <c r="DC162" s="225"/>
      <c r="DD162" s="225"/>
      <c r="DE162" s="225"/>
      <c r="DF162" s="225"/>
      <c r="DG162" s="225"/>
      <c r="DH162" s="225"/>
      <c r="DI162" s="225"/>
      <c r="DJ162" s="225"/>
      <c r="DK162" s="225"/>
      <c r="DL162" s="225"/>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25"/>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25"/>
      <c r="FW162" s="225"/>
      <c r="FX162" s="225"/>
      <c r="FY162" s="225"/>
      <c r="FZ162" s="225"/>
      <c r="GA162" s="225"/>
      <c r="GB162" s="225"/>
      <c r="GC162" s="225"/>
      <c r="GD162" s="225"/>
      <c r="GE162" s="225"/>
      <c r="GF162" s="225"/>
      <c r="GG162" s="225"/>
      <c r="GH162" s="225"/>
      <c r="GI162" s="225"/>
      <c r="GJ162" s="225"/>
      <c r="GK162" s="225"/>
      <c r="GL162" s="225"/>
      <c r="GM162" s="225"/>
      <c r="GN162" s="225"/>
      <c r="GO162" s="225"/>
      <c r="GP162" s="225"/>
      <c r="GQ162" s="225"/>
      <c r="GR162" s="225"/>
      <c r="GS162" s="225"/>
      <c r="GT162" s="225"/>
      <c r="GU162" s="225"/>
      <c r="GV162" s="225"/>
      <c r="GW162" s="225"/>
      <c r="GX162" s="225"/>
    </row>
    <row r="163" spans="1:206" s="226" customFormat="1" ht="93.75" x14ac:dyDescent="0.3">
      <c r="A163" s="220"/>
      <c r="B163" s="209">
        <v>45677</v>
      </c>
      <c r="C163" s="210" t="s">
        <v>611</v>
      </c>
      <c r="D163" s="222" t="s">
        <v>582</v>
      </c>
      <c r="E163" s="233" t="s">
        <v>612</v>
      </c>
      <c r="F163" s="215"/>
      <c r="G163" s="223">
        <v>18000</v>
      </c>
      <c r="H163" s="213">
        <f t="shared" si="5"/>
        <v>4062549.3660000046</v>
      </c>
      <c r="I163" s="224"/>
      <c r="J163" s="224"/>
      <c r="K163" s="224"/>
      <c r="L163" s="224"/>
      <c r="M163" s="224"/>
      <c r="N163" s="224"/>
      <c r="O163" s="224"/>
      <c r="P163" s="224"/>
      <c r="Q163" s="224"/>
      <c r="R163" s="224"/>
      <c r="S163" s="224"/>
      <c r="T163" s="225"/>
      <c r="U163" s="225"/>
      <c r="V163" s="225"/>
      <c r="W163" s="225"/>
      <c r="X163" s="225"/>
      <c r="Y163" s="225"/>
      <c r="Z163" s="225"/>
      <c r="AA163" s="225"/>
      <c r="AB163" s="225"/>
      <c r="AC163" s="225"/>
      <c r="AD163" s="225"/>
      <c r="AE163" s="225"/>
      <c r="AF163" s="225"/>
      <c r="AG163" s="225"/>
      <c r="AH163" s="225"/>
      <c r="AI163" s="225"/>
      <c r="AJ163" s="225"/>
      <c r="AK163" s="225"/>
      <c r="AL163" s="225"/>
      <c r="AM163" s="225"/>
      <c r="AN163" s="225"/>
      <c r="AO163" s="225"/>
      <c r="AP163" s="225"/>
      <c r="AQ163" s="225"/>
      <c r="AR163" s="225"/>
      <c r="AS163" s="225"/>
      <c r="AT163" s="225"/>
      <c r="AU163" s="225"/>
      <c r="AV163" s="225"/>
      <c r="AW163" s="225"/>
      <c r="AX163" s="225"/>
      <c r="AY163" s="225"/>
      <c r="AZ163" s="225"/>
      <c r="BA163" s="225"/>
      <c r="BB163" s="225"/>
      <c r="BC163" s="225"/>
      <c r="BD163" s="225"/>
      <c r="BE163" s="225"/>
      <c r="BF163" s="225"/>
      <c r="BG163" s="225"/>
      <c r="BH163" s="225"/>
      <c r="BI163" s="225"/>
      <c r="BJ163" s="225"/>
      <c r="BK163" s="225"/>
      <c r="BL163" s="225"/>
      <c r="BM163" s="225"/>
      <c r="BN163" s="225"/>
      <c r="BO163" s="225"/>
      <c r="BP163" s="225"/>
      <c r="BQ163" s="225"/>
      <c r="BR163" s="225"/>
      <c r="BS163" s="225"/>
      <c r="BT163" s="225"/>
      <c r="BU163" s="225"/>
      <c r="BV163" s="225"/>
      <c r="BW163" s="225"/>
      <c r="BX163" s="225"/>
      <c r="BY163" s="225"/>
      <c r="BZ163" s="225"/>
      <c r="CA163" s="225"/>
      <c r="CB163" s="225"/>
      <c r="CC163" s="225"/>
      <c r="CD163" s="225"/>
      <c r="CE163" s="225"/>
      <c r="CF163" s="225"/>
      <c r="CG163" s="225"/>
      <c r="CH163" s="225"/>
      <c r="CI163" s="225"/>
      <c r="CJ163" s="225"/>
      <c r="CK163" s="225"/>
      <c r="CL163" s="225"/>
      <c r="CM163" s="225"/>
      <c r="CN163" s="225"/>
      <c r="CO163" s="225"/>
      <c r="CP163" s="225"/>
      <c r="CQ163" s="225"/>
      <c r="CR163" s="225"/>
      <c r="CS163" s="225"/>
      <c r="CT163" s="225"/>
      <c r="CU163" s="225"/>
      <c r="CV163" s="225"/>
      <c r="CW163" s="225"/>
      <c r="CX163" s="225"/>
      <c r="CY163" s="225"/>
      <c r="CZ163" s="225"/>
      <c r="DA163" s="225"/>
      <c r="DB163" s="225"/>
      <c r="DC163" s="225"/>
      <c r="DD163" s="225"/>
      <c r="DE163" s="225"/>
      <c r="DF163" s="225"/>
      <c r="DG163" s="225"/>
      <c r="DH163" s="225"/>
      <c r="DI163" s="225"/>
      <c r="DJ163" s="225"/>
      <c r="DK163" s="225"/>
      <c r="DL163" s="225"/>
      <c r="DM163" s="225"/>
      <c r="DN163" s="225"/>
      <c r="DO163" s="225"/>
      <c r="DP163" s="225"/>
      <c r="DQ163" s="225"/>
      <c r="DR163" s="225"/>
      <c r="DS163" s="225"/>
      <c r="DT163" s="225"/>
      <c r="DU163" s="225"/>
      <c r="DV163" s="225"/>
      <c r="DW163" s="225"/>
      <c r="DX163" s="225"/>
      <c r="DY163" s="225"/>
      <c r="DZ163" s="225"/>
      <c r="EA163" s="225"/>
      <c r="EB163" s="225"/>
      <c r="EC163" s="225"/>
      <c r="ED163" s="225"/>
      <c r="EE163" s="225"/>
      <c r="EF163" s="225"/>
      <c r="EG163" s="225"/>
      <c r="EH163" s="225"/>
      <c r="EI163" s="225"/>
      <c r="EJ163" s="225"/>
      <c r="EK163" s="225"/>
      <c r="EL163" s="225"/>
      <c r="EM163" s="225"/>
      <c r="EN163" s="225"/>
      <c r="EO163" s="225"/>
      <c r="EP163" s="225"/>
      <c r="EQ163" s="225"/>
      <c r="ER163" s="225"/>
      <c r="ES163" s="225"/>
      <c r="ET163" s="225"/>
      <c r="EU163" s="225"/>
      <c r="EV163" s="225"/>
      <c r="EW163" s="225"/>
      <c r="EX163" s="225"/>
      <c r="EY163" s="225"/>
      <c r="EZ163" s="225"/>
      <c r="FA163" s="225"/>
      <c r="FB163" s="225"/>
      <c r="FC163" s="225"/>
      <c r="FD163" s="225"/>
      <c r="FE163" s="225"/>
      <c r="FF163" s="225"/>
      <c r="FG163" s="225"/>
      <c r="FH163" s="225"/>
      <c r="FI163" s="225"/>
      <c r="FJ163" s="225"/>
      <c r="FK163" s="225"/>
      <c r="FL163" s="225"/>
      <c r="FM163" s="225"/>
      <c r="FN163" s="225"/>
      <c r="FO163" s="225"/>
      <c r="FP163" s="225"/>
      <c r="FQ163" s="225"/>
      <c r="FR163" s="225"/>
      <c r="FS163" s="225"/>
      <c r="FT163" s="225"/>
      <c r="FU163" s="225"/>
      <c r="FV163" s="225"/>
      <c r="FW163" s="225"/>
      <c r="FX163" s="225"/>
      <c r="FY163" s="225"/>
      <c r="FZ163" s="225"/>
      <c r="GA163" s="225"/>
      <c r="GB163" s="225"/>
      <c r="GC163" s="225"/>
      <c r="GD163" s="225"/>
      <c r="GE163" s="225"/>
      <c r="GF163" s="225"/>
      <c r="GG163" s="225"/>
      <c r="GH163" s="225"/>
      <c r="GI163" s="225"/>
      <c r="GJ163" s="225"/>
      <c r="GK163" s="225"/>
      <c r="GL163" s="225"/>
      <c r="GM163" s="225"/>
      <c r="GN163" s="225"/>
      <c r="GO163" s="225"/>
      <c r="GP163" s="225"/>
      <c r="GQ163" s="225"/>
      <c r="GR163" s="225"/>
      <c r="GS163" s="225"/>
      <c r="GT163" s="225"/>
      <c r="GU163" s="225"/>
      <c r="GV163" s="225"/>
      <c r="GW163" s="225"/>
      <c r="GX163" s="225"/>
    </row>
    <row r="164" spans="1:206" s="226" customFormat="1" ht="37.5" x14ac:dyDescent="0.3">
      <c r="A164" s="220"/>
      <c r="B164" s="209">
        <v>45677</v>
      </c>
      <c r="C164" s="210" t="s">
        <v>613</v>
      </c>
      <c r="D164" s="222" t="s">
        <v>445</v>
      </c>
      <c r="E164" s="233" t="s">
        <v>614</v>
      </c>
      <c r="F164" s="215"/>
      <c r="G164" s="223">
        <v>18000</v>
      </c>
      <c r="H164" s="213">
        <f t="shared" si="5"/>
        <v>4044549.3660000046</v>
      </c>
      <c r="I164" s="224"/>
      <c r="J164" s="224"/>
      <c r="K164" s="224"/>
      <c r="L164" s="224"/>
      <c r="M164" s="224"/>
      <c r="N164" s="224"/>
      <c r="O164" s="224"/>
      <c r="P164" s="224"/>
      <c r="Q164" s="224"/>
      <c r="R164" s="224"/>
      <c r="S164" s="224"/>
      <c r="T164" s="225"/>
      <c r="U164" s="225"/>
      <c r="V164" s="225"/>
      <c r="W164" s="225"/>
      <c r="X164" s="225"/>
      <c r="Y164" s="225"/>
      <c r="Z164" s="225"/>
      <c r="AA164" s="225"/>
      <c r="AB164" s="225"/>
      <c r="AC164" s="225"/>
      <c r="AD164" s="225"/>
      <c r="AE164" s="225"/>
      <c r="AF164" s="225"/>
      <c r="AG164" s="225"/>
      <c r="AH164" s="225"/>
      <c r="AI164" s="225"/>
      <c r="AJ164" s="225"/>
      <c r="AK164" s="225"/>
      <c r="AL164" s="225"/>
      <c r="AM164" s="225"/>
      <c r="AN164" s="225"/>
      <c r="AO164" s="225"/>
      <c r="AP164" s="225"/>
      <c r="AQ164" s="225"/>
      <c r="AR164" s="225"/>
      <c r="AS164" s="225"/>
      <c r="AT164" s="225"/>
      <c r="AU164" s="225"/>
      <c r="AV164" s="225"/>
      <c r="AW164" s="225"/>
      <c r="AX164" s="225"/>
      <c r="AY164" s="225"/>
      <c r="AZ164" s="225"/>
      <c r="BA164" s="225"/>
      <c r="BB164" s="225"/>
      <c r="BC164" s="225"/>
      <c r="BD164" s="225"/>
      <c r="BE164" s="225"/>
      <c r="BF164" s="225"/>
      <c r="BG164" s="225"/>
      <c r="BH164" s="225"/>
      <c r="BI164" s="225"/>
      <c r="BJ164" s="225"/>
      <c r="BK164" s="225"/>
      <c r="BL164" s="225"/>
      <c r="BM164" s="225"/>
      <c r="BN164" s="225"/>
      <c r="BO164" s="225"/>
      <c r="BP164" s="225"/>
      <c r="BQ164" s="225"/>
      <c r="BR164" s="225"/>
      <c r="BS164" s="225"/>
      <c r="BT164" s="225"/>
      <c r="BU164" s="225"/>
      <c r="BV164" s="225"/>
      <c r="BW164" s="225"/>
      <c r="BX164" s="225"/>
      <c r="BY164" s="225"/>
      <c r="BZ164" s="225"/>
      <c r="CA164" s="225"/>
      <c r="CB164" s="225"/>
      <c r="CC164" s="225"/>
      <c r="CD164" s="225"/>
      <c r="CE164" s="225"/>
      <c r="CF164" s="225"/>
      <c r="CG164" s="225"/>
      <c r="CH164" s="225"/>
      <c r="CI164" s="225"/>
      <c r="CJ164" s="225"/>
      <c r="CK164" s="225"/>
      <c r="CL164" s="225"/>
      <c r="CM164" s="225"/>
      <c r="CN164" s="225"/>
      <c r="CO164" s="225"/>
      <c r="CP164" s="225"/>
      <c r="CQ164" s="225"/>
      <c r="CR164" s="225"/>
      <c r="CS164" s="225"/>
      <c r="CT164" s="225"/>
      <c r="CU164" s="225"/>
      <c r="CV164" s="225"/>
      <c r="CW164" s="225"/>
      <c r="CX164" s="225"/>
      <c r="CY164" s="225"/>
      <c r="CZ164" s="225"/>
      <c r="DA164" s="225"/>
      <c r="DB164" s="225"/>
      <c r="DC164" s="225"/>
      <c r="DD164" s="225"/>
      <c r="DE164" s="225"/>
      <c r="DF164" s="225"/>
      <c r="DG164" s="225"/>
      <c r="DH164" s="225"/>
      <c r="DI164" s="225"/>
      <c r="DJ164" s="225"/>
      <c r="DK164" s="225"/>
      <c r="DL164" s="225"/>
      <c r="DM164" s="225"/>
      <c r="DN164" s="225"/>
      <c r="DO164" s="225"/>
      <c r="DP164" s="225"/>
      <c r="DQ164" s="225"/>
      <c r="DR164" s="225"/>
      <c r="DS164" s="225"/>
      <c r="DT164" s="225"/>
      <c r="DU164" s="225"/>
      <c r="DV164" s="225"/>
      <c r="DW164" s="225"/>
      <c r="DX164" s="225"/>
      <c r="DY164" s="225"/>
      <c r="DZ164" s="225"/>
      <c r="EA164" s="225"/>
      <c r="EB164" s="225"/>
      <c r="EC164" s="225"/>
      <c r="ED164" s="225"/>
      <c r="EE164" s="225"/>
      <c r="EF164" s="225"/>
      <c r="EG164" s="225"/>
      <c r="EH164" s="225"/>
      <c r="EI164" s="225"/>
      <c r="EJ164" s="225"/>
      <c r="EK164" s="225"/>
      <c r="EL164" s="225"/>
      <c r="EM164" s="225"/>
      <c r="EN164" s="225"/>
      <c r="EO164" s="225"/>
      <c r="EP164" s="225"/>
      <c r="EQ164" s="225"/>
      <c r="ER164" s="225"/>
      <c r="ES164" s="225"/>
      <c r="ET164" s="225"/>
      <c r="EU164" s="225"/>
      <c r="EV164" s="225"/>
      <c r="EW164" s="225"/>
      <c r="EX164" s="225"/>
      <c r="EY164" s="225"/>
      <c r="EZ164" s="225"/>
      <c r="FA164" s="225"/>
      <c r="FB164" s="225"/>
      <c r="FC164" s="225"/>
      <c r="FD164" s="225"/>
      <c r="FE164" s="225"/>
      <c r="FF164" s="225"/>
      <c r="FG164" s="225"/>
      <c r="FH164" s="225"/>
      <c r="FI164" s="225"/>
      <c r="FJ164" s="225"/>
      <c r="FK164" s="225"/>
      <c r="FL164" s="225"/>
      <c r="FM164" s="225"/>
      <c r="FN164" s="225"/>
      <c r="FO164" s="225"/>
      <c r="FP164" s="225"/>
      <c r="FQ164" s="225"/>
      <c r="FR164" s="225"/>
      <c r="FS164" s="225"/>
      <c r="FT164" s="225"/>
      <c r="FU164" s="225"/>
      <c r="FV164" s="225"/>
      <c r="FW164" s="225"/>
      <c r="FX164" s="225"/>
      <c r="FY164" s="225"/>
      <c r="FZ164" s="225"/>
      <c r="GA164" s="225"/>
      <c r="GB164" s="225"/>
      <c r="GC164" s="225"/>
      <c r="GD164" s="225"/>
      <c r="GE164" s="225"/>
      <c r="GF164" s="225"/>
      <c r="GG164" s="225"/>
      <c r="GH164" s="225"/>
      <c r="GI164" s="225"/>
      <c r="GJ164" s="225"/>
      <c r="GK164" s="225"/>
      <c r="GL164" s="225"/>
      <c r="GM164" s="225"/>
      <c r="GN164" s="225"/>
      <c r="GO164" s="225"/>
      <c r="GP164" s="225"/>
      <c r="GQ164" s="225"/>
      <c r="GR164" s="225"/>
      <c r="GS164" s="225"/>
      <c r="GT164" s="225"/>
      <c r="GU164" s="225"/>
      <c r="GV164" s="225"/>
      <c r="GW164" s="225"/>
      <c r="GX164" s="225"/>
    </row>
    <row r="165" spans="1:206" s="226" customFormat="1" ht="37.5" x14ac:dyDescent="0.3">
      <c r="A165" s="220"/>
      <c r="B165" s="209">
        <v>45679</v>
      </c>
      <c r="C165" s="210" t="s">
        <v>615</v>
      </c>
      <c r="D165" s="222" t="s">
        <v>206</v>
      </c>
      <c r="E165" s="233" t="s">
        <v>207</v>
      </c>
      <c r="F165" s="215">
        <v>71950</v>
      </c>
      <c r="G165" s="223"/>
      <c r="H165" s="213">
        <f>H164+F165</f>
        <v>4116499.3660000046</v>
      </c>
      <c r="I165" s="224"/>
      <c r="J165" s="224"/>
      <c r="K165" s="224"/>
      <c r="L165" s="224"/>
      <c r="M165" s="224"/>
      <c r="N165" s="224"/>
      <c r="O165" s="224"/>
      <c r="P165" s="224"/>
      <c r="Q165" s="224"/>
      <c r="R165" s="224"/>
      <c r="S165" s="224"/>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225"/>
      <c r="CH165" s="225"/>
      <c r="CI165" s="225"/>
      <c r="CJ165" s="225"/>
      <c r="CK165" s="225"/>
      <c r="CL165" s="225"/>
      <c r="CM165" s="225"/>
      <c r="CN165" s="225"/>
      <c r="CO165" s="225"/>
      <c r="CP165" s="225"/>
      <c r="CQ165" s="225"/>
      <c r="CR165" s="225"/>
      <c r="CS165" s="225"/>
      <c r="CT165" s="225"/>
      <c r="CU165" s="225"/>
      <c r="CV165" s="225"/>
      <c r="CW165" s="225"/>
      <c r="CX165" s="225"/>
      <c r="CY165" s="225"/>
      <c r="CZ165" s="225"/>
      <c r="DA165" s="225"/>
      <c r="DB165" s="225"/>
      <c r="DC165" s="225"/>
      <c r="DD165" s="225"/>
      <c r="DE165" s="225"/>
      <c r="DF165" s="225"/>
      <c r="DG165" s="225"/>
      <c r="DH165" s="225"/>
      <c r="DI165" s="225"/>
      <c r="DJ165" s="225"/>
      <c r="DK165" s="225"/>
      <c r="DL165" s="225"/>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5"/>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25"/>
      <c r="FW165" s="225"/>
      <c r="FX165" s="225"/>
      <c r="FY165" s="225"/>
      <c r="FZ165" s="225"/>
      <c r="GA165" s="225"/>
      <c r="GB165" s="225"/>
      <c r="GC165" s="225"/>
      <c r="GD165" s="225"/>
      <c r="GE165" s="225"/>
      <c r="GF165" s="225"/>
      <c r="GG165" s="225"/>
      <c r="GH165" s="225"/>
      <c r="GI165" s="225"/>
      <c r="GJ165" s="225"/>
      <c r="GK165" s="225"/>
      <c r="GL165" s="225"/>
      <c r="GM165" s="225"/>
      <c r="GN165" s="225"/>
      <c r="GO165" s="225"/>
      <c r="GP165" s="225"/>
      <c r="GQ165" s="225"/>
      <c r="GR165" s="225"/>
      <c r="GS165" s="225"/>
      <c r="GT165" s="225"/>
      <c r="GU165" s="225"/>
      <c r="GV165" s="225"/>
      <c r="GW165" s="225"/>
      <c r="GX165" s="225"/>
    </row>
    <row r="166" spans="1:206" s="226" customFormat="1" ht="18.75" x14ac:dyDescent="0.3">
      <c r="A166" s="220"/>
      <c r="B166" s="209">
        <v>45679</v>
      </c>
      <c r="C166" s="210" t="s">
        <v>616</v>
      </c>
      <c r="D166" s="222" t="s">
        <v>206</v>
      </c>
      <c r="E166" s="233" t="s">
        <v>207</v>
      </c>
      <c r="F166" s="215">
        <v>5240</v>
      </c>
      <c r="G166" s="223"/>
      <c r="H166" s="213">
        <f t="shared" ref="H166:H168" si="6">H165+F166</f>
        <v>4121739.3660000046</v>
      </c>
      <c r="I166" s="224"/>
      <c r="J166" s="224"/>
      <c r="K166" s="224"/>
      <c r="L166" s="224"/>
      <c r="M166" s="224"/>
      <c r="N166" s="224"/>
      <c r="O166" s="224"/>
      <c r="P166" s="224"/>
      <c r="Q166" s="224"/>
      <c r="R166" s="224"/>
      <c r="S166" s="224"/>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225"/>
      <c r="CH166" s="225"/>
      <c r="CI166" s="225"/>
      <c r="CJ166" s="225"/>
      <c r="CK166" s="225"/>
      <c r="CL166" s="225"/>
      <c r="CM166" s="225"/>
      <c r="CN166" s="225"/>
      <c r="CO166" s="225"/>
      <c r="CP166" s="225"/>
      <c r="CQ166" s="225"/>
      <c r="CR166" s="225"/>
      <c r="CS166" s="225"/>
      <c r="CT166" s="225"/>
      <c r="CU166" s="225"/>
      <c r="CV166" s="225"/>
      <c r="CW166" s="225"/>
      <c r="CX166" s="225"/>
      <c r="CY166" s="225"/>
      <c r="CZ166" s="225"/>
      <c r="DA166" s="225"/>
      <c r="DB166" s="225"/>
      <c r="DC166" s="225"/>
      <c r="DD166" s="225"/>
      <c r="DE166" s="225"/>
      <c r="DF166" s="225"/>
      <c r="DG166" s="225"/>
      <c r="DH166" s="225"/>
      <c r="DI166" s="225"/>
      <c r="DJ166" s="225"/>
      <c r="DK166" s="225"/>
      <c r="DL166" s="225"/>
      <c r="DM166" s="225"/>
      <c r="DN166" s="225"/>
      <c r="DO166" s="225"/>
      <c r="DP166" s="225"/>
      <c r="DQ166" s="225"/>
      <c r="DR166" s="225"/>
      <c r="DS166" s="225"/>
      <c r="DT166" s="225"/>
      <c r="DU166" s="225"/>
      <c r="DV166" s="225"/>
      <c r="DW166" s="225"/>
      <c r="DX166" s="225"/>
      <c r="DY166" s="225"/>
      <c r="DZ166" s="225"/>
      <c r="EA166" s="225"/>
      <c r="EB166" s="225"/>
      <c r="EC166" s="225"/>
      <c r="ED166" s="225"/>
      <c r="EE166" s="225"/>
      <c r="EF166" s="225"/>
      <c r="EG166" s="225"/>
      <c r="EH166" s="225"/>
      <c r="EI166" s="225"/>
      <c r="EJ166" s="225"/>
      <c r="EK166" s="225"/>
      <c r="EL166" s="225"/>
      <c r="EM166" s="225"/>
      <c r="EN166" s="225"/>
      <c r="EO166" s="225"/>
      <c r="EP166" s="225"/>
      <c r="EQ166" s="225"/>
      <c r="ER166" s="225"/>
      <c r="ES166" s="225"/>
      <c r="ET166" s="225"/>
      <c r="EU166" s="225"/>
      <c r="EV166" s="225"/>
      <c r="EW166" s="225"/>
      <c r="EX166" s="225"/>
      <c r="EY166" s="225"/>
      <c r="EZ166" s="225"/>
      <c r="FA166" s="225"/>
      <c r="FB166" s="225"/>
      <c r="FC166" s="225"/>
      <c r="FD166" s="225"/>
      <c r="FE166" s="225"/>
      <c r="FF166" s="225"/>
      <c r="FG166" s="225"/>
      <c r="FH166" s="225"/>
      <c r="FI166" s="225"/>
      <c r="FJ166" s="225"/>
      <c r="FK166" s="225"/>
      <c r="FL166" s="225"/>
      <c r="FM166" s="225"/>
      <c r="FN166" s="225"/>
      <c r="FO166" s="225"/>
      <c r="FP166" s="225"/>
      <c r="FQ166" s="225"/>
      <c r="FR166" s="225"/>
      <c r="FS166" s="225"/>
      <c r="FT166" s="225"/>
      <c r="FU166" s="225"/>
      <c r="FV166" s="225"/>
      <c r="FW166" s="225"/>
      <c r="FX166" s="225"/>
      <c r="FY166" s="225"/>
      <c r="FZ166" s="225"/>
      <c r="GA166" s="225"/>
      <c r="GB166" s="225"/>
      <c r="GC166" s="225"/>
      <c r="GD166" s="225"/>
      <c r="GE166" s="225"/>
      <c r="GF166" s="225"/>
      <c r="GG166" s="225"/>
      <c r="GH166" s="225"/>
      <c r="GI166" s="225"/>
      <c r="GJ166" s="225"/>
      <c r="GK166" s="225"/>
      <c r="GL166" s="225"/>
      <c r="GM166" s="225"/>
      <c r="GN166" s="225"/>
      <c r="GO166" s="225"/>
      <c r="GP166" s="225"/>
      <c r="GQ166" s="225"/>
      <c r="GR166" s="225"/>
      <c r="GS166" s="225"/>
      <c r="GT166" s="225"/>
      <c r="GU166" s="225"/>
      <c r="GV166" s="225"/>
      <c r="GW166" s="225"/>
      <c r="GX166" s="225"/>
    </row>
    <row r="167" spans="1:206" s="226" customFormat="1" ht="37.5" x14ac:dyDescent="0.3">
      <c r="A167" s="220"/>
      <c r="B167" s="209">
        <v>45679</v>
      </c>
      <c r="C167" s="210" t="s">
        <v>617</v>
      </c>
      <c r="D167" s="222" t="s">
        <v>206</v>
      </c>
      <c r="E167" s="233" t="s">
        <v>207</v>
      </c>
      <c r="F167" s="215">
        <v>2000</v>
      </c>
      <c r="G167" s="223"/>
      <c r="H167" s="213">
        <f t="shared" si="6"/>
        <v>4123739.3660000046</v>
      </c>
      <c r="I167" s="224"/>
      <c r="J167" s="224"/>
      <c r="K167" s="224"/>
      <c r="L167" s="224"/>
      <c r="M167" s="224"/>
      <c r="N167" s="224"/>
      <c r="O167" s="224"/>
      <c r="P167" s="224"/>
      <c r="Q167" s="224"/>
      <c r="R167" s="224"/>
      <c r="S167" s="224"/>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row>
    <row r="168" spans="1:206" s="226" customFormat="1" ht="37.5" x14ac:dyDescent="0.3">
      <c r="A168" s="220"/>
      <c r="B168" s="209">
        <v>45679</v>
      </c>
      <c r="C168" s="210" t="s">
        <v>618</v>
      </c>
      <c r="D168" s="222" t="s">
        <v>206</v>
      </c>
      <c r="E168" s="233" t="s">
        <v>207</v>
      </c>
      <c r="F168" s="215">
        <v>2500</v>
      </c>
      <c r="G168" s="223"/>
      <c r="H168" s="213">
        <f t="shared" si="6"/>
        <v>4126239.3660000046</v>
      </c>
      <c r="I168" s="224"/>
      <c r="J168" s="224"/>
      <c r="K168" s="224"/>
      <c r="L168" s="224"/>
      <c r="M168" s="224"/>
      <c r="N168" s="224"/>
      <c r="O168" s="224"/>
      <c r="P168" s="224"/>
      <c r="Q168" s="224"/>
      <c r="R168" s="224"/>
      <c r="S168" s="224"/>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row>
    <row r="169" spans="1:206" s="226" customFormat="1" ht="37.5" x14ac:dyDescent="0.3">
      <c r="A169" s="220"/>
      <c r="B169" s="209">
        <v>45679</v>
      </c>
      <c r="C169" s="210" t="s">
        <v>619</v>
      </c>
      <c r="D169" s="222" t="s">
        <v>445</v>
      </c>
      <c r="E169" s="233" t="s">
        <v>620</v>
      </c>
      <c r="F169" s="215"/>
      <c r="G169" s="223">
        <v>9000</v>
      </c>
      <c r="H169" s="213">
        <f>H168-G169</f>
        <v>4117239.3660000046</v>
      </c>
      <c r="I169" s="224"/>
      <c r="J169" s="224"/>
      <c r="K169" s="224"/>
      <c r="L169" s="224"/>
      <c r="M169" s="224"/>
      <c r="N169" s="224"/>
      <c r="O169" s="224"/>
      <c r="P169" s="224"/>
      <c r="Q169" s="224"/>
      <c r="R169" s="224"/>
      <c r="S169" s="224"/>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225"/>
      <c r="CH169" s="225"/>
      <c r="CI169" s="225"/>
      <c r="CJ169" s="225"/>
      <c r="CK169" s="225"/>
      <c r="CL169" s="225"/>
      <c r="CM169" s="225"/>
      <c r="CN169" s="225"/>
      <c r="CO169" s="225"/>
      <c r="CP169" s="225"/>
      <c r="CQ169" s="225"/>
      <c r="CR169" s="225"/>
      <c r="CS169" s="225"/>
      <c r="CT169" s="225"/>
      <c r="CU169" s="225"/>
      <c r="CV169" s="225"/>
      <c r="CW169" s="225"/>
      <c r="CX169" s="225"/>
      <c r="CY169" s="225"/>
      <c r="CZ169" s="225"/>
      <c r="DA169" s="225"/>
      <c r="DB169" s="225"/>
      <c r="DC169" s="225"/>
      <c r="DD169" s="225"/>
      <c r="DE169" s="225"/>
      <c r="DF169" s="225"/>
      <c r="DG169" s="225"/>
      <c r="DH169" s="225"/>
      <c r="DI169" s="225"/>
      <c r="DJ169" s="225"/>
      <c r="DK169" s="225"/>
      <c r="DL169" s="225"/>
      <c r="DM169" s="225"/>
      <c r="DN169" s="225"/>
      <c r="DO169" s="225"/>
      <c r="DP169" s="225"/>
      <c r="DQ169" s="225"/>
      <c r="DR169" s="225"/>
      <c r="DS169" s="225"/>
      <c r="DT169" s="225"/>
      <c r="DU169" s="225"/>
      <c r="DV169" s="225"/>
      <c r="DW169" s="225"/>
      <c r="DX169" s="225"/>
      <c r="DY169" s="225"/>
      <c r="DZ169" s="225"/>
      <c r="EA169" s="225"/>
      <c r="EB169" s="225"/>
      <c r="EC169" s="225"/>
      <c r="ED169" s="225"/>
      <c r="EE169" s="225"/>
      <c r="EF169" s="225"/>
      <c r="EG169" s="225"/>
      <c r="EH169" s="225"/>
      <c r="EI169" s="225"/>
      <c r="EJ169" s="225"/>
      <c r="EK169" s="225"/>
      <c r="EL169" s="225"/>
      <c r="EM169" s="225"/>
      <c r="EN169" s="225"/>
      <c r="EO169" s="225"/>
      <c r="EP169" s="225"/>
      <c r="EQ169" s="225"/>
      <c r="ER169" s="225"/>
      <c r="ES169" s="225"/>
      <c r="ET169" s="225"/>
      <c r="EU169" s="225"/>
      <c r="EV169" s="225"/>
      <c r="EW169" s="225"/>
      <c r="EX169" s="225"/>
      <c r="EY169" s="225"/>
      <c r="EZ169" s="225"/>
      <c r="FA169" s="225"/>
      <c r="FB169" s="225"/>
      <c r="FC169" s="225"/>
      <c r="FD169" s="225"/>
      <c r="FE169" s="225"/>
      <c r="FF169" s="225"/>
      <c r="FG169" s="225"/>
      <c r="FH169" s="225"/>
      <c r="FI169" s="225"/>
      <c r="FJ169" s="225"/>
      <c r="FK169" s="225"/>
      <c r="FL169" s="225"/>
      <c r="FM169" s="225"/>
      <c r="FN169" s="225"/>
      <c r="FO169" s="225"/>
      <c r="FP169" s="225"/>
      <c r="FQ169" s="225"/>
      <c r="FR169" s="225"/>
      <c r="FS169" s="225"/>
      <c r="FT169" s="225"/>
      <c r="FU169" s="225"/>
      <c r="FV169" s="225"/>
      <c r="FW169" s="225"/>
      <c r="FX169" s="225"/>
      <c r="FY169" s="225"/>
      <c r="FZ169" s="225"/>
      <c r="GA169" s="225"/>
      <c r="GB169" s="225"/>
      <c r="GC169" s="225"/>
      <c r="GD169" s="225"/>
      <c r="GE169" s="225"/>
      <c r="GF169" s="225"/>
      <c r="GG169" s="225"/>
      <c r="GH169" s="225"/>
      <c r="GI169" s="225"/>
      <c r="GJ169" s="225"/>
      <c r="GK169" s="225"/>
      <c r="GL169" s="225"/>
      <c r="GM169" s="225"/>
      <c r="GN169" s="225"/>
      <c r="GO169" s="225"/>
      <c r="GP169" s="225"/>
      <c r="GQ169" s="225"/>
      <c r="GR169" s="225"/>
      <c r="GS169" s="225"/>
      <c r="GT169" s="225"/>
      <c r="GU169" s="225"/>
      <c r="GV169" s="225"/>
      <c r="GW169" s="225"/>
      <c r="GX169" s="225"/>
    </row>
    <row r="170" spans="1:206" s="226" customFormat="1" ht="37.5" x14ac:dyDescent="0.3">
      <c r="A170" s="220"/>
      <c r="B170" s="209">
        <v>45679</v>
      </c>
      <c r="C170" s="210" t="s">
        <v>621</v>
      </c>
      <c r="D170" s="222" t="s">
        <v>445</v>
      </c>
      <c r="E170" s="233" t="s">
        <v>622</v>
      </c>
      <c r="F170" s="215"/>
      <c r="G170" s="223">
        <v>18000</v>
      </c>
      <c r="H170" s="213">
        <f t="shared" ref="H170:H175" si="7">H169-G170</f>
        <v>4099239.3660000046</v>
      </c>
      <c r="I170" s="224"/>
      <c r="J170" s="224"/>
      <c r="K170" s="224"/>
      <c r="L170" s="224"/>
      <c r="M170" s="224"/>
      <c r="N170" s="224"/>
      <c r="O170" s="224"/>
      <c r="P170" s="224"/>
      <c r="Q170" s="224"/>
      <c r="R170" s="224"/>
      <c r="S170" s="224"/>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225"/>
      <c r="CH170" s="225"/>
      <c r="CI170" s="225"/>
      <c r="CJ170" s="225"/>
      <c r="CK170" s="225"/>
      <c r="CL170" s="225"/>
      <c r="CM170" s="225"/>
      <c r="CN170" s="225"/>
      <c r="CO170" s="225"/>
      <c r="CP170" s="225"/>
      <c r="CQ170" s="225"/>
      <c r="CR170" s="225"/>
      <c r="CS170" s="225"/>
      <c r="CT170" s="225"/>
      <c r="CU170" s="225"/>
      <c r="CV170" s="225"/>
      <c r="CW170" s="225"/>
      <c r="CX170" s="225"/>
      <c r="CY170" s="225"/>
      <c r="CZ170" s="225"/>
      <c r="DA170" s="225"/>
      <c r="DB170" s="225"/>
      <c r="DC170" s="225"/>
      <c r="DD170" s="225"/>
      <c r="DE170" s="225"/>
      <c r="DF170" s="225"/>
      <c r="DG170" s="225"/>
      <c r="DH170" s="225"/>
      <c r="DI170" s="225"/>
      <c r="DJ170" s="225"/>
      <c r="DK170" s="225"/>
      <c r="DL170" s="225"/>
      <c r="DM170" s="225"/>
      <c r="DN170" s="225"/>
      <c r="DO170" s="225"/>
      <c r="DP170" s="225"/>
      <c r="DQ170" s="225"/>
      <c r="DR170" s="225"/>
      <c r="DS170" s="225"/>
      <c r="DT170" s="225"/>
      <c r="DU170" s="225"/>
      <c r="DV170" s="225"/>
      <c r="DW170" s="225"/>
      <c r="DX170" s="225"/>
      <c r="DY170" s="225"/>
      <c r="DZ170" s="225"/>
      <c r="EA170" s="225"/>
      <c r="EB170" s="225"/>
      <c r="EC170" s="225"/>
      <c r="ED170" s="225"/>
      <c r="EE170" s="225"/>
      <c r="EF170" s="225"/>
      <c r="EG170" s="225"/>
      <c r="EH170" s="225"/>
      <c r="EI170" s="225"/>
      <c r="EJ170" s="225"/>
      <c r="EK170" s="225"/>
      <c r="EL170" s="225"/>
      <c r="EM170" s="225"/>
      <c r="EN170" s="225"/>
      <c r="EO170" s="225"/>
      <c r="EP170" s="225"/>
      <c r="EQ170" s="225"/>
      <c r="ER170" s="225"/>
      <c r="ES170" s="225"/>
      <c r="ET170" s="225"/>
      <c r="EU170" s="225"/>
      <c r="EV170" s="225"/>
      <c r="EW170" s="225"/>
      <c r="EX170" s="225"/>
      <c r="EY170" s="225"/>
      <c r="EZ170" s="225"/>
      <c r="FA170" s="225"/>
      <c r="FB170" s="225"/>
      <c r="FC170" s="225"/>
      <c r="FD170" s="225"/>
      <c r="FE170" s="225"/>
      <c r="FF170" s="225"/>
      <c r="FG170" s="225"/>
      <c r="FH170" s="225"/>
      <c r="FI170" s="225"/>
      <c r="FJ170" s="225"/>
      <c r="FK170" s="225"/>
      <c r="FL170" s="225"/>
      <c r="FM170" s="225"/>
      <c r="FN170" s="225"/>
      <c r="FO170" s="225"/>
      <c r="FP170" s="225"/>
      <c r="FQ170" s="225"/>
      <c r="FR170" s="225"/>
      <c r="FS170" s="225"/>
      <c r="FT170" s="225"/>
      <c r="FU170" s="225"/>
      <c r="FV170" s="225"/>
      <c r="FW170" s="225"/>
      <c r="FX170" s="225"/>
      <c r="FY170" s="225"/>
      <c r="FZ170" s="225"/>
      <c r="GA170" s="225"/>
      <c r="GB170" s="225"/>
      <c r="GC170" s="225"/>
      <c r="GD170" s="225"/>
      <c r="GE170" s="225"/>
      <c r="GF170" s="225"/>
      <c r="GG170" s="225"/>
      <c r="GH170" s="225"/>
      <c r="GI170" s="225"/>
      <c r="GJ170" s="225"/>
      <c r="GK170" s="225"/>
      <c r="GL170" s="225"/>
      <c r="GM170" s="225"/>
      <c r="GN170" s="225"/>
      <c r="GO170" s="225"/>
      <c r="GP170" s="225"/>
      <c r="GQ170" s="225"/>
      <c r="GR170" s="225"/>
      <c r="GS170" s="225"/>
      <c r="GT170" s="225"/>
      <c r="GU170" s="225"/>
      <c r="GV170" s="225"/>
      <c r="GW170" s="225"/>
      <c r="GX170" s="225"/>
    </row>
    <row r="171" spans="1:206" s="226" customFormat="1" ht="93.75" x14ac:dyDescent="0.3">
      <c r="A171" s="220"/>
      <c r="B171" s="209">
        <v>45679</v>
      </c>
      <c r="C171" s="210" t="s">
        <v>623</v>
      </c>
      <c r="D171" s="222" t="s">
        <v>582</v>
      </c>
      <c r="E171" s="233" t="s">
        <v>624</v>
      </c>
      <c r="F171" s="215"/>
      <c r="G171" s="223">
        <v>18000</v>
      </c>
      <c r="H171" s="213">
        <f t="shared" si="7"/>
        <v>4081239.3660000046</v>
      </c>
      <c r="I171" s="224"/>
      <c r="J171" s="224"/>
      <c r="K171" s="224"/>
      <c r="L171" s="224"/>
      <c r="M171" s="224"/>
      <c r="N171" s="224"/>
      <c r="O171" s="224"/>
      <c r="P171" s="224"/>
      <c r="Q171" s="224"/>
      <c r="R171" s="224"/>
      <c r="S171" s="224"/>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5"/>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5"/>
      <c r="GM171" s="225"/>
      <c r="GN171" s="225"/>
      <c r="GO171" s="225"/>
      <c r="GP171" s="225"/>
      <c r="GQ171" s="225"/>
      <c r="GR171" s="225"/>
      <c r="GS171" s="225"/>
      <c r="GT171" s="225"/>
      <c r="GU171" s="225"/>
      <c r="GV171" s="225"/>
      <c r="GW171" s="225"/>
      <c r="GX171" s="225"/>
    </row>
    <row r="172" spans="1:206" s="226" customFormat="1" ht="37.5" x14ac:dyDescent="0.3">
      <c r="A172" s="220"/>
      <c r="B172" s="209">
        <v>45679</v>
      </c>
      <c r="C172" s="210" t="s">
        <v>625</v>
      </c>
      <c r="D172" s="222" t="s">
        <v>626</v>
      </c>
      <c r="E172" s="233" t="s">
        <v>627</v>
      </c>
      <c r="F172" s="215"/>
      <c r="G172" s="223">
        <v>3591.1</v>
      </c>
      <c r="H172" s="213">
        <f t="shared" si="7"/>
        <v>4077648.2660000045</v>
      </c>
      <c r="I172" s="224"/>
      <c r="J172" s="224"/>
      <c r="K172" s="224"/>
      <c r="L172" s="224"/>
      <c r="M172" s="224"/>
      <c r="N172" s="224"/>
      <c r="O172" s="224"/>
      <c r="P172" s="224"/>
      <c r="Q172" s="224"/>
      <c r="R172" s="224"/>
      <c r="S172" s="224"/>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c r="CF172" s="225"/>
      <c r="CG172" s="225"/>
      <c r="CH172" s="225"/>
      <c r="CI172" s="225"/>
      <c r="CJ172" s="225"/>
      <c r="CK172" s="225"/>
      <c r="CL172" s="225"/>
      <c r="CM172" s="225"/>
      <c r="CN172" s="225"/>
      <c r="CO172" s="225"/>
      <c r="CP172" s="225"/>
      <c r="CQ172" s="225"/>
      <c r="CR172" s="225"/>
      <c r="CS172" s="225"/>
      <c r="CT172" s="225"/>
      <c r="CU172" s="225"/>
      <c r="CV172" s="225"/>
      <c r="CW172" s="225"/>
      <c r="CX172" s="225"/>
      <c r="CY172" s="225"/>
      <c r="CZ172" s="225"/>
      <c r="DA172" s="225"/>
      <c r="DB172" s="225"/>
      <c r="DC172" s="225"/>
      <c r="DD172" s="225"/>
      <c r="DE172" s="225"/>
      <c r="DF172" s="225"/>
      <c r="DG172" s="225"/>
      <c r="DH172" s="225"/>
      <c r="DI172" s="225"/>
      <c r="DJ172" s="225"/>
      <c r="DK172" s="225"/>
      <c r="DL172" s="225"/>
      <c r="DM172" s="225"/>
      <c r="DN172" s="225"/>
      <c r="DO172" s="225"/>
      <c r="DP172" s="225"/>
      <c r="DQ172" s="225"/>
      <c r="DR172" s="225"/>
      <c r="DS172" s="225"/>
      <c r="DT172" s="225"/>
      <c r="DU172" s="225"/>
      <c r="DV172" s="225"/>
      <c r="DW172" s="225"/>
      <c r="DX172" s="225"/>
      <c r="DY172" s="225"/>
      <c r="DZ172" s="225"/>
      <c r="EA172" s="225"/>
      <c r="EB172" s="225"/>
      <c r="EC172" s="225"/>
      <c r="ED172" s="225"/>
      <c r="EE172" s="225"/>
      <c r="EF172" s="225"/>
      <c r="EG172" s="225"/>
      <c r="EH172" s="225"/>
      <c r="EI172" s="225"/>
      <c r="EJ172" s="225"/>
      <c r="EK172" s="225"/>
      <c r="EL172" s="225"/>
      <c r="EM172" s="225"/>
      <c r="EN172" s="225"/>
      <c r="EO172" s="225"/>
      <c r="EP172" s="225"/>
      <c r="EQ172" s="225"/>
      <c r="ER172" s="225"/>
      <c r="ES172" s="225"/>
      <c r="ET172" s="225"/>
      <c r="EU172" s="225"/>
      <c r="EV172" s="225"/>
      <c r="EW172" s="225"/>
      <c r="EX172" s="225"/>
      <c r="EY172" s="225"/>
      <c r="EZ172" s="225"/>
      <c r="FA172" s="225"/>
      <c r="FB172" s="225"/>
      <c r="FC172" s="225"/>
      <c r="FD172" s="225"/>
      <c r="FE172" s="225"/>
      <c r="FF172" s="225"/>
      <c r="FG172" s="225"/>
      <c r="FH172" s="225"/>
      <c r="FI172" s="225"/>
      <c r="FJ172" s="225"/>
      <c r="FK172" s="225"/>
      <c r="FL172" s="225"/>
      <c r="FM172" s="225"/>
      <c r="FN172" s="225"/>
      <c r="FO172" s="225"/>
      <c r="FP172" s="225"/>
      <c r="FQ172" s="225"/>
      <c r="FR172" s="225"/>
      <c r="FS172" s="225"/>
      <c r="FT172" s="225"/>
      <c r="FU172" s="225"/>
      <c r="FV172" s="225"/>
      <c r="FW172" s="225"/>
      <c r="FX172" s="225"/>
      <c r="FY172" s="225"/>
      <c r="FZ172" s="225"/>
      <c r="GA172" s="225"/>
      <c r="GB172" s="225"/>
      <c r="GC172" s="225"/>
      <c r="GD172" s="225"/>
      <c r="GE172" s="225"/>
      <c r="GF172" s="225"/>
      <c r="GG172" s="225"/>
      <c r="GH172" s="225"/>
      <c r="GI172" s="225"/>
      <c r="GJ172" s="225"/>
      <c r="GK172" s="225"/>
      <c r="GL172" s="225"/>
      <c r="GM172" s="225"/>
      <c r="GN172" s="225"/>
      <c r="GO172" s="225"/>
      <c r="GP172" s="225"/>
      <c r="GQ172" s="225"/>
      <c r="GR172" s="225"/>
      <c r="GS172" s="225"/>
      <c r="GT172" s="225"/>
      <c r="GU172" s="225"/>
      <c r="GV172" s="225"/>
      <c r="GW172" s="225"/>
      <c r="GX172" s="225"/>
    </row>
    <row r="173" spans="1:206" s="226" customFormat="1" ht="37.5" x14ac:dyDescent="0.3">
      <c r="A173" s="220"/>
      <c r="B173" s="209">
        <v>45679</v>
      </c>
      <c r="C173" s="210" t="s">
        <v>628</v>
      </c>
      <c r="D173" s="222" t="s">
        <v>629</v>
      </c>
      <c r="E173" s="233" t="s">
        <v>630</v>
      </c>
      <c r="F173" s="215"/>
      <c r="G173" s="223">
        <v>13500</v>
      </c>
      <c r="H173" s="213">
        <f t="shared" si="7"/>
        <v>4064148.2660000045</v>
      </c>
      <c r="I173" s="224"/>
      <c r="J173" s="224"/>
      <c r="K173" s="224"/>
      <c r="L173" s="224"/>
      <c r="M173" s="224"/>
      <c r="N173" s="224"/>
      <c r="O173" s="224"/>
      <c r="P173" s="224"/>
      <c r="Q173" s="224"/>
      <c r="R173" s="224"/>
      <c r="S173" s="224"/>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225"/>
      <c r="CH173" s="225"/>
      <c r="CI173" s="225"/>
      <c r="CJ173" s="225"/>
      <c r="CK173" s="225"/>
      <c r="CL173" s="225"/>
      <c r="CM173" s="225"/>
      <c r="CN173" s="225"/>
      <c r="CO173" s="225"/>
      <c r="CP173" s="225"/>
      <c r="CQ173" s="225"/>
      <c r="CR173" s="225"/>
      <c r="CS173" s="225"/>
      <c r="CT173" s="225"/>
      <c r="CU173" s="225"/>
      <c r="CV173" s="225"/>
      <c r="CW173" s="225"/>
      <c r="CX173" s="225"/>
      <c r="CY173" s="225"/>
      <c r="CZ173" s="225"/>
      <c r="DA173" s="225"/>
      <c r="DB173" s="225"/>
      <c r="DC173" s="225"/>
      <c r="DD173" s="225"/>
      <c r="DE173" s="225"/>
      <c r="DF173" s="225"/>
      <c r="DG173" s="225"/>
      <c r="DH173" s="225"/>
      <c r="DI173" s="225"/>
      <c r="DJ173" s="225"/>
      <c r="DK173" s="225"/>
      <c r="DL173" s="225"/>
      <c r="DM173" s="225"/>
      <c r="DN173" s="225"/>
      <c r="DO173" s="225"/>
      <c r="DP173" s="225"/>
      <c r="DQ173" s="225"/>
      <c r="DR173" s="225"/>
      <c r="DS173" s="225"/>
      <c r="DT173" s="225"/>
      <c r="DU173" s="225"/>
      <c r="DV173" s="225"/>
      <c r="DW173" s="225"/>
      <c r="DX173" s="225"/>
      <c r="DY173" s="225"/>
      <c r="DZ173" s="225"/>
      <c r="EA173" s="225"/>
      <c r="EB173" s="225"/>
      <c r="EC173" s="225"/>
      <c r="ED173" s="225"/>
      <c r="EE173" s="225"/>
      <c r="EF173" s="225"/>
      <c r="EG173" s="225"/>
      <c r="EH173" s="225"/>
      <c r="EI173" s="225"/>
      <c r="EJ173" s="225"/>
      <c r="EK173" s="225"/>
      <c r="EL173" s="225"/>
      <c r="EM173" s="225"/>
      <c r="EN173" s="225"/>
      <c r="EO173" s="225"/>
      <c r="EP173" s="225"/>
      <c r="EQ173" s="225"/>
      <c r="ER173" s="225"/>
      <c r="ES173" s="225"/>
      <c r="ET173" s="225"/>
      <c r="EU173" s="225"/>
      <c r="EV173" s="225"/>
      <c r="EW173" s="225"/>
      <c r="EX173" s="225"/>
      <c r="EY173" s="225"/>
      <c r="EZ173" s="225"/>
      <c r="FA173" s="225"/>
      <c r="FB173" s="225"/>
      <c r="FC173" s="225"/>
      <c r="FD173" s="225"/>
      <c r="FE173" s="225"/>
      <c r="FF173" s="225"/>
      <c r="FG173" s="225"/>
      <c r="FH173" s="225"/>
      <c r="FI173" s="225"/>
      <c r="FJ173" s="225"/>
      <c r="FK173" s="225"/>
      <c r="FL173" s="225"/>
      <c r="FM173" s="225"/>
      <c r="FN173" s="225"/>
      <c r="FO173" s="225"/>
      <c r="FP173" s="225"/>
      <c r="FQ173" s="225"/>
      <c r="FR173" s="225"/>
      <c r="FS173" s="225"/>
      <c r="FT173" s="225"/>
      <c r="FU173" s="225"/>
      <c r="FV173" s="225"/>
      <c r="FW173" s="225"/>
      <c r="FX173" s="225"/>
      <c r="FY173" s="225"/>
      <c r="FZ173" s="225"/>
      <c r="GA173" s="225"/>
      <c r="GB173" s="225"/>
      <c r="GC173" s="225"/>
      <c r="GD173" s="225"/>
      <c r="GE173" s="225"/>
      <c r="GF173" s="225"/>
      <c r="GG173" s="225"/>
      <c r="GH173" s="225"/>
      <c r="GI173" s="225"/>
      <c r="GJ173" s="225"/>
      <c r="GK173" s="225"/>
      <c r="GL173" s="225"/>
      <c r="GM173" s="225"/>
      <c r="GN173" s="225"/>
      <c r="GO173" s="225"/>
      <c r="GP173" s="225"/>
      <c r="GQ173" s="225"/>
      <c r="GR173" s="225"/>
      <c r="GS173" s="225"/>
      <c r="GT173" s="225"/>
      <c r="GU173" s="225"/>
      <c r="GV173" s="225"/>
      <c r="GW173" s="225"/>
      <c r="GX173" s="225"/>
    </row>
    <row r="174" spans="1:206" s="226" customFormat="1" ht="56.25" x14ac:dyDescent="0.3">
      <c r="A174" s="220"/>
      <c r="B174" s="209">
        <v>45679</v>
      </c>
      <c r="C174" s="210" t="s">
        <v>631</v>
      </c>
      <c r="D174" s="222" t="s">
        <v>554</v>
      </c>
      <c r="E174" s="233" t="s">
        <v>632</v>
      </c>
      <c r="F174" s="215"/>
      <c r="G174" s="223">
        <v>84844.5</v>
      </c>
      <c r="H174" s="213">
        <f t="shared" si="7"/>
        <v>3979303.7660000045</v>
      </c>
      <c r="I174" s="224"/>
      <c r="J174" s="224"/>
      <c r="K174" s="224"/>
      <c r="L174" s="224"/>
      <c r="M174" s="224"/>
      <c r="N174" s="224"/>
      <c r="O174" s="224"/>
      <c r="P174" s="224"/>
      <c r="Q174" s="224"/>
      <c r="R174" s="224"/>
      <c r="S174" s="224"/>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225"/>
      <c r="CH174" s="225"/>
      <c r="CI174" s="225"/>
      <c r="CJ174" s="225"/>
      <c r="CK174" s="225"/>
      <c r="CL174" s="225"/>
      <c r="CM174" s="225"/>
      <c r="CN174" s="225"/>
      <c r="CO174" s="225"/>
      <c r="CP174" s="225"/>
      <c r="CQ174" s="225"/>
      <c r="CR174" s="225"/>
      <c r="CS174" s="225"/>
      <c r="CT174" s="225"/>
      <c r="CU174" s="225"/>
      <c r="CV174" s="225"/>
      <c r="CW174" s="225"/>
      <c r="CX174" s="225"/>
      <c r="CY174" s="225"/>
      <c r="CZ174" s="225"/>
      <c r="DA174" s="225"/>
      <c r="DB174" s="225"/>
      <c r="DC174" s="225"/>
      <c r="DD174" s="225"/>
      <c r="DE174" s="225"/>
      <c r="DF174" s="225"/>
      <c r="DG174" s="225"/>
      <c r="DH174" s="225"/>
      <c r="DI174" s="225"/>
      <c r="DJ174" s="225"/>
      <c r="DK174" s="225"/>
      <c r="DL174" s="225"/>
      <c r="DM174" s="225"/>
      <c r="DN174" s="225"/>
      <c r="DO174" s="225"/>
      <c r="DP174" s="225"/>
      <c r="DQ174" s="225"/>
      <c r="DR174" s="225"/>
      <c r="DS174" s="225"/>
      <c r="DT174" s="225"/>
      <c r="DU174" s="225"/>
      <c r="DV174" s="225"/>
      <c r="DW174" s="225"/>
      <c r="DX174" s="225"/>
      <c r="DY174" s="225"/>
      <c r="DZ174" s="225"/>
      <c r="EA174" s="225"/>
      <c r="EB174" s="225"/>
      <c r="EC174" s="225"/>
      <c r="ED174" s="225"/>
      <c r="EE174" s="225"/>
      <c r="EF174" s="225"/>
      <c r="EG174" s="225"/>
      <c r="EH174" s="225"/>
      <c r="EI174" s="225"/>
      <c r="EJ174" s="225"/>
      <c r="EK174" s="225"/>
      <c r="EL174" s="225"/>
      <c r="EM174" s="225"/>
      <c r="EN174" s="225"/>
      <c r="EO174" s="225"/>
      <c r="EP174" s="225"/>
      <c r="EQ174" s="225"/>
      <c r="ER174" s="225"/>
      <c r="ES174" s="225"/>
      <c r="ET174" s="225"/>
      <c r="EU174" s="225"/>
      <c r="EV174" s="225"/>
      <c r="EW174" s="225"/>
      <c r="EX174" s="225"/>
      <c r="EY174" s="225"/>
      <c r="EZ174" s="225"/>
      <c r="FA174" s="225"/>
      <c r="FB174" s="225"/>
      <c r="FC174" s="225"/>
      <c r="FD174" s="225"/>
      <c r="FE174" s="225"/>
      <c r="FF174" s="225"/>
      <c r="FG174" s="225"/>
      <c r="FH174" s="225"/>
      <c r="FI174" s="225"/>
      <c r="FJ174" s="225"/>
      <c r="FK174" s="225"/>
      <c r="FL174" s="225"/>
      <c r="FM174" s="225"/>
      <c r="FN174" s="225"/>
      <c r="FO174" s="225"/>
      <c r="FP174" s="225"/>
      <c r="FQ174" s="225"/>
      <c r="FR174" s="225"/>
      <c r="FS174" s="225"/>
      <c r="FT174" s="225"/>
      <c r="FU174" s="225"/>
      <c r="FV174" s="225"/>
      <c r="FW174" s="225"/>
      <c r="FX174" s="225"/>
      <c r="FY174" s="225"/>
      <c r="FZ174" s="225"/>
      <c r="GA174" s="225"/>
      <c r="GB174" s="225"/>
      <c r="GC174" s="225"/>
      <c r="GD174" s="225"/>
      <c r="GE174" s="225"/>
      <c r="GF174" s="225"/>
      <c r="GG174" s="225"/>
      <c r="GH174" s="225"/>
      <c r="GI174" s="225"/>
      <c r="GJ174" s="225"/>
      <c r="GK174" s="225"/>
      <c r="GL174" s="225"/>
      <c r="GM174" s="225"/>
      <c r="GN174" s="225"/>
      <c r="GO174" s="225"/>
      <c r="GP174" s="225"/>
      <c r="GQ174" s="225"/>
      <c r="GR174" s="225"/>
      <c r="GS174" s="225"/>
      <c r="GT174" s="225"/>
      <c r="GU174" s="225"/>
      <c r="GV174" s="225"/>
      <c r="GW174" s="225"/>
      <c r="GX174" s="225"/>
    </row>
    <row r="175" spans="1:206" s="226" customFormat="1" ht="37.5" x14ac:dyDescent="0.3">
      <c r="A175" s="220"/>
      <c r="B175" s="209">
        <v>45679</v>
      </c>
      <c r="C175" s="210" t="s">
        <v>633</v>
      </c>
      <c r="D175" s="222" t="s">
        <v>554</v>
      </c>
      <c r="E175" s="233" t="s">
        <v>634</v>
      </c>
      <c r="F175" s="215"/>
      <c r="G175" s="223">
        <v>218930.35</v>
      </c>
      <c r="H175" s="213">
        <f t="shared" si="7"/>
        <v>3760373.4160000044</v>
      </c>
      <c r="I175" s="224"/>
      <c r="J175" s="224"/>
      <c r="K175" s="224"/>
      <c r="L175" s="224"/>
      <c r="M175" s="224"/>
      <c r="N175" s="224"/>
      <c r="O175" s="224"/>
      <c r="P175" s="224"/>
      <c r="Q175" s="224"/>
      <c r="R175" s="224"/>
      <c r="S175" s="224"/>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225"/>
      <c r="BN175" s="225"/>
      <c r="BO175" s="225"/>
      <c r="BP175" s="225"/>
      <c r="BQ175" s="225"/>
      <c r="BR175" s="225"/>
      <c r="BS175" s="225"/>
      <c r="BT175" s="225"/>
      <c r="BU175" s="225"/>
      <c r="BV175" s="225"/>
      <c r="BW175" s="225"/>
      <c r="BX175" s="225"/>
      <c r="BY175" s="225"/>
      <c r="BZ175" s="225"/>
      <c r="CA175" s="225"/>
      <c r="CB175" s="225"/>
      <c r="CC175" s="225"/>
      <c r="CD175" s="225"/>
      <c r="CE175" s="225"/>
      <c r="CF175" s="225"/>
      <c r="CG175" s="225"/>
      <c r="CH175" s="225"/>
      <c r="CI175" s="225"/>
      <c r="CJ175" s="225"/>
      <c r="CK175" s="225"/>
      <c r="CL175" s="225"/>
      <c r="CM175" s="225"/>
      <c r="CN175" s="225"/>
      <c r="CO175" s="225"/>
      <c r="CP175" s="225"/>
      <c r="CQ175" s="225"/>
      <c r="CR175" s="225"/>
      <c r="CS175" s="225"/>
      <c r="CT175" s="225"/>
      <c r="CU175" s="225"/>
      <c r="CV175" s="225"/>
      <c r="CW175" s="225"/>
      <c r="CX175" s="225"/>
      <c r="CY175" s="225"/>
      <c r="CZ175" s="225"/>
      <c r="DA175" s="225"/>
      <c r="DB175" s="225"/>
      <c r="DC175" s="225"/>
      <c r="DD175" s="225"/>
      <c r="DE175" s="225"/>
      <c r="DF175" s="225"/>
      <c r="DG175" s="225"/>
      <c r="DH175" s="225"/>
      <c r="DI175" s="225"/>
      <c r="DJ175" s="225"/>
      <c r="DK175" s="225"/>
      <c r="DL175" s="225"/>
      <c r="DM175" s="225"/>
      <c r="DN175" s="225"/>
      <c r="DO175" s="225"/>
      <c r="DP175" s="225"/>
      <c r="DQ175" s="225"/>
      <c r="DR175" s="225"/>
      <c r="DS175" s="225"/>
      <c r="DT175" s="225"/>
      <c r="DU175" s="225"/>
      <c r="DV175" s="225"/>
      <c r="DW175" s="225"/>
      <c r="DX175" s="225"/>
      <c r="DY175" s="225"/>
      <c r="DZ175" s="225"/>
      <c r="EA175" s="225"/>
      <c r="EB175" s="225"/>
      <c r="EC175" s="225"/>
      <c r="ED175" s="225"/>
      <c r="EE175" s="225"/>
      <c r="EF175" s="225"/>
      <c r="EG175" s="225"/>
      <c r="EH175" s="225"/>
      <c r="EI175" s="225"/>
      <c r="EJ175" s="225"/>
      <c r="EK175" s="225"/>
      <c r="EL175" s="225"/>
      <c r="EM175" s="225"/>
      <c r="EN175" s="225"/>
      <c r="EO175" s="225"/>
      <c r="EP175" s="225"/>
      <c r="EQ175" s="225"/>
      <c r="ER175" s="225"/>
      <c r="ES175" s="225"/>
      <c r="ET175" s="225"/>
      <c r="EU175" s="225"/>
      <c r="EV175" s="225"/>
      <c r="EW175" s="225"/>
      <c r="EX175" s="225"/>
      <c r="EY175" s="225"/>
      <c r="EZ175" s="225"/>
      <c r="FA175" s="225"/>
      <c r="FB175" s="225"/>
      <c r="FC175" s="225"/>
      <c r="FD175" s="225"/>
      <c r="FE175" s="225"/>
      <c r="FF175" s="225"/>
      <c r="FG175" s="225"/>
      <c r="FH175" s="225"/>
      <c r="FI175" s="225"/>
      <c r="FJ175" s="225"/>
      <c r="FK175" s="225"/>
      <c r="FL175" s="225"/>
      <c r="FM175" s="225"/>
      <c r="FN175" s="225"/>
      <c r="FO175" s="225"/>
      <c r="FP175" s="225"/>
      <c r="FQ175" s="225"/>
      <c r="FR175" s="225"/>
      <c r="FS175" s="225"/>
      <c r="FT175" s="225"/>
      <c r="FU175" s="225"/>
      <c r="FV175" s="225"/>
      <c r="FW175" s="225"/>
      <c r="FX175" s="225"/>
      <c r="FY175" s="225"/>
      <c r="FZ175" s="225"/>
      <c r="GA175" s="225"/>
      <c r="GB175" s="225"/>
      <c r="GC175" s="225"/>
      <c r="GD175" s="225"/>
      <c r="GE175" s="225"/>
      <c r="GF175" s="225"/>
      <c r="GG175" s="225"/>
      <c r="GH175" s="225"/>
      <c r="GI175" s="225"/>
      <c r="GJ175" s="225"/>
      <c r="GK175" s="225"/>
      <c r="GL175" s="225"/>
      <c r="GM175" s="225"/>
      <c r="GN175" s="225"/>
      <c r="GO175" s="225"/>
      <c r="GP175" s="225"/>
      <c r="GQ175" s="225"/>
      <c r="GR175" s="225"/>
      <c r="GS175" s="225"/>
      <c r="GT175" s="225"/>
      <c r="GU175" s="225"/>
      <c r="GV175" s="225"/>
      <c r="GW175" s="225"/>
      <c r="GX175" s="225"/>
    </row>
    <row r="176" spans="1:206" s="226" customFormat="1" ht="18.75" x14ac:dyDescent="0.3">
      <c r="A176" s="220"/>
      <c r="B176" s="209">
        <v>45679</v>
      </c>
      <c r="C176" s="210" t="s">
        <v>635</v>
      </c>
      <c r="D176" s="222" t="s">
        <v>636</v>
      </c>
      <c r="E176" s="233" t="s">
        <v>428</v>
      </c>
      <c r="F176" s="215"/>
      <c r="G176" s="223"/>
      <c r="H176" s="213">
        <f>H175+F177</f>
        <v>3761023.4160000044</v>
      </c>
      <c r="I176" s="224"/>
      <c r="J176" s="224"/>
      <c r="K176" s="224"/>
      <c r="L176" s="224"/>
      <c r="M176" s="224"/>
      <c r="N176" s="224"/>
      <c r="O176" s="224"/>
      <c r="P176" s="224"/>
      <c r="Q176" s="224"/>
      <c r="R176" s="224"/>
      <c r="S176" s="224"/>
      <c r="T176" s="225"/>
      <c r="U176" s="225"/>
      <c r="V176" s="225"/>
      <c r="W176" s="225"/>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c r="BN176" s="225"/>
      <c r="BO176" s="225"/>
      <c r="BP176" s="225"/>
      <c r="BQ176" s="225"/>
      <c r="BR176" s="225"/>
      <c r="BS176" s="225"/>
      <c r="BT176" s="225"/>
      <c r="BU176" s="225"/>
      <c r="BV176" s="225"/>
      <c r="BW176" s="225"/>
      <c r="BX176" s="225"/>
      <c r="BY176" s="225"/>
      <c r="BZ176" s="225"/>
      <c r="CA176" s="225"/>
      <c r="CB176" s="225"/>
      <c r="CC176" s="225"/>
      <c r="CD176" s="225"/>
      <c r="CE176" s="225"/>
      <c r="CF176" s="225"/>
      <c r="CG176" s="225"/>
      <c r="CH176" s="225"/>
      <c r="CI176" s="225"/>
      <c r="CJ176" s="225"/>
      <c r="CK176" s="225"/>
      <c r="CL176" s="225"/>
      <c r="CM176" s="225"/>
      <c r="CN176" s="225"/>
      <c r="CO176" s="225"/>
      <c r="CP176" s="225"/>
      <c r="CQ176" s="225"/>
      <c r="CR176" s="225"/>
      <c r="CS176" s="225"/>
      <c r="CT176" s="225"/>
      <c r="CU176" s="225"/>
      <c r="CV176" s="225"/>
      <c r="CW176" s="225"/>
      <c r="CX176" s="225"/>
      <c r="CY176" s="225"/>
      <c r="CZ176" s="225"/>
      <c r="DA176" s="225"/>
      <c r="DB176" s="225"/>
      <c r="DC176" s="225"/>
      <c r="DD176" s="225"/>
      <c r="DE176" s="225"/>
      <c r="DF176" s="225"/>
      <c r="DG176" s="225"/>
      <c r="DH176" s="225"/>
      <c r="DI176" s="225"/>
      <c r="DJ176" s="225"/>
      <c r="DK176" s="225"/>
      <c r="DL176" s="225"/>
      <c r="DM176" s="225"/>
      <c r="DN176" s="225"/>
      <c r="DO176" s="225"/>
      <c r="DP176" s="225"/>
      <c r="DQ176" s="225"/>
      <c r="DR176" s="225"/>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row>
    <row r="177" spans="1:206" s="226" customFormat="1" ht="18.75" x14ac:dyDescent="0.3">
      <c r="A177" s="220"/>
      <c r="B177" s="209">
        <v>45680</v>
      </c>
      <c r="C177" s="210" t="s">
        <v>637</v>
      </c>
      <c r="D177" s="222" t="s">
        <v>206</v>
      </c>
      <c r="E177" s="233" t="s">
        <v>207</v>
      </c>
      <c r="F177" s="215">
        <v>650</v>
      </c>
      <c r="G177" s="223"/>
      <c r="H177" s="213">
        <f t="shared" ref="H177" si="8">H176-G177</f>
        <v>3761023.4160000044</v>
      </c>
      <c r="I177" s="224"/>
      <c r="J177" s="224"/>
      <c r="K177" s="224"/>
      <c r="L177" s="224"/>
      <c r="M177" s="224"/>
      <c r="N177" s="224"/>
      <c r="O177" s="224"/>
      <c r="P177" s="224"/>
      <c r="Q177" s="224"/>
      <c r="R177" s="224"/>
      <c r="S177" s="224"/>
      <c r="T177" s="225"/>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c r="CF177" s="225"/>
      <c r="CG177" s="225"/>
      <c r="CH177" s="225"/>
      <c r="CI177" s="225"/>
      <c r="CJ177" s="225"/>
      <c r="CK177" s="225"/>
      <c r="CL177" s="225"/>
      <c r="CM177" s="225"/>
      <c r="CN177" s="225"/>
      <c r="CO177" s="225"/>
      <c r="CP177" s="225"/>
      <c r="CQ177" s="225"/>
      <c r="CR177" s="225"/>
      <c r="CS177" s="225"/>
      <c r="CT177" s="225"/>
      <c r="CU177" s="225"/>
      <c r="CV177" s="225"/>
      <c r="CW177" s="225"/>
      <c r="CX177" s="225"/>
      <c r="CY177" s="225"/>
      <c r="CZ177" s="225"/>
      <c r="DA177" s="225"/>
      <c r="DB177" s="225"/>
      <c r="DC177" s="225"/>
      <c r="DD177" s="225"/>
      <c r="DE177" s="225"/>
      <c r="DF177" s="225"/>
      <c r="DG177" s="225"/>
      <c r="DH177" s="225"/>
      <c r="DI177" s="225"/>
      <c r="DJ177" s="225"/>
      <c r="DK177" s="225"/>
      <c r="DL177" s="225"/>
      <c r="DM177" s="225"/>
      <c r="DN177" s="225"/>
      <c r="DO177" s="225"/>
      <c r="DP177" s="225"/>
      <c r="DQ177" s="225"/>
      <c r="DR177" s="225"/>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row>
    <row r="178" spans="1:206" s="226" customFormat="1" ht="56.25" x14ac:dyDescent="0.3">
      <c r="A178" s="220"/>
      <c r="B178" s="209">
        <v>45680</v>
      </c>
      <c r="C178" s="210" t="s">
        <v>638</v>
      </c>
      <c r="D178" s="249" t="s">
        <v>636</v>
      </c>
      <c r="E178" s="250" t="s">
        <v>639</v>
      </c>
      <c r="F178" s="215"/>
      <c r="G178" s="223">
        <v>50000</v>
      </c>
      <c r="H178" s="213">
        <f>H177-G178</f>
        <v>3711023.4160000044</v>
      </c>
      <c r="I178" s="224"/>
      <c r="J178" s="224"/>
      <c r="K178" s="224"/>
      <c r="L178" s="224"/>
      <c r="M178" s="224"/>
      <c r="N178" s="224"/>
      <c r="O178" s="224"/>
      <c r="P178" s="224"/>
      <c r="Q178" s="224"/>
      <c r="R178" s="224"/>
      <c r="S178" s="224"/>
      <c r="T178" s="225"/>
      <c r="U178" s="225"/>
      <c r="V178" s="225"/>
      <c r="W178" s="225"/>
      <c r="X178" s="225"/>
      <c r="Y178" s="225"/>
      <c r="Z178" s="225"/>
      <c r="AA178" s="225"/>
      <c r="AB178" s="225"/>
      <c r="AC178" s="225"/>
      <c r="AD178" s="225"/>
      <c r="AE178" s="225"/>
      <c r="AF178" s="225"/>
      <c r="AG178" s="225"/>
      <c r="AH178" s="225"/>
      <c r="AI178" s="225"/>
      <c r="AJ178" s="225"/>
      <c r="AK178" s="225"/>
      <c r="AL178" s="225"/>
      <c r="AM178" s="225"/>
      <c r="AN178" s="225"/>
      <c r="AO178" s="225"/>
      <c r="AP178" s="225"/>
      <c r="AQ178" s="225"/>
      <c r="AR178" s="225"/>
      <c r="AS178" s="225"/>
      <c r="AT178" s="225"/>
      <c r="AU178" s="225"/>
      <c r="AV178" s="225"/>
      <c r="AW178" s="225"/>
      <c r="AX178" s="225"/>
      <c r="AY178" s="225"/>
      <c r="AZ178" s="225"/>
      <c r="BA178" s="225"/>
      <c r="BB178" s="225"/>
      <c r="BC178" s="225"/>
      <c r="BD178" s="225"/>
      <c r="BE178" s="225"/>
      <c r="BF178" s="225"/>
      <c r="BG178" s="225"/>
      <c r="BH178" s="225"/>
      <c r="BI178" s="225"/>
      <c r="BJ178" s="225"/>
      <c r="BK178" s="225"/>
      <c r="BL178" s="225"/>
      <c r="BM178" s="225"/>
      <c r="BN178" s="225"/>
      <c r="BO178" s="225"/>
      <c r="BP178" s="225"/>
      <c r="BQ178" s="225"/>
      <c r="BR178" s="225"/>
      <c r="BS178" s="225"/>
      <c r="BT178" s="225"/>
      <c r="BU178" s="225"/>
      <c r="BV178" s="225"/>
      <c r="BW178" s="225"/>
      <c r="BX178" s="225"/>
      <c r="BY178" s="225"/>
      <c r="BZ178" s="225"/>
      <c r="CA178" s="225"/>
      <c r="CB178" s="225"/>
      <c r="CC178" s="225"/>
      <c r="CD178" s="225"/>
      <c r="CE178" s="225"/>
      <c r="CF178" s="225"/>
      <c r="CG178" s="225"/>
      <c r="CH178" s="225"/>
      <c r="CI178" s="225"/>
      <c r="CJ178" s="225"/>
      <c r="CK178" s="225"/>
      <c r="CL178" s="225"/>
      <c r="CM178" s="225"/>
      <c r="CN178" s="225"/>
      <c r="CO178" s="225"/>
      <c r="CP178" s="225"/>
      <c r="CQ178" s="225"/>
      <c r="CR178" s="225"/>
      <c r="CS178" s="225"/>
      <c r="CT178" s="225"/>
      <c r="CU178" s="225"/>
      <c r="CV178" s="225"/>
      <c r="CW178" s="225"/>
      <c r="CX178" s="225"/>
      <c r="CY178" s="225"/>
      <c r="CZ178" s="225"/>
      <c r="DA178" s="225"/>
      <c r="DB178" s="225"/>
      <c r="DC178" s="225"/>
      <c r="DD178" s="225"/>
      <c r="DE178" s="225"/>
      <c r="DF178" s="225"/>
      <c r="DG178" s="225"/>
      <c r="DH178" s="225"/>
      <c r="DI178" s="225"/>
      <c r="DJ178" s="225"/>
      <c r="DK178" s="225"/>
      <c r="DL178" s="225"/>
      <c r="DM178" s="225"/>
      <c r="DN178" s="225"/>
      <c r="DO178" s="225"/>
      <c r="DP178" s="225"/>
      <c r="DQ178" s="225"/>
      <c r="DR178" s="225"/>
      <c r="DS178" s="225"/>
      <c r="DT178" s="225"/>
      <c r="DU178" s="225"/>
      <c r="DV178" s="225"/>
      <c r="DW178" s="225"/>
      <c r="DX178" s="225"/>
      <c r="DY178" s="225"/>
      <c r="DZ178" s="225"/>
      <c r="EA178" s="225"/>
      <c r="EB178" s="225"/>
      <c r="EC178" s="225"/>
      <c r="ED178" s="225"/>
      <c r="EE178" s="225"/>
      <c r="EF178" s="225"/>
      <c r="EG178" s="225"/>
      <c r="EH178" s="225"/>
      <c r="EI178" s="225"/>
      <c r="EJ178" s="225"/>
      <c r="EK178" s="225"/>
      <c r="EL178" s="225"/>
      <c r="EM178" s="225"/>
      <c r="EN178" s="225"/>
      <c r="EO178" s="225"/>
      <c r="EP178" s="225"/>
      <c r="EQ178" s="225"/>
      <c r="ER178" s="225"/>
      <c r="ES178" s="225"/>
      <c r="ET178" s="225"/>
      <c r="EU178" s="225"/>
      <c r="EV178" s="225"/>
      <c r="EW178" s="225"/>
      <c r="EX178" s="225"/>
      <c r="EY178" s="225"/>
      <c r="EZ178" s="225"/>
      <c r="FA178" s="225"/>
      <c r="FB178" s="225"/>
      <c r="FC178" s="225"/>
      <c r="FD178" s="225"/>
      <c r="FE178" s="225"/>
      <c r="FF178" s="225"/>
      <c r="FG178" s="225"/>
      <c r="FH178" s="225"/>
      <c r="FI178" s="225"/>
      <c r="FJ178" s="225"/>
      <c r="FK178" s="225"/>
      <c r="FL178" s="225"/>
      <c r="FM178" s="225"/>
      <c r="FN178" s="225"/>
      <c r="FO178" s="225"/>
      <c r="FP178" s="225"/>
      <c r="FQ178" s="225"/>
      <c r="FR178" s="225"/>
      <c r="FS178" s="225"/>
      <c r="FT178" s="225"/>
      <c r="FU178" s="225"/>
      <c r="FV178" s="225"/>
      <c r="FW178" s="225"/>
      <c r="FX178" s="225"/>
      <c r="FY178" s="225"/>
      <c r="FZ178" s="225"/>
      <c r="GA178" s="225"/>
      <c r="GB178" s="225"/>
      <c r="GC178" s="225"/>
      <c r="GD178" s="225"/>
      <c r="GE178" s="225"/>
      <c r="GF178" s="225"/>
      <c r="GG178" s="225"/>
      <c r="GH178" s="225"/>
      <c r="GI178" s="225"/>
      <c r="GJ178" s="225"/>
      <c r="GK178" s="225"/>
      <c r="GL178" s="225"/>
      <c r="GM178" s="225"/>
      <c r="GN178" s="225"/>
      <c r="GO178" s="225"/>
      <c r="GP178" s="225"/>
      <c r="GQ178" s="225"/>
      <c r="GR178" s="225"/>
      <c r="GS178" s="225"/>
      <c r="GT178" s="225"/>
      <c r="GU178" s="225"/>
      <c r="GV178" s="225"/>
      <c r="GW178" s="225"/>
      <c r="GX178" s="225"/>
    </row>
    <row r="179" spans="1:206" s="226" customFormat="1" ht="75" x14ac:dyDescent="0.3">
      <c r="A179" s="220"/>
      <c r="B179" s="209">
        <v>45680</v>
      </c>
      <c r="C179" s="210" t="s">
        <v>640</v>
      </c>
      <c r="D179" s="222" t="s">
        <v>641</v>
      </c>
      <c r="E179" s="233" t="s">
        <v>642</v>
      </c>
      <c r="F179" s="215"/>
      <c r="G179" s="223">
        <v>18000</v>
      </c>
      <c r="H179" s="213">
        <f t="shared" ref="H179:H188" si="9">H178-G179</f>
        <v>3693023.4160000044</v>
      </c>
      <c r="I179" s="224"/>
      <c r="J179" s="224"/>
      <c r="K179" s="224"/>
      <c r="L179" s="224"/>
      <c r="M179" s="224"/>
      <c r="N179" s="224"/>
      <c r="O179" s="224"/>
      <c r="P179" s="224"/>
      <c r="Q179" s="224"/>
      <c r="R179" s="224"/>
      <c r="S179" s="224"/>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c r="CF179" s="225"/>
      <c r="CG179" s="225"/>
      <c r="CH179" s="225"/>
      <c r="CI179" s="225"/>
      <c r="CJ179" s="225"/>
      <c r="CK179" s="225"/>
      <c r="CL179" s="225"/>
      <c r="CM179" s="225"/>
      <c r="CN179" s="225"/>
      <c r="CO179" s="225"/>
      <c r="CP179" s="225"/>
      <c r="CQ179" s="225"/>
      <c r="CR179" s="225"/>
      <c r="CS179" s="225"/>
      <c r="CT179" s="225"/>
      <c r="CU179" s="225"/>
      <c r="CV179" s="225"/>
      <c r="CW179" s="225"/>
      <c r="CX179" s="225"/>
      <c r="CY179" s="225"/>
      <c r="CZ179" s="225"/>
      <c r="DA179" s="225"/>
      <c r="DB179" s="225"/>
      <c r="DC179" s="225"/>
      <c r="DD179" s="225"/>
      <c r="DE179" s="225"/>
      <c r="DF179" s="225"/>
      <c r="DG179" s="225"/>
      <c r="DH179" s="225"/>
      <c r="DI179" s="225"/>
      <c r="DJ179" s="225"/>
      <c r="DK179" s="225"/>
      <c r="DL179" s="225"/>
      <c r="DM179" s="225"/>
      <c r="DN179" s="225"/>
      <c r="DO179" s="225"/>
      <c r="DP179" s="225"/>
      <c r="DQ179" s="225"/>
      <c r="DR179" s="225"/>
      <c r="DS179" s="225"/>
      <c r="DT179" s="225"/>
      <c r="DU179" s="225"/>
      <c r="DV179" s="225"/>
      <c r="DW179" s="225"/>
      <c r="DX179" s="225"/>
      <c r="DY179" s="225"/>
      <c r="DZ179" s="225"/>
      <c r="EA179" s="225"/>
      <c r="EB179" s="225"/>
      <c r="EC179" s="225"/>
      <c r="ED179" s="225"/>
      <c r="EE179" s="225"/>
      <c r="EF179" s="225"/>
      <c r="EG179" s="225"/>
      <c r="EH179" s="225"/>
      <c r="EI179" s="225"/>
      <c r="EJ179" s="225"/>
      <c r="EK179" s="225"/>
      <c r="EL179" s="225"/>
      <c r="EM179" s="225"/>
      <c r="EN179" s="225"/>
      <c r="EO179" s="225"/>
      <c r="EP179" s="225"/>
      <c r="EQ179" s="225"/>
      <c r="ER179" s="225"/>
      <c r="ES179" s="225"/>
      <c r="ET179" s="225"/>
      <c r="EU179" s="225"/>
      <c r="EV179" s="225"/>
      <c r="EW179" s="225"/>
      <c r="EX179" s="225"/>
      <c r="EY179" s="225"/>
      <c r="EZ179" s="225"/>
      <c r="FA179" s="225"/>
      <c r="FB179" s="225"/>
      <c r="FC179" s="225"/>
      <c r="FD179" s="225"/>
      <c r="FE179" s="225"/>
      <c r="FF179" s="225"/>
      <c r="FG179" s="225"/>
      <c r="FH179" s="225"/>
      <c r="FI179" s="225"/>
      <c r="FJ179" s="225"/>
      <c r="FK179" s="225"/>
      <c r="FL179" s="225"/>
      <c r="FM179" s="225"/>
      <c r="FN179" s="225"/>
      <c r="FO179" s="225"/>
      <c r="FP179" s="225"/>
      <c r="FQ179" s="225"/>
      <c r="FR179" s="225"/>
      <c r="FS179" s="225"/>
      <c r="FT179" s="225"/>
      <c r="FU179" s="225"/>
      <c r="FV179" s="225"/>
      <c r="FW179" s="225"/>
      <c r="FX179" s="225"/>
      <c r="FY179" s="225"/>
      <c r="FZ179" s="225"/>
      <c r="GA179" s="225"/>
      <c r="GB179" s="225"/>
      <c r="GC179" s="225"/>
      <c r="GD179" s="225"/>
      <c r="GE179" s="225"/>
      <c r="GF179" s="225"/>
      <c r="GG179" s="225"/>
      <c r="GH179" s="225"/>
      <c r="GI179" s="225"/>
      <c r="GJ179" s="225"/>
      <c r="GK179" s="225"/>
      <c r="GL179" s="225"/>
      <c r="GM179" s="225"/>
      <c r="GN179" s="225"/>
      <c r="GO179" s="225"/>
      <c r="GP179" s="225"/>
      <c r="GQ179" s="225"/>
      <c r="GR179" s="225"/>
      <c r="GS179" s="225"/>
      <c r="GT179" s="225"/>
      <c r="GU179" s="225"/>
      <c r="GV179" s="225"/>
      <c r="GW179" s="225"/>
      <c r="GX179" s="225"/>
    </row>
    <row r="180" spans="1:206" s="226" customFormat="1" ht="75" x14ac:dyDescent="0.3">
      <c r="A180" s="220"/>
      <c r="B180" s="209">
        <v>45680</v>
      </c>
      <c r="C180" s="210" t="s">
        <v>643</v>
      </c>
      <c r="D180" s="222" t="s">
        <v>641</v>
      </c>
      <c r="E180" s="233" t="s">
        <v>644</v>
      </c>
      <c r="F180" s="215"/>
      <c r="G180" s="223">
        <v>18000</v>
      </c>
      <c r="H180" s="213">
        <f t="shared" si="9"/>
        <v>3675023.4160000044</v>
      </c>
      <c r="I180" s="224"/>
      <c r="J180" s="224"/>
      <c r="K180" s="224"/>
      <c r="L180" s="224"/>
      <c r="M180" s="224"/>
      <c r="N180" s="224"/>
      <c r="O180" s="224"/>
      <c r="P180" s="224"/>
      <c r="Q180" s="224"/>
      <c r="R180" s="224"/>
      <c r="S180" s="224"/>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row>
    <row r="181" spans="1:206" s="226" customFormat="1" ht="75" x14ac:dyDescent="0.3">
      <c r="A181" s="220"/>
      <c r="B181" s="209">
        <v>45680</v>
      </c>
      <c r="C181" s="210" t="s">
        <v>645</v>
      </c>
      <c r="D181" s="222" t="s">
        <v>641</v>
      </c>
      <c r="E181" s="233" t="s">
        <v>646</v>
      </c>
      <c r="F181" s="215"/>
      <c r="G181" s="223">
        <v>7000.2</v>
      </c>
      <c r="H181" s="213">
        <f t="shared" si="9"/>
        <v>3668023.2160000042</v>
      </c>
      <c r="I181" s="224"/>
      <c r="J181" s="224"/>
      <c r="K181" s="224"/>
      <c r="L181" s="224"/>
      <c r="M181" s="224"/>
      <c r="N181" s="224"/>
      <c r="O181" s="224"/>
      <c r="P181" s="224"/>
      <c r="Q181" s="224"/>
      <c r="R181" s="224"/>
      <c r="S181" s="224"/>
      <c r="T181" s="225"/>
      <c r="U181" s="225"/>
      <c r="V181" s="225"/>
      <c r="W181" s="225"/>
      <c r="X181" s="225"/>
      <c r="Y181" s="225"/>
      <c r="Z181" s="225"/>
      <c r="AA181" s="225"/>
      <c r="AB181" s="225"/>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c r="CF181" s="225"/>
      <c r="CG181" s="225"/>
      <c r="CH181" s="225"/>
      <c r="CI181" s="225"/>
      <c r="CJ181" s="225"/>
      <c r="CK181" s="225"/>
      <c r="CL181" s="225"/>
      <c r="CM181" s="225"/>
      <c r="CN181" s="225"/>
      <c r="CO181" s="225"/>
      <c r="CP181" s="225"/>
      <c r="CQ181" s="225"/>
      <c r="CR181" s="225"/>
      <c r="CS181" s="225"/>
      <c r="CT181" s="225"/>
      <c r="CU181" s="225"/>
      <c r="CV181" s="225"/>
      <c r="CW181" s="225"/>
      <c r="CX181" s="225"/>
      <c r="CY181" s="225"/>
      <c r="CZ181" s="225"/>
      <c r="DA181" s="225"/>
      <c r="DB181" s="225"/>
      <c r="DC181" s="225"/>
      <c r="DD181" s="225"/>
      <c r="DE181" s="225"/>
      <c r="DF181" s="225"/>
      <c r="DG181" s="225"/>
      <c r="DH181" s="225"/>
      <c r="DI181" s="225"/>
      <c r="DJ181" s="225"/>
      <c r="DK181" s="225"/>
      <c r="DL181" s="225"/>
      <c r="DM181" s="225"/>
      <c r="DN181" s="225"/>
      <c r="DO181" s="225"/>
      <c r="DP181" s="225"/>
      <c r="DQ181" s="225"/>
      <c r="DR181" s="225"/>
      <c r="DS181" s="225"/>
      <c r="DT181" s="225"/>
      <c r="DU181" s="225"/>
      <c r="DV181" s="225"/>
      <c r="DW181" s="225"/>
      <c r="DX181" s="225"/>
      <c r="DY181" s="225"/>
      <c r="DZ181" s="225"/>
      <c r="EA181" s="225"/>
      <c r="EB181" s="225"/>
      <c r="EC181" s="225"/>
      <c r="ED181" s="225"/>
      <c r="EE181" s="225"/>
      <c r="EF181" s="225"/>
      <c r="EG181" s="225"/>
      <c r="EH181" s="225"/>
      <c r="EI181" s="225"/>
      <c r="EJ181" s="225"/>
      <c r="EK181" s="225"/>
      <c r="EL181" s="225"/>
      <c r="EM181" s="225"/>
      <c r="EN181" s="225"/>
      <c r="EO181" s="225"/>
      <c r="EP181" s="225"/>
      <c r="EQ181" s="225"/>
      <c r="ER181" s="225"/>
      <c r="ES181" s="225"/>
      <c r="ET181" s="225"/>
      <c r="EU181" s="225"/>
      <c r="EV181" s="225"/>
      <c r="EW181" s="225"/>
      <c r="EX181" s="225"/>
      <c r="EY181" s="225"/>
      <c r="EZ181" s="225"/>
      <c r="FA181" s="225"/>
      <c r="FB181" s="225"/>
      <c r="FC181" s="225"/>
      <c r="FD181" s="225"/>
      <c r="FE181" s="225"/>
      <c r="FF181" s="225"/>
      <c r="FG181" s="225"/>
      <c r="FH181" s="225"/>
      <c r="FI181" s="225"/>
      <c r="FJ181" s="225"/>
      <c r="FK181" s="225"/>
      <c r="FL181" s="225"/>
      <c r="FM181" s="225"/>
      <c r="FN181" s="225"/>
      <c r="FO181" s="225"/>
      <c r="FP181" s="225"/>
      <c r="FQ181" s="225"/>
      <c r="FR181" s="225"/>
      <c r="FS181" s="225"/>
      <c r="FT181" s="225"/>
      <c r="FU181" s="225"/>
      <c r="FV181" s="225"/>
      <c r="FW181" s="225"/>
      <c r="FX181" s="225"/>
      <c r="FY181" s="225"/>
      <c r="FZ181" s="225"/>
      <c r="GA181" s="225"/>
      <c r="GB181" s="225"/>
      <c r="GC181" s="225"/>
      <c r="GD181" s="225"/>
      <c r="GE181" s="225"/>
      <c r="GF181" s="225"/>
      <c r="GG181" s="225"/>
      <c r="GH181" s="225"/>
      <c r="GI181" s="225"/>
      <c r="GJ181" s="225"/>
      <c r="GK181" s="225"/>
      <c r="GL181" s="225"/>
      <c r="GM181" s="225"/>
      <c r="GN181" s="225"/>
      <c r="GO181" s="225"/>
      <c r="GP181" s="225"/>
      <c r="GQ181" s="225"/>
      <c r="GR181" s="225"/>
      <c r="GS181" s="225"/>
      <c r="GT181" s="225"/>
      <c r="GU181" s="225"/>
      <c r="GV181" s="225"/>
      <c r="GW181" s="225"/>
      <c r="GX181" s="225"/>
    </row>
    <row r="182" spans="1:206" s="226" customFormat="1" ht="112.5" x14ac:dyDescent="0.3">
      <c r="A182" s="220"/>
      <c r="B182" s="209">
        <v>45680</v>
      </c>
      <c r="C182" s="210" t="s">
        <v>647</v>
      </c>
      <c r="D182" s="222" t="s">
        <v>507</v>
      </c>
      <c r="E182" s="233" t="s">
        <v>648</v>
      </c>
      <c r="F182" s="215"/>
      <c r="G182" s="223">
        <v>18000</v>
      </c>
      <c r="H182" s="213">
        <f t="shared" si="9"/>
        <v>3650023.2160000042</v>
      </c>
      <c r="I182" s="224"/>
      <c r="J182" s="224"/>
      <c r="K182" s="224"/>
      <c r="L182" s="224"/>
      <c r="M182" s="224"/>
      <c r="N182" s="224"/>
      <c r="O182" s="224"/>
      <c r="P182" s="224"/>
      <c r="Q182" s="224"/>
      <c r="R182" s="224"/>
      <c r="S182" s="224"/>
      <c r="T182" s="225"/>
      <c r="U182" s="225"/>
      <c r="V182" s="225"/>
      <c r="W182" s="225"/>
      <c r="X182" s="225"/>
      <c r="Y182" s="225"/>
      <c r="Z182" s="225"/>
      <c r="AA182" s="225"/>
      <c r="AB182" s="225"/>
      <c r="AC182" s="225"/>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225"/>
      <c r="CH182" s="225"/>
      <c r="CI182" s="225"/>
      <c r="CJ182" s="225"/>
      <c r="CK182" s="225"/>
      <c r="CL182" s="225"/>
      <c r="CM182" s="225"/>
      <c r="CN182" s="225"/>
      <c r="CO182" s="225"/>
      <c r="CP182" s="225"/>
      <c r="CQ182" s="225"/>
      <c r="CR182" s="225"/>
      <c r="CS182" s="225"/>
      <c r="CT182" s="225"/>
      <c r="CU182" s="225"/>
      <c r="CV182" s="225"/>
      <c r="CW182" s="225"/>
      <c r="CX182" s="225"/>
      <c r="CY182" s="225"/>
      <c r="CZ182" s="225"/>
      <c r="DA182" s="225"/>
      <c r="DB182" s="225"/>
      <c r="DC182" s="225"/>
      <c r="DD182" s="225"/>
      <c r="DE182" s="225"/>
      <c r="DF182" s="225"/>
      <c r="DG182" s="225"/>
      <c r="DH182" s="225"/>
      <c r="DI182" s="225"/>
      <c r="DJ182" s="225"/>
      <c r="DK182" s="225"/>
      <c r="DL182" s="225"/>
      <c r="DM182" s="225"/>
      <c r="DN182" s="225"/>
      <c r="DO182" s="225"/>
      <c r="DP182" s="225"/>
      <c r="DQ182" s="225"/>
      <c r="DR182" s="225"/>
      <c r="DS182" s="225"/>
      <c r="DT182" s="225"/>
      <c r="DU182" s="225"/>
      <c r="DV182" s="225"/>
      <c r="DW182" s="225"/>
      <c r="DX182" s="225"/>
      <c r="DY182" s="225"/>
      <c r="DZ182" s="225"/>
      <c r="EA182" s="225"/>
      <c r="EB182" s="225"/>
      <c r="EC182" s="225"/>
      <c r="ED182" s="225"/>
      <c r="EE182" s="225"/>
      <c r="EF182" s="225"/>
      <c r="EG182" s="225"/>
      <c r="EH182" s="225"/>
      <c r="EI182" s="225"/>
      <c r="EJ182" s="225"/>
      <c r="EK182" s="225"/>
      <c r="EL182" s="225"/>
      <c r="EM182" s="225"/>
      <c r="EN182" s="225"/>
      <c r="EO182" s="225"/>
      <c r="EP182" s="225"/>
      <c r="EQ182" s="225"/>
      <c r="ER182" s="225"/>
      <c r="ES182" s="225"/>
      <c r="ET182" s="225"/>
      <c r="EU182" s="225"/>
      <c r="EV182" s="225"/>
      <c r="EW182" s="225"/>
      <c r="EX182" s="225"/>
      <c r="EY182" s="225"/>
      <c r="EZ182" s="225"/>
      <c r="FA182" s="225"/>
      <c r="FB182" s="225"/>
      <c r="FC182" s="225"/>
      <c r="FD182" s="225"/>
      <c r="FE182" s="225"/>
      <c r="FF182" s="225"/>
      <c r="FG182" s="225"/>
      <c r="FH182" s="225"/>
      <c r="FI182" s="225"/>
      <c r="FJ182" s="225"/>
      <c r="FK182" s="225"/>
      <c r="FL182" s="225"/>
      <c r="FM182" s="225"/>
      <c r="FN182" s="225"/>
      <c r="FO182" s="225"/>
      <c r="FP182" s="225"/>
      <c r="FQ182" s="225"/>
      <c r="FR182" s="225"/>
      <c r="FS182" s="225"/>
      <c r="FT182" s="225"/>
      <c r="FU182" s="225"/>
      <c r="FV182" s="225"/>
      <c r="FW182" s="225"/>
      <c r="FX182" s="225"/>
      <c r="FY182" s="225"/>
      <c r="FZ182" s="225"/>
      <c r="GA182" s="225"/>
      <c r="GB182" s="225"/>
      <c r="GC182" s="225"/>
      <c r="GD182" s="225"/>
      <c r="GE182" s="225"/>
      <c r="GF182" s="225"/>
      <c r="GG182" s="225"/>
      <c r="GH182" s="225"/>
      <c r="GI182" s="225"/>
      <c r="GJ182" s="225"/>
      <c r="GK182" s="225"/>
      <c r="GL182" s="225"/>
      <c r="GM182" s="225"/>
      <c r="GN182" s="225"/>
      <c r="GO182" s="225"/>
      <c r="GP182" s="225"/>
      <c r="GQ182" s="225"/>
      <c r="GR182" s="225"/>
      <c r="GS182" s="225"/>
      <c r="GT182" s="225"/>
      <c r="GU182" s="225"/>
      <c r="GV182" s="225"/>
      <c r="GW182" s="225"/>
      <c r="GX182" s="225"/>
    </row>
    <row r="183" spans="1:206" s="226" customFormat="1" ht="112.5" x14ac:dyDescent="0.3">
      <c r="A183" s="220"/>
      <c r="B183" s="209">
        <v>45680</v>
      </c>
      <c r="C183" s="210" t="s">
        <v>649</v>
      </c>
      <c r="D183" s="222" t="s">
        <v>507</v>
      </c>
      <c r="E183" s="233" t="s">
        <v>650</v>
      </c>
      <c r="F183" s="215"/>
      <c r="G183" s="223">
        <v>18000</v>
      </c>
      <c r="H183" s="213">
        <f t="shared" si="9"/>
        <v>3632023.2160000042</v>
      </c>
      <c r="I183" s="224"/>
      <c r="J183" s="224"/>
      <c r="K183" s="224"/>
      <c r="L183" s="224"/>
      <c r="M183" s="224"/>
      <c r="N183" s="224"/>
      <c r="O183" s="224"/>
      <c r="P183" s="224"/>
      <c r="Q183" s="224"/>
      <c r="R183" s="224"/>
      <c r="S183" s="224"/>
      <c r="T183" s="225"/>
      <c r="U183" s="225"/>
      <c r="V183" s="225"/>
      <c r="W183" s="225"/>
      <c r="X183" s="225"/>
      <c r="Y183" s="225"/>
      <c r="Z183" s="225"/>
      <c r="AA183" s="225"/>
      <c r="AB183" s="225"/>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c r="CF183" s="225"/>
      <c r="CG183" s="225"/>
      <c r="CH183" s="225"/>
      <c r="CI183" s="225"/>
      <c r="CJ183" s="225"/>
      <c r="CK183" s="225"/>
      <c r="CL183" s="225"/>
      <c r="CM183" s="225"/>
      <c r="CN183" s="225"/>
      <c r="CO183" s="225"/>
      <c r="CP183" s="225"/>
      <c r="CQ183" s="225"/>
      <c r="CR183" s="225"/>
      <c r="CS183" s="225"/>
      <c r="CT183" s="225"/>
      <c r="CU183" s="225"/>
      <c r="CV183" s="225"/>
      <c r="CW183" s="225"/>
      <c r="CX183" s="225"/>
      <c r="CY183" s="225"/>
      <c r="CZ183" s="225"/>
      <c r="DA183" s="225"/>
      <c r="DB183" s="225"/>
      <c r="DC183" s="225"/>
      <c r="DD183" s="225"/>
      <c r="DE183" s="225"/>
      <c r="DF183" s="225"/>
      <c r="DG183" s="225"/>
      <c r="DH183" s="225"/>
      <c r="DI183" s="225"/>
      <c r="DJ183" s="225"/>
      <c r="DK183" s="225"/>
      <c r="DL183" s="225"/>
      <c r="DM183" s="225"/>
      <c r="DN183" s="225"/>
      <c r="DO183" s="225"/>
      <c r="DP183" s="225"/>
      <c r="DQ183" s="225"/>
      <c r="DR183" s="225"/>
      <c r="DS183" s="225"/>
      <c r="DT183" s="225"/>
      <c r="DU183" s="225"/>
      <c r="DV183" s="225"/>
      <c r="DW183" s="225"/>
      <c r="DX183" s="225"/>
      <c r="DY183" s="225"/>
      <c r="DZ183" s="225"/>
      <c r="EA183" s="225"/>
      <c r="EB183" s="225"/>
      <c r="EC183" s="225"/>
      <c r="ED183" s="225"/>
      <c r="EE183" s="225"/>
      <c r="EF183" s="225"/>
      <c r="EG183" s="225"/>
      <c r="EH183" s="225"/>
      <c r="EI183" s="225"/>
      <c r="EJ183" s="225"/>
      <c r="EK183" s="225"/>
      <c r="EL183" s="225"/>
      <c r="EM183" s="225"/>
      <c r="EN183" s="225"/>
      <c r="EO183" s="225"/>
      <c r="EP183" s="225"/>
      <c r="EQ183" s="225"/>
      <c r="ER183" s="225"/>
      <c r="ES183" s="225"/>
      <c r="ET183" s="225"/>
      <c r="EU183" s="225"/>
      <c r="EV183" s="225"/>
      <c r="EW183" s="225"/>
      <c r="EX183" s="225"/>
      <c r="EY183" s="225"/>
      <c r="EZ183" s="225"/>
      <c r="FA183" s="225"/>
      <c r="FB183" s="225"/>
      <c r="FC183" s="225"/>
      <c r="FD183" s="225"/>
      <c r="FE183" s="225"/>
      <c r="FF183" s="225"/>
      <c r="FG183" s="225"/>
      <c r="FH183" s="225"/>
      <c r="FI183" s="225"/>
      <c r="FJ183" s="225"/>
      <c r="FK183" s="225"/>
      <c r="FL183" s="225"/>
      <c r="FM183" s="225"/>
      <c r="FN183" s="225"/>
      <c r="FO183" s="225"/>
      <c r="FP183" s="225"/>
      <c r="FQ183" s="225"/>
      <c r="FR183" s="225"/>
      <c r="FS183" s="225"/>
      <c r="FT183" s="225"/>
      <c r="FU183" s="225"/>
      <c r="FV183" s="225"/>
      <c r="FW183" s="225"/>
      <c r="FX183" s="225"/>
      <c r="FY183" s="225"/>
      <c r="FZ183" s="225"/>
      <c r="GA183" s="225"/>
      <c r="GB183" s="225"/>
      <c r="GC183" s="225"/>
      <c r="GD183" s="225"/>
      <c r="GE183" s="225"/>
      <c r="GF183" s="225"/>
      <c r="GG183" s="225"/>
      <c r="GH183" s="225"/>
      <c r="GI183" s="225"/>
      <c r="GJ183" s="225"/>
      <c r="GK183" s="225"/>
      <c r="GL183" s="225"/>
      <c r="GM183" s="225"/>
      <c r="GN183" s="225"/>
      <c r="GO183" s="225"/>
      <c r="GP183" s="225"/>
      <c r="GQ183" s="225"/>
      <c r="GR183" s="225"/>
      <c r="GS183" s="225"/>
      <c r="GT183" s="225"/>
      <c r="GU183" s="225"/>
      <c r="GV183" s="225"/>
      <c r="GW183" s="225"/>
      <c r="GX183" s="225"/>
    </row>
    <row r="184" spans="1:206" s="226" customFormat="1" ht="112.5" x14ac:dyDescent="0.3">
      <c r="A184" s="220"/>
      <c r="B184" s="209">
        <v>45680</v>
      </c>
      <c r="C184" s="210" t="s">
        <v>651</v>
      </c>
      <c r="D184" s="222" t="s">
        <v>507</v>
      </c>
      <c r="E184" s="233" t="s">
        <v>652</v>
      </c>
      <c r="F184" s="215"/>
      <c r="G184" s="223">
        <v>18000</v>
      </c>
      <c r="H184" s="213">
        <f t="shared" si="9"/>
        <v>3614023.2160000042</v>
      </c>
      <c r="I184" s="224"/>
      <c r="J184" s="224"/>
      <c r="K184" s="224"/>
      <c r="L184" s="224"/>
      <c r="M184" s="224"/>
      <c r="N184" s="224"/>
      <c r="O184" s="224"/>
      <c r="P184" s="224"/>
      <c r="Q184" s="224"/>
      <c r="R184" s="224"/>
      <c r="S184" s="224"/>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225"/>
      <c r="CH184" s="225"/>
      <c r="CI184" s="225"/>
      <c r="CJ184" s="225"/>
      <c r="CK184" s="225"/>
      <c r="CL184" s="225"/>
      <c r="CM184" s="225"/>
      <c r="CN184" s="225"/>
      <c r="CO184" s="225"/>
      <c r="CP184" s="225"/>
      <c r="CQ184" s="225"/>
      <c r="CR184" s="225"/>
      <c r="CS184" s="225"/>
      <c r="CT184" s="225"/>
      <c r="CU184" s="225"/>
      <c r="CV184" s="225"/>
      <c r="CW184" s="225"/>
      <c r="CX184" s="225"/>
      <c r="CY184" s="225"/>
      <c r="CZ184" s="225"/>
      <c r="DA184" s="225"/>
      <c r="DB184" s="225"/>
      <c r="DC184" s="225"/>
      <c r="DD184" s="225"/>
      <c r="DE184" s="225"/>
      <c r="DF184" s="225"/>
      <c r="DG184" s="225"/>
      <c r="DH184" s="225"/>
      <c r="DI184" s="225"/>
      <c r="DJ184" s="225"/>
      <c r="DK184" s="225"/>
      <c r="DL184" s="225"/>
      <c r="DM184" s="225"/>
      <c r="DN184" s="225"/>
      <c r="DO184" s="225"/>
      <c r="DP184" s="225"/>
      <c r="DQ184" s="225"/>
      <c r="DR184" s="225"/>
      <c r="DS184" s="225"/>
      <c r="DT184" s="225"/>
      <c r="DU184" s="225"/>
      <c r="DV184" s="225"/>
      <c r="DW184" s="225"/>
      <c r="DX184" s="225"/>
      <c r="DY184" s="225"/>
      <c r="DZ184" s="225"/>
      <c r="EA184" s="225"/>
      <c r="EB184" s="225"/>
      <c r="EC184" s="225"/>
      <c r="ED184" s="225"/>
      <c r="EE184" s="225"/>
      <c r="EF184" s="225"/>
      <c r="EG184" s="225"/>
      <c r="EH184" s="225"/>
      <c r="EI184" s="225"/>
      <c r="EJ184" s="225"/>
      <c r="EK184" s="225"/>
      <c r="EL184" s="225"/>
      <c r="EM184" s="225"/>
      <c r="EN184" s="225"/>
      <c r="EO184" s="225"/>
      <c r="EP184" s="225"/>
      <c r="EQ184" s="225"/>
      <c r="ER184" s="225"/>
      <c r="ES184" s="225"/>
      <c r="ET184" s="225"/>
      <c r="EU184" s="225"/>
      <c r="EV184" s="225"/>
      <c r="EW184" s="225"/>
      <c r="EX184" s="225"/>
      <c r="EY184" s="225"/>
      <c r="EZ184" s="225"/>
      <c r="FA184" s="225"/>
      <c r="FB184" s="225"/>
      <c r="FC184" s="225"/>
      <c r="FD184" s="225"/>
      <c r="FE184" s="225"/>
      <c r="FF184" s="225"/>
      <c r="FG184" s="225"/>
      <c r="FH184" s="225"/>
      <c r="FI184" s="225"/>
      <c r="FJ184" s="225"/>
      <c r="FK184" s="225"/>
      <c r="FL184" s="225"/>
      <c r="FM184" s="225"/>
      <c r="FN184" s="225"/>
      <c r="FO184" s="225"/>
      <c r="FP184" s="225"/>
      <c r="FQ184" s="225"/>
      <c r="FR184" s="225"/>
      <c r="FS184" s="225"/>
      <c r="FT184" s="225"/>
      <c r="FU184" s="225"/>
      <c r="FV184" s="225"/>
      <c r="FW184" s="225"/>
      <c r="FX184" s="225"/>
      <c r="FY184" s="225"/>
      <c r="FZ184" s="225"/>
      <c r="GA184" s="225"/>
      <c r="GB184" s="225"/>
      <c r="GC184" s="225"/>
      <c r="GD184" s="225"/>
      <c r="GE184" s="225"/>
      <c r="GF184" s="225"/>
      <c r="GG184" s="225"/>
      <c r="GH184" s="225"/>
      <c r="GI184" s="225"/>
      <c r="GJ184" s="225"/>
      <c r="GK184" s="225"/>
      <c r="GL184" s="225"/>
      <c r="GM184" s="225"/>
      <c r="GN184" s="225"/>
      <c r="GO184" s="225"/>
      <c r="GP184" s="225"/>
      <c r="GQ184" s="225"/>
      <c r="GR184" s="225"/>
      <c r="GS184" s="225"/>
      <c r="GT184" s="225"/>
      <c r="GU184" s="225"/>
      <c r="GV184" s="225"/>
      <c r="GW184" s="225"/>
      <c r="GX184" s="225"/>
    </row>
    <row r="185" spans="1:206" s="226" customFormat="1" ht="56.25" x14ac:dyDescent="0.3">
      <c r="A185" s="220"/>
      <c r="B185" s="209">
        <v>45680</v>
      </c>
      <c r="C185" s="210" t="s">
        <v>653</v>
      </c>
      <c r="D185" s="222" t="s">
        <v>654</v>
      </c>
      <c r="E185" s="233" t="s">
        <v>655</v>
      </c>
      <c r="F185" s="215"/>
      <c r="G185" s="223">
        <v>18000</v>
      </c>
      <c r="H185" s="213">
        <f t="shared" si="9"/>
        <v>3596023.2160000042</v>
      </c>
      <c r="I185" s="224"/>
      <c r="J185" s="224"/>
      <c r="K185" s="224"/>
      <c r="L185" s="224"/>
      <c r="M185" s="224"/>
      <c r="N185" s="224"/>
      <c r="O185" s="224"/>
      <c r="P185" s="224"/>
      <c r="Q185" s="224"/>
      <c r="R185" s="224"/>
      <c r="S185" s="224"/>
      <c r="T185" s="225"/>
      <c r="U185" s="225"/>
      <c r="V185" s="225"/>
      <c r="W185" s="225"/>
      <c r="X185" s="225"/>
      <c r="Y185" s="225"/>
      <c r="Z185" s="225"/>
      <c r="AA185" s="225"/>
      <c r="AB185" s="225"/>
      <c r="AC185" s="225"/>
      <c r="AD185" s="225"/>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225"/>
      <c r="CH185" s="225"/>
      <c r="CI185" s="225"/>
      <c r="CJ185" s="225"/>
      <c r="CK185" s="225"/>
      <c r="CL185" s="225"/>
      <c r="CM185" s="225"/>
      <c r="CN185" s="225"/>
      <c r="CO185" s="225"/>
      <c r="CP185" s="225"/>
      <c r="CQ185" s="225"/>
      <c r="CR185" s="225"/>
      <c r="CS185" s="225"/>
      <c r="CT185" s="225"/>
      <c r="CU185" s="225"/>
      <c r="CV185" s="225"/>
      <c r="CW185" s="225"/>
      <c r="CX185" s="225"/>
      <c r="CY185" s="225"/>
      <c r="CZ185" s="225"/>
      <c r="DA185" s="225"/>
      <c r="DB185" s="225"/>
      <c r="DC185" s="225"/>
      <c r="DD185" s="225"/>
      <c r="DE185" s="225"/>
      <c r="DF185" s="225"/>
      <c r="DG185" s="225"/>
      <c r="DH185" s="225"/>
      <c r="DI185" s="225"/>
      <c r="DJ185" s="225"/>
      <c r="DK185" s="225"/>
      <c r="DL185" s="225"/>
      <c r="DM185" s="225"/>
      <c r="DN185" s="225"/>
      <c r="DO185" s="225"/>
      <c r="DP185" s="225"/>
      <c r="DQ185" s="225"/>
      <c r="DR185" s="225"/>
      <c r="DS185" s="225"/>
      <c r="DT185" s="225"/>
      <c r="DU185" s="225"/>
      <c r="DV185" s="225"/>
      <c r="DW185" s="225"/>
      <c r="DX185" s="225"/>
      <c r="DY185" s="225"/>
      <c r="DZ185" s="225"/>
      <c r="EA185" s="225"/>
      <c r="EB185" s="225"/>
      <c r="EC185" s="225"/>
      <c r="ED185" s="225"/>
      <c r="EE185" s="225"/>
      <c r="EF185" s="225"/>
      <c r="EG185" s="225"/>
      <c r="EH185" s="225"/>
      <c r="EI185" s="225"/>
      <c r="EJ185" s="225"/>
      <c r="EK185" s="225"/>
      <c r="EL185" s="225"/>
      <c r="EM185" s="225"/>
      <c r="EN185" s="225"/>
      <c r="EO185" s="225"/>
      <c r="EP185" s="225"/>
      <c r="EQ185" s="225"/>
      <c r="ER185" s="225"/>
      <c r="ES185" s="225"/>
      <c r="ET185" s="225"/>
      <c r="EU185" s="225"/>
      <c r="EV185" s="225"/>
      <c r="EW185" s="225"/>
      <c r="EX185" s="225"/>
      <c r="EY185" s="225"/>
      <c r="EZ185" s="225"/>
      <c r="FA185" s="225"/>
      <c r="FB185" s="225"/>
      <c r="FC185" s="225"/>
      <c r="FD185" s="225"/>
      <c r="FE185" s="225"/>
      <c r="FF185" s="225"/>
      <c r="FG185" s="225"/>
      <c r="FH185" s="225"/>
      <c r="FI185" s="225"/>
      <c r="FJ185" s="225"/>
      <c r="FK185" s="225"/>
      <c r="FL185" s="225"/>
      <c r="FM185" s="225"/>
      <c r="FN185" s="225"/>
      <c r="FO185" s="225"/>
      <c r="FP185" s="225"/>
      <c r="FQ185" s="225"/>
      <c r="FR185" s="225"/>
      <c r="FS185" s="225"/>
      <c r="FT185" s="225"/>
      <c r="FU185" s="225"/>
      <c r="FV185" s="225"/>
      <c r="FW185" s="225"/>
      <c r="FX185" s="225"/>
      <c r="FY185" s="225"/>
      <c r="FZ185" s="225"/>
      <c r="GA185" s="225"/>
      <c r="GB185" s="225"/>
      <c r="GC185" s="225"/>
      <c r="GD185" s="225"/>
      <c r="GE185" s="225"/>
      <c r="GF185" s="225"/>
      <c r="GG185" s="225"/>
      <c r="GH185" s="225"/>
      <c r="GI185" s="225"/>
      <c r="GJ185" s="225"/>
      <c r="GK185" s="225"/>
      <c r="GL185" s="225"/>
      <c r="GM185" s="225"/>
      <c r="GN185" s="225"/>
      <c r="GO185" s="225"/>
      <c r="GP185" s="225"/>
      <c r="GQ185" s="225"/>
      <c r="GR185" s="225"/>
      <c r="GS185" s="225"/>
      <c r="GT185" s="225"/>
      <c r="GU185" s="225"/>
      <c r="GV185" s="225"/>
      <c r="GW185" s="225"/>
      <c r="GX185" s="225"/>
    </row>
    <row r="186" spans="1:206" s="226" customFormat="1" ht="37.5" x14ac:dyDescent="0.3">
      <c r="A186" s="220"/>
      <c r="B186" s="209">
        <v>45680</v>
      </c>
      <c r="C186" s="210" t="s">
        <v>656</v>
      </c>
      <c r="D186" s="222" t="s">
        <v>507</v>
      </c>
      <c r="E186" s="233" t="s">
        <v>657</v>
      </c>
      <c r="F186" s="215"/>
      <c r="G186" s="223">
        <v>18000</v>
      </c>
      <c r="H186" s="213">
        <f t="shared" si="9"/>
        <v>3578023.2160000042</v>
      </c>
      <c r="I186" s="224"/>
      <c r="J186" s="224"/>
      <c r="K186" s="224"/>
      <c r="L186" s="224"/>
      <c r="M186" s="224"/>
      <c r="N186" s="224"/>
      <c r="O186" s="224"/>
      <c r="P186" s="224"/>
      <c r="Q186" s="224"/>
      <c r="R186" s="224"/>
      <c r="S186" s="224"/>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row>
    <row r="187" spans="1:206" s="226" customFormat="1" ht="56.25" x14ac:dyDescent="0.3">
      <c r="A187" s="220"/>
      <c r="B187" s="209">
        <v>45680</v>
      </c>
      <c r="C187" s="210" t="s">
        <v>658</v>
      </c>
      <c r="D187" s="222" t="s">
        <v>269</v>
      </c>
      <c r="E187" s="233" t="s">
        <v>659</v>
      </c>
      <c r="F187" s="215"/>
      <c r="G187" s="223">
        <v>18000</v>
      </c>
      <c r="H187" s="213">
        <f t="shared" si="9"/>
        <v>3560023.2160000042</v>
      </c>
      <c r="I187" s="224"/>
      <c r="J187" s="224"/>
      <c r="K187" s="224"/>
      <c r="L187" s="224"/>
      <c r="M187" s="224"/>
      <c r="N187" s="224"/>
      <c r="O187" s="224"/>
      <c r="P187" s="224"/>
      <c r="Q187" s="224"/>
      <c r="R187" s="224"/>
      <c r="S187" s="224"/>
      <c r="T187" s="225"/>
      <c r="U187" s="225"/>
      <c r="V187" s="225"/>
      <c r="W187" s="225"/>
      <c r="X187" s="225"/>
      <c r="Y187" s="225"/>
      <c r="Z187" s="225"/>
      <c r="AA187" s="225"/>
      <c r="AB187" s="225"/>
      <c r="AC187" s="225"/>
      <c r="AD187" s="225"/>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225"/>
      <c r="CH187" s="225"/>
      <c r="CI187" s="225"/>
      <c r="CJ187" s="225"/>
      <c r="CK187" s="225"/>
      <c r="CL187" s="225"/>
      <c r="CM187" s="225"/>
      <c r="CN187" s="225"/>
      <c r="CO187" s="225"/>
      <c r="CP187" s="225"/>
      <c r="CQ187" s="225"/>
      <c r="CR187" s="225"/>
      <c r="CS187" s="225"/>
      <c r="CT187" s="225"/>
      <c r="CU187" s="225"/>
      <c r="CV187" s="225"/>
      <c r="CW187" s="225"/>
      <c r="CX187" s="225"/>
      <c r="CY187" s="225"/>
      <c r="CZ187" s="225"/>
      <c r="DA187" s="225"/>
      <c r="DB187" s="225"/>
      <c r="DC187" s="225"/>
      <c r="DD187" s="225"/>
      <c r="DE187" s="225"/>
      <c r="DF187" s="225"/>
      <c r="DG187" s="225"/>
      <c r="DH187" s="225"/>
      <c r="DI187" s="225"/>
      <c r="DJ187" s="225"/>
      <c r="DK187" s="225"/>
      <c r="DL187" s="225"/>
      <c r="DM187" s="225"/>
      <c r="DN187" s="225"/>
      <c r="DO187" s="225"/>
      <c r="DP187" s="225"/>
      <c r="DQ187" s="225"/>
      <c r="DR187" s="225"/>
      <c r="DS187" s="225"/>
      <c r="DT187" s="225"/>
      <c r="DU187" s="225"/>
      <c r="DV187" s="225"/>
      <c r="DW187" s="225"/>
      <c r="DX187" s="225"/>
      <c r="DY187" s="225"/>
      <c r="DZ187" s="225"/>
      <c r="EA187" s="225"/>
      <c r="EB187" s="225"/>
      <c r="EC187" s="225"/>
      <c r="ED187" s="225"/>
      <c r="EE187" s="225"/>
      <c r="EF187" s="225"/>
      <c r="EG187" s="225"/>
      <c r="EH187" s="225"/>
      <c r="EI187" s="225"/>
      <c r="EJ187" s="225"/>
      <c r="EK187" s="225"/>
      <c r="EL187" s="225"/>
      <c r="EM187" s="225"/>
      <c r="EN187" s="225"/>
      <c r="EO187" s="225"/>
      <c r="EP187" s="225"/>
      <c r="EQ187" s="225"/>
      <c r="ER187" s="225"/>
      <c r="ES187" s="225"/>
      <c r="ET187" s="225"/>
      <c r="EU187" s="225"/>
      <c r="EV187" s="225"/>
      <c r="EW187" s="225"/>
      <c r="EX187" s="225"/>
      <c r="EY187" s="225"/>
      <c r="EZ187" s="225"/>
      <c r="FA187" s="225"/>
      <c r="FB187" s="225"/>
      <c r="FC187" s="225"/>
      <c r="FD187" s="225"/>
      <c r="FE187" s="225"/>
      <c r="FF187" s="225"/>
      <c r="FG187" s="225"/>
      <c r="FH187" s="225"/>
      <c r="FI187" s="225"/>
      <c r="FJ187" s="225"/>
      <c r="FK187" s="225"/>
      <c r="FL187" s="225"/>
      <c r="FM187" s="225"/>
      <c r="FN187" s="225"/>
      <c r="FO187" s="225"/>
      <c r="FP187" s="225"/>
      <c r="FQ187" s="225"/>
      <c r="FR187" s="225"/>
      <c r="FS187" s="225"/>
      <c r="FT187" s="225"/>
      <c r="FU187" s="225"/>
      <c r="FV187" s="225"/>
      <c r="FW187" s="225"/>
      <c r="FX187" s="225"/>
      <c r="FY187" s="225"/>
      <c r="FZ187" s="225"/>
      <c r="GA187" s="225"/>
      <c r="GB187" s="225"/>
      <c r="GC187" s="225"/>
      <c r="GD187" s="225"/>
      <c r="GE187" s="225"/>
      <c r="GF187" s="225"/>
      <c r="GG187" s="225"/>
      <c r="GH187" s="225"/>
      <c r="GI187" s="225"/>
      <c r="GJ187" s="225"/>
      <c r="GK187" s="225"/>
      <c r="GL187" s="225"/>
      <c r="GM187" s="225"/>
      <c r="GN187" s="225"/>
      <c r="GO187" s="225"/>
      <c r="GP187" s="225"/>
      <c r="GQ187" s="225"/>
      <c r="GR187" s="225"/>
      <c r="GS187" s="225"/>
      <c r="GT187" s="225"/>
      <c r="GU187" s="225"/>
      <c r="GV187" s="225"/>
      <c r="GW187" s="225"/>
      <c r="GX187" s="225"/>
    </row>
    <row r="188" spans="1:206" s="226" customFormat="1" ht="56.25" x14ac:dyDescent="0.3">
      <c r="A188" s="220"/>
      <c r="B188" s="209">
        <v>45680</v>
      </c>
      <c r="C188" s="210" t="s">
        <v>660</v>
      </c>
      <c r="D188" s="222" t="s">
        <v>269</v>
      </c>
      <c r="E188" s="233" t="s">
        <v>661</v>
      </c>
      <c r="F188" s="215"/>
      <c r="G188" s="223">
        <v>5000.3999999999996</v>
      </c>
      <c r="H188" s="213">
        <f t="shared" si="9"/>
        <v>3555022.8160000043</v>
      </c>
      <c r="I188" s="224"/>
      <c r="J188" s="224"/>
      <c r="K188" s="224"/>
      <c r="L188" s="224"/>
      <c r="M188" s="224"/>
      <c r="N188" s="224"/>
      <c r="O188" s="224"/>
      <c r="P188" s="224"/>
      <c r="Q188" s="224"/>
      <c r="R188" s="224"/>
      <c r="S188" s="224"/>
      <c r="T188" s="225"/>
      <c r="U188" s="225"/>
      <c r="V188" s="225"/>
      <c r="W188" s="225"/>
      <c r="X188" s="225"/>
      <c r="Y188" s="225"/>
      <c r="Z188" s="225"/>
      <c r="AA188" s="225"/>
      <c r="AB188" s="225"/>
      <c r="AC188" s="225"/>
      <c r="AD188" s="225"/>
      <c r="AE188" s="225"/>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225"/>
      <c r="CH188" s="225"/>
      <c r="CI188" s="225"/>
      <c r="CJ188" s="225"/>
      <c r="CK188" s="225"/>
      <c r="CL188" s="225"/>
      <c r="CM188" s="225"/>
      <c r="CN188" s="225"/>
      <c r="CO188" s="225"/>
      <c r="CP188" s="225"/>
      <c r="CQ188" s="225"/>
      <c r="CR188" s="225"/>
      <c r="CS188" s="225"/>
      <c r="CT188" s="225"/>
      <c r="CU188" s="225"/>
      <c r="CV188" s="225"/>
      <c r="CW188" s="225"/>
      <c r="CX188" s="225"/>
      <c r="CY188" s="225"/>
      <c r="CZ188" s="225"/>
      <c r="DA188" s="225"/>
      <c r="DB188" s="225"/>
      <c r="DC188" s="225"/>
      <c r="DD188" s="225"/>
      <c r="DE188" s="225"/>
      <c r="DF188" s="225"/>
      <c r="DG188" s="225"/>
      <c r="DH188" s="225"/>
      <c r="DI188" s="225"/>
      <c r="DJ188" s="225"/>
      <c r="DK188" s="225"/>
      <c r="DL188" s="225"/>
      <c r="DM188" s="225"/>
      <c r="DN188" s="225"/>
      <c r="DO188" s="225"/>
      <c r="DP188" s="225"/>
      <c r="DQ188" s="225"/>
      <c r="DR188" s="225"/>
      <c r="DS188" s="225"/>
      <c r="DT188" s="225"/>
      <c r="DU188" s="225"/>
      <c r="DV188" s="225"/>
      <c r="DW188" s="225"/>
      <c r="DX188" s="225"/>
      <c r="DY188" s="225"/>
      <c r="DZ188" s="225"/>
      <c r="EA188" s="225"/>
      <c r="EB188" s="225"/>
      <c r="EC188" s="225"/>
      <c r="ED188" s="225"/>
      <c r="EE188" s="225"/>
      <c r="EF188" s="225"/>
      <c r="EG188" s="225"/>
      <c r="EH188" s="225"/>
      <c r="EI188" s="225"/>
      <c r="EJ188" s="225"/>
      <c r="EK188" s="225"/>
      <c r="EL188" s="225"/>
      <c r="EM188" s="225"/>
      <c r="EN188" s="225"/>
      <c r="EO188" s="225"/>
      <c r="EP188" s="225"/>
      <c r="EQ188" s="225"/>
      <c r="ER188" s="225"/>
      <c r="ES188" s="225"/>
      <c r="ET188" s="225"/>
      <c r="EU188" s="225"/>
      <c r="EV188" s="225"/>
      <c r="EW188" s="225"/>
      <c r="EX188" s="225"/>
      <c r="EY188" s="225"/>
      <c r="EZ188" s="225"/>
      <c r="FA188" s="225"/>
      <c r="FB188" s="225"/>
      <c r="FC188" s="225"/>
      <c r="FD188" s="225"/>
      <c r="FE188" s="225"/>
      <c r="FF188" s="225"/>
      <c r="FG188" s="225"/>
      <c r="FH188" s="225"/>
      <c r="FI188" s="225"/>
      <c r="FJ188" s="225"/>
      <c r="FK188" s="225"/>
      <c r="FL188" s="225"/>
      <c r="FM188" s="225"/>
      <c r="FN188" s="225"/>
      <c r="FO188" s="225"/>
      <c r="FP188" s="225"/>
      <c r="FQ188" s="225"/>
      <c r="FR188" s="225"/>
      <c r="FS188" s="225"/>
      <c r="FT188" s="225"/>
      <c r="FU188" s="225"/>
      <c r="FV188" s="225"/>
      <c r="FW188" s="225"/>
      <c r="FX188" s="225"/>
      <c r="FY188" s="225"/>
      <c r="FZ188" s="225"/>
      <c r="GA188" s="225"/>
      <c r="GB188" s="225"/>
      <c r="GC188" s="225"/>
      <c r="GD188" s="225"/>
      <c r="GE188" s="225"/>
      <c r="GF188" s="225"/>
      <c r="GG188" s="225"/>
      <c r="GH188" s="225"/>
      <c r="GI188" s="225"/>
      <c r="GJ188" s="225"/>
      <c r="GK188" s="225"/>
      <c r="GL188" s="225"/>
      <c r="GM188" s="225"/>
      <c r="GN188" s="225"/>
      <c r="GO188" s="225"/>
      <c r="GP188" s="225"/>
      <c r="GQ188" s="225"/>
      <c r="GR188" s="225"/>
      <c r="GS188" s="225"/>
      <c r="GT188" s="225"/>
      <c r="GU188" s="225"/>
      <c r="GV188" s="225"/>
      <c r="GW188" s="225"/>
      <c r="GX188" s="225"/>
    </row>
    <row r="189" spans="1:206" s="226" customFormat="1" ht="18.75" x14ac:dyDescent="0.3">
      <c r="A189" s="220"/>
      <c r="B189" s="209">
        <v>45681</v>
      </c>
      <c r="C189" s="210"/>
      <c r="D189" s="222" t="s">
        <v>206</v>
      </c>
      <c r="E189" s="233" t="s">
        <v>207</v>
      </c>
      <c r="F189" s="215">
        <v>20000</v>
      </c>
      <c r="G189" s="223"/>
      <c r="H189" s="213">
        <f>H188+F189</f>
        <v>3575022.8160000043</v>
      </c>
      <c r="I189" s="224"/>
      <c r="J189" s="224"/>
      <c r="K189" s="224"/>
      <c r="L189" s="224"/>
      <c r="M189" s="224"/>
      <c r="N189" s="224"/>
      <c r="O189" s="224"/>
      <c r="P189" s="224"/>
      <c r="Q189" s="224"/>
      <c r="R189" s="224"/>
      <c r="S189" s="224"/>
      <c r="T189" s="225"/>
      <c r="U189" s="225"/>
      <c r="V189" s="225"/>
      <c r="W189" s="225"/>
      <c r="X189" s="225"/>
      <c r="Y189" s="225"/>
      <c r="Z189" s="225"/>
      <c r="AA189" s="225"/>
      <c r="AB189" s="225"/>
      <c r="AC189" s="225"/>
      <c r="AD189" s="225"/>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225"/>
      <c r="CH189" s="225"/>
      <c r="CI189" s="225"/>
      <c r="CJ189" s="225"/>
      <c r="CK189" s="225"/>
      <c r="CL189" s="225"/>
      <c r="CM189" s="225"/>
      <c r="CN189" s="225"/>
      <c r="CO189" s="225"/>
      <c r="CP189" s="225"/>
      <c r="CQ189" s="225"/>
      <c r="CR189" s="225"/>
      <c r="CS189" s="225"/>
      <c r="CT189" s="225"/>
      <c r="CU189" s="225"/>
      <c r="CV189" s="225"/>
      <c r="CW189" s="225"/>
      <c r="CX189" s="225"/>
      <c r="CY189" s="225"/>
      <c r="CZ189" s="225"/>
      <c r="DA189" s="225"/>
      <c r="DB189" s="225"/>
      <c r="DC189" s="225"/>
      <c r="DD189" s="225"/>
      <c r="DE189" s="225"/>
      <c r="DF189" s="225"/>
      <c r="DG189" s="225"/>
      <c r="DH189" s="225"/>
      <c r="DI189" s="225"/>
      <c r="DJ189" s="225"/>
      <c r="DK189" s="225"/>
      <c r="DL189" s="225"/>
      <c r="DM189" s="225"/>
      <c r="DN189" s="225"/>
      <c r="DO189" s="225"/>
      <c r="DP189" s="225"/>
      <c r="DQ189" s="225"/>
      <c r="DR189" s="225"/>
      <c r="DS189" s="225"/>
      <c r="DT189" s="225"/>
      <c r="DU189" s="225"/>
      <c r="DV189" s="225"/>
      <c r="DW189" s="225"/>
      <c r="DX189" s="225"/>
      <c r="DY189" s="225"/>
      <c r="DZ189" s="225"/>
      <c r="EA189" s="225"/>
      <c r="EB189" s="225"/>
      <c r="EC189" s="225"/>
      <c r="ED189" s="225"/>
      <c r="EE189" s="225"/>
      <c r="EF189" s="225"/>
      <c r="EG189" s="225"/>
      <c r="EH189" s="225"/>
      <c r="EI189" s="225"/>
      <c r="EJ189" s="225"/>
      <c r="EK189" s="225"/>
      <c r="EL189" s="225"/>
      <c r="EM189" s="225"/>
      <c r="EN189" s="225"/>
      <c r="EO189" s="225"/>
      <c r="EP189" s="225"/>
      <c r="EQ189" s="225"/>
      <c r="ER189" s="225"/>
      <c r="ES189" s="225"/>
      <c r="ET189" s="225"/>
      <c r="EU189" s="225"/>
      <c r="EV189" s="225"/>
      <c r="EW189" s="225"/>
      <c r="EX189" s="225"/>
      <c r="EY189" s="225"/>
      <c r="EZ189" s="225"/>
      <c r="FA189" s="225"/>
      <c r="FB189" s="225"/>
      <c r="FC189" s="225"/>
      <c r="FD189" s="225"/>
      <c r="FE189" s="225"/>
      <c r="FF189" s="225"/>
      <c r="FG189" s="225"/>
      <c r="FH189" s="225"/>
      <c r="FI189" s="225"/>
      <c r="FJ189" s="225"/>
      <c r="FK189" s="225"/>
      <c r="FL189" s="225"/>
      <c r="FM189" s="225"/>
      <c r="FN189" s="225"/>
      <c r="FO189" s="225"/>
      <c r="FP189" s="225"/>
      <c r="FQ189" s="225"/>
      <c r="FR189" s="225"/>
      <c r="FS189" s="225"/>
      <c r="FT189" s="225"/>
      <c r="FU189" s="225"/>
      <c r="FV189" s="225"/>
      <c r="FW189" s="225"/>
      <c r="FX189" s="225"/>
      <c r="FY189" s="225"/>
      <c r="FZ189" s="225"/>
      <c r="GA189" s="225"/>
      <c r="GB189" s="225"/>
      <c r="GC189" s="225"/>
      <c r="GD189" s="225"/>
      <c r="GE189" s="225"/>
      <c r="GF189" s="225"/>
      <c r="GG189" s="225"/>
      <c r="GH189" s="225"/>
      <c r="GI189" s="225"/>
      <c r="GJ189" s="225"/>
      <c r="GK189" s="225"/>
      <c r="GL189" s="225"/>
      <c r="GM189" s="225"/>
      <c r="GN189" s="225"/>
      <c r="GO189" s="225"/>
      <c r="GP189" s="225"/>
      <c r="GQ189" s="225"/>
      <c r="GR189" s="225"/>
      <c r="GS189" s="225"/>
      <c r="GT189" s="225"/>
      <c r="GU189" s="225"/>
      <c r="GV189" s="225"/>
      <c r="GW189" s="225"/>
      <c r="GX189" s="225"/>
    </row>
    <row r="190" spans="1:206" s="226" customFormat="1" ht="18.75" x14ac:dyDescent="0.3">
      <c r="A190" s="220"/>
      <c r="B190" s="209">
        <v>45681</v>
      </c>
      <c r="C190" s="210"/>
      <c r="D190" s="222" t="s">
        <v>206</v>
      </c>
      <c r="E190" s="233" t="s">
        <v>207</v>
      </c>
      <c r="F190" s="215">
        <v>1700</v>
      </c>
      <c r="G190" s="223"/>
      <c r="H190" s="213">
        <f>H189+F190</f>
        <v>3576722.8160000043</v>
      </c>
      <c r="I190" s="224"/>
      <c r="J190" s="224"/>
      <c r="K190" s="224"/>
      <c r="L190" s="224"/>
      <c r="M190" s="224"/>
      <c r="N190" s="224"/>
      <c r="O190" s="224"/>
      <c r="P190" s="224"/>
      <c r="Q190" s="224"/>
      <c r="R190" s="224"/>
      <c r="S190" s="224"/>
      <c r="T190" s="225"/>
      <c r="U190" s="225"/>
      <c r="V190" s="225"/>
      <c r="W190" s="225"/>
      <c r="X190" s="225"/>
      <c r="Y190" s="225"/>
      <c r="Z190" s="225"/>
      <c r="AA190" s="225"/>
      <c r="AB190" s="225"/>
      <c r="AC190" s="225"/>
      <c r="AD190" s="225"/>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225"/>
      <c r="CH190" s="225"/>
      <c r="CI190" s="225"/>
      <c r="CJ190" s="225"/>
      <c r="CK190" s="225"/>
      <c r="CL190" s="225"/>
      <c r="CM190" s="225"/>
      <c r="CN190" s="225"/>
      <c r="CO190" s="225"/>
      <c r="CP190" s="225"/>
      <c r="CQ190" s="225"/>
      <c r="CR190" s="225"/>
      <c r="CS190" s="225"/>
      <c r="CT190" s="225"/>
      <c r="CU190" s="225"/>
      <c r="CV190" s="225"/>
      <c r="CW190" s="225"/>
      <c r="CX190" s="225"/>
      <c r="CY190" s="225"/>
      <c r="CZ190" s="225"/>
      <c r="DA190" s="225"/>
      <c r="DB190" s="225"/>
      <c r="DC190" s="225"/>
      <c r="DD190" s="225"/>
      <c r="DE190" s="225"/>
      <c r="DF190" s="225"/>
      <c r="DG190" s="225"/>
      <c r="DH190" s="225"/>
      <c r="DI190" s="225"/>
      <c r="DJ190" s="225"/>
      <c r="DK190" s="225"/>
      <c r="DL190" s="225"/>
      <c r="DM190" s="225"/>
      <c r="DN190" s="225"/>
      <c r="DO190" s="225"/>
      <c r="DP190" s="225"/>
      <c r="DQ190" s="225"/>
      <c r="DR190" s="225"/>
      <c r="DS190" s="225"/>
      <c r="DT190" s="225"/>
      <c r="DU190" s="225"/>
      <c r="DV190" s="225"/>
      <c r="DW190" s="225"/>
      <c r="DX190" s="225"/>
      <c r="DY190" s="225"/>
      <c r="DZ190" s="225"/>
      <c r="EA190" s="225"/>
      <c r="EB190" s="225"/>
      <c r="EC190" s="225"/>
      <c r="ED190" s="225"/>
      <c r="EE190" s="225"/>
      <c r="EF190" s="225"/>
      <c r="EG190" s="225"/>
      <c r="EH190" s="225"/>
      <c r="EI190" s="225"/>
      <c r="EJ190" s="225"/>
      <c r="EK190" s="225"/>
      <c r="EL190" s="225"/>
      <c r="EM190" s="225"/>
      <c r="EN190" s="225"/>
      <c r="EO190" s="225"/>
      <c r="EP190" s="225"/>
      <c r="EQ190" s="225"/>
      <c r="ER190" s="225"/>
      <c r="ES190" s="225"/>
      <c r="ET190" s="225"/>
      <c r="EU190" s="225"/>
      <c r="EV190" s="225"/>
      <c r="EW190" s="225"/>
      <c r="EX190" s="225"/>
      <c r="EY190" s="225"/>
      <c r="EZ190" s="225"/>
      <c r="FA190" s="225"/>
      <c r="FB190" s="225"/>
      <c r="FC190" s="225"/>
      <c r="FD190" s="225"/>
      <c r="FE190" s="225"/>
      <c r="FF190" s="225"/>
      <c r="FG190" s="225"/>
      <c r="FH190" s="225"/>
      <c r="FI190" s="225"/>
      <c r="FJ190" s="225"/>
      <c r="FK190" s="225"/>
      <c r="FL190" s="225"/>
      <c r="FM190" s="225"/>
      <c r="FN190" s="225"/>
      <c r="FO190" s="225"/>
      <c r="FP190" s="225"/>
      <c r="FQ190" s="225"/>
      <c r="FR190" s="225"/>
      <c r="FS190" s="225"/>
      <c r="FT190" s="225"/>
      <c r="FU190" s="225"/>
      <c r="FV190" s="225"/>
      <c r="FW190" s="225"/>
      <c r="FX190" s="225"/>
      <c r="FY190" s="225"/>
      <c r="FZ190" s="225"/>
      <c r="GA190" s="225"/>
      <c r="GB190" s="225"/>
      <c r="GC190" s="225"/>
      <c r="GD190" s="225"/>
      <c r="GE190" s="225"/>
      <c r="GF190" s="225"/>
      <c r="GG190" s="225"/>
      <c r="GH190" s="225"/>
      <c r="GI190" s="225"/>
      <c r="GJ190" s="225"/>
      <c r="GK190" s="225"/>
      <c r="GL190" s="225"/>
      <c r="GM190" s="225"/>
      <c r="GN190" s="225"/>
      <c r="GO190" s="225"/>
      <c r="GP190" s="225"/>
      <c r="GQ190" s="225"/>
      <c r="GR190" s="225"/>
      <c r="GS190" s="225"/>
      <c r="GT190" s="225"/>
      <c r="GU190" s="225"/>
      <c r="GV190" s="225"/>
      <c r="GW190" s="225"/>
      <c r="GX190" s="225"/>
    </row>
    <row r="191" spans="1:206" s="226" customFormat="1" ht="56.25" x14ac:dyDescent="0.3">
      <c r="A191" s="220"/>
      <c r="B191" s="209">
        <v>45681</v>
      </c>
      <c r="C191" s="210" t="s">
        <v>662</v>
      </c>
      <c r="D191" s="222" t="s">
        <v>663</v>
      </c>
      <c r="E191" s="233" t="s">
        <v>664</v>
      </c>
      <c r="F191" s="215"/>
      <c r="G191" s="223">
        <v>386239.83</v>
      </c>
      <c r="H191" s="213">
        <f>H190-G191</f>
        <v>3190482.9860000042</v>
      </c>
      <c r="I191" s="224"/>
      <c r="J191" s="224"/>
      <c r="K191" s="224"/>
      <c r="L191" s="224"/>
      <c r="M191" s="224"/>
      <c r="N191" s="224"/>
      <c r="O191" s="224"/>
      <c r="P191" s="224"/>
      <c r="Q191" s="224"/>
      <c r="R191" s="224"/>
      <c r="S191" s="224"/>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225"/>
      <c r="CE191" s="225"/>
      <c r="CF191" s="225"/>
      <c r="CG191" s="225"/>
      <c r="CH191" s="225"/>
      <c r="CI191" s="225"/>
      <c r="CJ191" s="225"/>
      <c r="CK191" s="225"/>
      <c r="CL191" s="225"/>
      <c r="CM191" s="225"/>
      <c r="CN191" s="225"/>
      <c r="CO191" s="225"/>
      <c r="CP191" s="225"/>
      <c r="CQ191" s="225"/>
      <c r="CR191" s="225"/>
      <c r="CS191" s="225"/>
      <c r="CT191" s="225"/>
      <c r="CU191" s="225"/>
      <c r="CV191" s="225"/>
      <c r="CW191" s="225"/>
      <c r="CX191" s="225"/>
      <c r="CY191" s="225"/>
      <c r="CZ191" s="225"/>
      <c r="DA191" s="225"/>
      <c r="DB191" s="225"/>
      <c r="DC191" s="225"/>
      <c r="DD191" s="225"/>
      <c r="DE191" s="225"/>
      <c r="DF191" s="225"/>
      <c r="DG191" s="225"/>
      <c r="DH191" s="225"/>
      <c r="DI191" s="225"/>
      <c r="DJ191" s="225"/>
      <c r="DK191" s="225"/>
      <c r="DL191" s="225"/>
      <c r="DM191" s="225"/>
      <c r="DN191" s="225"/>
      <c r="DO191" s="225"/>
      <c r="DP191" s="225"/>
      <c r="DQ191" s="225"/>
      <c r="DR191" s="225"/>
      <c r="DS191" s="225"/>
      <c r="DT191" s="225"/>
      <c r="DU191" s="225"/>
      <c r="DV191" s="225"/>
      <c r="DW191" s="225"/>
      <c r="DX191" s="225"/>
      <c r="DY191" s="225"/>
      <c r="DZ191" s="225"/>
      <c r="EA191" s="225"/>
      <c r="EB191" s="225"/>
      <c r="EC191" s="225"/>
      <c r="ED191" s="225"/>
      <c r="EE191" s="225"/>
      <c r="EF191" s="225"/>
      <c r="EG191" s="225"/>
      <c r="EH191" s="225"/>
      <c r="EI191" s="225"/>
      <c r="EJ191" s="225"/>
      <c r="EK191" s="225"/>
      <c r="EL191" s="225"/>
      <c r="EM191" s="225"/>
      <c r="EN191" s="225"/>
      <c r="EO191" s="225"/>
      <c r="EP191" s="225"/>
      <c r="EQ191" s="225"/>
      <c r="ER191" s="225"/>
      <c r="ES191" s="225"/>
      <c r="ET191" s="225"/>
      <c r="EU191" s="225"/>
      <c r="EV191" s="225"/>
      <c r="EW191" s="225"/>
      <c r="EX191" s="225"/>
      <c r="EY191" s="225"/>
      <c r="EZ191" s="225"/>
      <c r="FA191" s="225"/>
      <c r="FB191" s="225"/>
      <c r="FC191" s="225"/>
      <c r="FD191" s="225"/>
      <c r="FE191" s="225"/>
      <c r="FF191" s="225"/>
      <c r="FG191" s="225"/>
      <c r="FH191" s="225"/>
      <c r="FI191" s="225"/>
      <c r="FJ191" s="225"/>
      <c r="FK191" s="225"/>
      <c r="FL191" s="225"/>
      <c r="FM191" s="225"/>
      <c r="FN191" s="225"/>
      <c r="FO191" s="225"/>
      <c r="FP191" s="225"/>
      <c r="FQ191" s="225"/>
      <c r="FR191" s="225"/>
      <c r="FS191" s="225"/>
      <c r="FT191" s="225"/>
      <c r="FU191" s="225"/>
      <c r="FV191" s="225"/>
      <c r="FW191" s="225"/>
      <c r="FX191" s="225"/>
      <c r="FY191" s="225"/>
      <c r="FZ191" s="225"/>
      <c r="GA191" s="225"/>
      <c r="GB191" s="225"/>
      <c r="GC191" s="225"/>
      <c r="GD191" s="225"/>
      <c r="GE191" s="225"/>
      <c r="GF191" s="225"/>
      <c r="GG191" s="225"/>
      <c r="GH191" s="225"/>
      <c r="GI191" s="225"/>
      <c r="GJ191" s="225"/>
      <c r="GK191" s="225"/>
      <c r="GL191" s="225"/>
      <c r="GM191" s="225"/>
      <c r="GN191" s="225"/>
      <c r="GO191" s="225"/>
      <c r="GP191" s="225"/>
      <c r="GQ191" s="225"/>
      <c r="GR191" s="225"/>
      <c r="GS191" s="225"/>
      <c r="GT191" s="225"/>
      <c r="GU191" s="225"/>
      <c r="GV191" s="225"/>
      <c r="GW191" s="225"/>
      <c r="GX191" s="225"/>
    </row>
    <row r="192" spans="1:206" s="226" customFormat="1" ht="56.25" x14ac:dyDescent="0.3">
      <c r="A192" s="220"/>
      <c r="B192" s="209">
        <v>45681</v>
      </c>
      <c r="C192" s="210" t="s">
        <v>665</v>
      </c>
      <c r="D192" s="222" t="s">
        <v>226</v>
      </c>
      <c r="E192" s="233" t="s">
        <v>666</v>
      </c>
      <c r="F192" s="215"/>
      <c r="G192" s="223">
        <v>18000</v>
      </c>
      <c r="H192" s="213">
        <f t="shared" ref="H192:H201" si="10">H191-G192</f>
        <v>3172482.9860000042</v>
      </c>
      <c r="I192" s="224"/>
      <c r="J192" s="224"/>
      <c r="K192" s="224"/>
      <c r="L192" s="224"/>
      <c r="M192" s="224"/>
      <c r="N192" s="224"/>
      <c r="O192" s="224"/>
      <c r="P192" s="224"/>
      <c r="Q192" s="224"/>
      <c r="R192" s="224"/>
      <c r="S192" s="224"/>
      <c r="T192" s="225"/>
      <c r="U192" s="225"/>
      <c r="V192" s="225"/>
      <c r="W192" s="225"/>
      <c r="X192" s="225"/>
      <c r="Y192" s="225"/>
      <c r="Z192" s="225"/>
      <c r="AA192" s="225"/>
      <c r="AB192" s="225"/>
      <c r="AC192" s="225"/>
      <c r="AD192" s="225"/>
      <c r="AE192" s="225"/>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c r="BK192" s="225"/>
      <c r="BL192" s="225"/>
      <c r="BM192" s="225"/>
      <c r="BN192" s="225"/>
      <c r="BO192" s="225"/>
      <c r="BP192" s="225"/>
      <c r="BQ192" s="225"/>
      <c r="BR192" s="225"/>
      <c r="BS192" s="225"/>
      <c r="BT192" s="225"/>
      <c r="BU192" s="225"/>
      <c r="BV192" s="225"/>
      <c r="BW192" s="225"/>
      <c r="BX192" s="225"/>
      <c r="BY192" s="225"/>
      <c r="BZ192" s="225"/>
      <c r="CA192" s="225"/>
      <c r="CB192" s="225"/>
      <c r="CC192" s="225"/>
      <c r="CD192" s="225"/>
      <c r="CE192" s="225"/>
      <c r="CF192" s="225"/>
      <c r="CG192" s="225"/>
      <c r="CH192" s="225"/>
      <c r="CI192" s="225"/>
      <c r="CJ192" s="225"/>
      <c r="CK192" s="225"/>
      <c r="CL192" s="225"/>
      <c r="CM192" s="225"/>
      <c r="CN192" s="225"/>
      <c r="CO192" s="225"/>
      <c r="CP192" s="225"/>
      <c r="CQ192" s="225"/>
      <c r="CR192" s="225"/>
      <c r="CS192" s="225"/>
      <c r="CT192" s="225"/>
      <c r="CU192" s="225"/>
      <c r="CV192" s="225"/>
      <c r="CW192" s="225"/>
      <c r="CX192" s="225"/>
      <c r="CY192" s="225"/>
      <c r="CZ192" s="225"/>
      <c r="DA192" s="225"/>
      <c r="DB192" s="225"/>
      <c r="DC192" s="225"/>
      <c r="DD192" s="225"/>
      <c r="DE192" s="225"/>
      <c r="DF192" s="225"/>
      <c r="DG192" s="225"/>
      <c r="DH192" s="225"/>
      <c r="DI192" s="225"/>
      <c r="DJ192" s="225"/>
      <c r="DK192" s="225"/>
      <c r="DL192" s="225"/>
      <c r="DM192" s="225"/>
      <c r="DN192" s="225"/>
      <c r="DO192" s="225"/>
      <c r="DP192" s="225"/>
      <c r="DQ192" s="225"/>
      <c r="DR192" s="225"/>
      <c r="DS192" s="225"/>
      <c r="DT192" s="225"/>
      <c r="DU192" s="225"/>
      <c r="DV192" s="225"/>
      <c r="DW192" s="225"/>
      <c r="DX192" s="225"/>
      <c r="DY192" s="225"/>
      <c r="DZ192" s="225"/>
      <c r="EA192" s="225"/>
      <c r="EB192" s="225"/>
      <c r="EC192" s="225"/>
      <c r="ED192" s="225"/>
      <c r="EE192" s="225"/>
      <c r="EF192" s="225"/>
      <c r="EG192" s="225"/>
      <c r="EH192" s="225"/>
      <c r="EI192" s="225"/>
      <c r="EJ192" s="225"/>
      <c r="EK192" s="225"/>
      <c r="EL192" s="225"/>
      <c r="EM192" s="225"/>
      <c r="EN192" s="225"/>
      <c r="EO192" s="225"/>
      <c r="EP192" s="225"/>
      <c r="EQ192" s="225"/>
      <c r="ER192" s="225"/>
      <c r="ES192" s="225"/>
      <c r="ET192" s="225"/>
      <c r="EU192" s="225"/>
      <c r="EV192" s="225"/>
      <c r="EW192" s="225"/>
      <c r="EX192" s="225"/>
      <c r="EY192" s="225"/>
      <c r="EZ192" s="225"/>
      <c r="FA192" s="225"/>
      <c r="FB192" s="225"/>
      <c r="FC192" s="225"/>
      <c r="FD192" s="225"/>
      <c r="FE192" s="225"/>
      <c r="FF192" s="225"/>
      <c r="FG192" s="225"/>
      <c r="FH192" s="225"/>
      <c r="FI192" s="225"/>
      <c r="FJ192" s="225"/>
      <c r="FK192" s="225"/>
      <c r="FL192" s="225"/>
      <c r="FM192" s="225"/>
      <c r="FN192" s="225"/>
      <c r="FO192" s="225"/>
      <c r="FP192" s="225"/>
      <c r="FQ192" s="225"/>
      <c r="FR192" s="225"/>
      <c r="FS192" s="225"/>
      <c r="FT192" s="225"/>
      <c r="FU192" s="225"/>
      <c r="FV192" s="225"/>
      <c r="FW192" s="225"/>
      <c r="FX192" s="225"/>
      <c r="FY192" s="225"/>
      <c r="FZ192" s="225"/>
      <c r="GA192" s="225"/>
      <c r="GB192" s="225"/>
      <c r="GC192" s="225"/>
      <c r="GD192" s="225"/>
      <c r="GE192" s="225"/>
      <c r="GF192" s="225"/>
      <c r="GG192" s="225"/>
      <c r="GH192" s="225"/>
      <c r="GI192" s="225"/>
      <c r="GJ192" s="225"/>
      <c r="GK192" s="225"/>
      <c r="GL192" s="225"/>
      <c r="GM192" s="225"/>
      <c r="GN192" s="225"/>
      <c r="GO192" s="225"/>
      <c r="GP192" s="225"/>
      <c r="GQ192" s="225"/>
      <c r="GR192" s="225"/>
      <c r="GS192" s="225"/>
      <c r="GT192" s="225"/>
      <c r="GU192" s="225"/>
      <c r="GV192" s="225"/>
      <c r="GW192" s="225"/>
      <c r="GX192" s="225"/>
    </row>
    <row r="193" spans="1:206" s="226" customFormat="1" ht="56.25" x14ac:dyDescent="0.3">
      <c r="A193" s="220"/>
      <c r="B193" s="209">
        <v>45684</v>
      </c>
      <c r="C193" s="210" t="s">
        <v>667</v>
      </c>
      <c r="D193" s="222" t="s">
        <v>582</v>
      </c>
      <c r="E193" s="233" t="s">
        <v>668</v>
      </c>
      <c r="F193" s="215"/>
      <c r="G193" s="223">
        <v>12000.6</v>
      </c>
      <c r="H193" s="213">
        <f t="shared" si="10"/>
        <v>3160482.3860000041</v>
      </c>
      <c r="I193" s="224"/>
      <c r="J193" s="224"/>
      <c r="K193" s="224"/>
      <c r="L193" s="224"/>
      <c r="M193" s="224"/>
      <c r="N193" s="224"/>
      <c r="O193" s="224"/>
      <c r="P193" s="224"/>
      <c r="Q193" s="224"/>
      <c r="R193" s="224"/>
      <c r="S193" s="224"/>
      <c r="T193" s="225"/>
      <c r="U193" s="225"/>
      <c r="V193" s="225"/>
      <c r="W193" s="225"/>
      <c r="X193" s="225"/>
      <c r="Y193" s="225"/>
      <c r="Z193" s="225"/>
      <c r="AA193" s="225"/>
      <c r="AB193" s="225"/>
      <c r="AC193" s="225"/>
      <c r="AD193" s="225"/>
      <c r="AE193" s="225"/>
      <c r="AF193" s="225"/>
      <c r="AG193" s="225"/>
      <c r="AH193" s="225"/>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c r="BK193" s="225"/>
      <c r="BL193" s="225"/>
      <c r="BM193" s="225"/>
      <c r="BN193" s="225"/>
      <c r="BO193" s="225"/>
      <c r="BP193" s="225"/>
      <c r="BQ193" s="225"/>
      <c r="BR193" s="225"/>
      <c r="BS193" s="225"/>
      <c r="BT193" s="225"/>
      <c r="BU193" s="225"/>
      <c r="BV193" s="225"/>
      <c r="BW193" s="225"/>
      <c r="BX193" s="225"/>
      <c r="BY193" s="225"/>
      <c r="BZ193" s="225"/>
      <c r="CA193" s="225"/>
      <c r="CB193" s="225"/>
      <c r="CC193" s="225"/>
      <c r="CD193" s="225"/>
      <c r="CE193" s="225"/>
      <c r="CF193" s="225"/>
      <c r="CG193" s="225"/>
      <c r="CH193" s="225"/>
      <c r="CI193" s="225"/>
      <c r="CJ193" s="225"/>
      <c r="CK193" s="225"/>
      <c r="CL193" s="225"/>
      <c r="CM193" s="225"/>
      <c r="CN193" s="225"/>
      <c r="CO193" s="225"/>
      <c r="CP193" s="225"/>
      <c r="CQ193" s="225"/>
      <c r="CR193" s="225"/>
      <c r="CS193" s="225"/>
      <c r="CT193" s="225"/>
      <c r="CU193" s="225"/>
      <c r="CV193" s="225"/>
      <c r="CW193" s="225"/>
      <c r="CX193" s="225"/>
      <c r="CY193" s="225"/>
      <c r="CZ193" s="225"/>
      <c r="DA193" s="225"/>
      <c r="DB193" s="225"/>
      <c r="DC193" s="225"/>
      <c r="DD193" s="225"/>
      <c r="DE193" s="225"/>
      <c r="DF193" s="225"/>
      <c r="DG193" s="225"/>
      <c r="DH193" s="225"/>
      <c r="DI193" s="225"/>
      <c r="DJ193" s="225"/>
      <c r="DK193" s="225"/>
      <c r="DL193" s="225"/>
      <c r="DM193" s="225"/>
      <c r="DN193" s="225"/>
      <c r="DO193" s="225"/>
      <c r="DP193" s="225"/>
      <c r="DQ193" s="225"/>
      <c r="DR193" s="225"/>
      <c r="DS193" s="225"/>
      <c r="DT193" s="225"/>
      <c r="DU193" s="225"/>
      <c r="DV193" s="225"/>
      <c r="DW193" s="225"/>
      <c r="DX193" s="225"/>
      <c r="DY193" s="225"/>
      <c r="DZ193" s="225"/>
      <c r="EA193" s="225"/>
      <c r="EB193" s="225"/>
      <c r="EC193" s="225"/>
      <c r="ED193" s="225"/>
      <c r="EE193" s="225"/>
      <c r="EF193" s="225"/>
      <c r="EG193" s="225"/>
      <c r="EH193" s="225"/>
      <c r="EI193" s="225"/>
      <c r="EJ193" s="225"/>
      <c r="EK193" s="225"/>
      <c r="EL193" s="225"/>
      <c r="EM193" s="225"/>
      <c r="EN193" s="225"/>
      <c r="EO193" s="225"/>
      <c r="EP193" s="225"/>
      <c r="EQ193" s="225"/>
      <c r="ER193" s="225"/>
      <c r="ES193" s="225"/>
      <c r="ET193" s="225"/>
      <c r="EU193" s="225"/>
      <c r="EV193" s="225"/>
      <c r="EW193" s="225"/>
      <c r="EX193" s="225"/>
      <c r="EY193" s="225"/>
      <c r="EZ193" s="225"/>
      <c r="FA193" s="225"/>
      <c r="FB193" s="225"/>
      <c r="FC193" s="225"/>
      <c r="FD193" s="225"/>
      <c r="FE193" s="225"/>
      <c r="FF193" s="225"/>
      <c r="FG193" s="225"/>
      <c r="FH193" s="225"/>
      <c r="FI193" s="225"/>
      <c r="FJ193" s="225"/>
      <c r="FK193" s="225"/>
      <c r="FL193" s="225"/>
      <c r="FM193" s="225"/>
      <c r="FN193" s="225"/>
      <c r="FO193" s="225"/>
      <c r="FP193" s="225"/>
      <c r="FQ193" s="225"/>
      <c r="FR193" s="225"/>
      <c r="FS193" s="225"/>
      <c r="FT193" s="225"/>
      <c r="FU193" s="225"/>
      <c r="FV193" s="225"/>
      <c r="FW193" s="225"/>
      <c r="FX193" s="225"/>
      <c r="FY193" s="225"/>
      <c r="FZ193" s="225"/>
      <c r="GA193" s="225"/>
      <c r="GB193" s="225"/>
      <c r="GC193" s="225"/>
      <c r="GD193" s="225"/>
      <c r="GE193" s="225"/>
      <c r="GF193" s="225"/>
      <c r="GG193" s="225"/>
      <c r="GH193" s="225"/>
      <c r="GI193" s="225"/>
      <c r="GJ193" s="225"/>
      <c r="GK193" s="225"/>
      <c r="GL193" s="225"/>
      <c r="GM193" s="225"/>
      <c r="GN193" s="225"/>
      <c r="GO193" s="225"/>
      <c r="GP193" s="225"/>
      <c r="GQ193" s="225"/>
      <c r="GR193" s="225"/>
      <c r="GS193" s="225"/>
      <c r="GT193" s="225"/>
      <c r="GU193" s="225"/>
      <c r="GV193" s="225"/>
      <c r="GW193" s="225"/>
      <c r="GX193" s="225"/>
    </row>
    <row r="194" spans="1:206" s="226" customFormat="1" ht="56.25" x14ac:dyDescent="0.3">
      <c r="A194" s="220"/>
      <c r="B194" s="209">
        <v>45684</v>
      </c>
      <c r="C194" s="210" t="s">
        <v>669</v>
      </c>
      <c r="D194" s="222" t="s">
        <v>588</v>
      </c>
      <c r="E194" s="233" t="s">
        <v>670</v>
      </c>
      <c r="F194" s="215"/>
      <c r="G194" s="223">
        <v>18000</v>
      </c>
      <c r="H194" s="213">
        <f t="shared" si="10"/>
        <v>3142482.3860000041</v>
      </c>
      <c r="I194" s="224"/>
      <c r="J194" s="224"/>
      <c r="K194" s="224"/>
      <c r="L194" s="224"/>
      <c r="M194" s="224"/>
      <c r="N194" s="224"/>
      <c r="O194" s="224"/>
      <c r="P194" s="224"/>
      <c r="Q194" s="224"/>
      <c r="R194" s="224"/>
      <c r="S194" s="224"/>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5"/>
      <c r="BL194" s="225"/>
      <c r="BM194" s="225"/>
      <c r="BN194" s="225"/>
      <c r="BO194" s="225"/>
      <c r="BP194" s="225"/>
      <c r="BQ194" s="225"/>
      <c r="BR194" s="225"/>
      <c r="BS194" s="225"/>
      <c r="BT194" s="225"/>
      <c r="BU194" s="225"/>
      <c r="BV194" s="225"/>
      <c r="BW194" s="225"/>
      <c r="BX194" s="225"/>
      <c r="BY194" s="225"/>
      <c r="BZ194" s="225"/>
      <c r="CA194" s="225"/>
      <c r="CB194" s="225"/>
      <c r="CC194" s="225"/>
      <c r="CD194" s="225"/>
      <c r="CE194" s="225"/>
      <c r="CF194" s="225"/>
      <c r="CG194" s="225"/>
      <c r="CH194" s="225"/>
      <c r="CI194" s="225"/>
      <c r="CJ194" s="225"/>
      <c r="CK194" s="225"/>
      <c r="CL194" s="225"/>
      <c r="CM194" s="225"/>
      <c r="CN194" s="225"/>
      <c r="CO194" s="225"/>
      <c r="CP194" s="225"/>
      <c r="CQ194" s="225"/>
      <c r="CR194" s="225"/>
      <c r="CS194" s="225"/>
      <c r="CT194" s="225"/>
      <c r="CU194" s="225"/>
      <c r="CV194" s="225"/>
      <c r="CW194" s="225"/>
      <c r="CX194" s="225"/>
      <c r="CY194" s="225"/>
      <c r="CZ194" s="225"/>
      <c r="DA194" s="225"/>
      <c r="DB194" s="225"/>
      <c r="DC194" s="225"/>
      <c r="DD194" s="225"/>
      <c r="DE194" s="225"/>
      <c r="DF194" s="225"/>
      <c r="DG194" s="225"/>
      <c r="DH194" s="225"/>
      <c r="DI194" s="225"/>
      <c r="DJ194" s="225"/>
      <c r="DK194" s="225"/>
      <c r="DL194" s="225"/>
      <c r="DM194" s="225"/>
      <c r="DN194" s="225"/>
      <c r="DO194" s="225"/>
      <c r="DP194" s="225"/>
      <c r="DQ194" s="225"/>
      <c r="DR194" s="225"/>
      <c r="DS194" s="225"/>
      <c r="DT194" s="225"/>
      <c r="DU194" s="225"/>
      <c r="DV194" s="225"/>
      <c r="DW194" s="225"/>
      <c r="DX194" s="225"/>
      <c r="DY194" s="225"/>
      <c r="DZ194" s="225"/>
      <c r="EA194" s="225"/>
      <c r="EB194" s="225"/>
      <c r="EC194" s="225"/>
      <c r="ED194" s="225"/>
      <c r="EE194" s="225"/>
      <c r="EF194" s="225"/>
      <c r="EG194" s="225"/>
      <c r="EH194" s="225"/>
      <c r="EI194" s="225"/>
      <c r="EJ194" s="225"/>
      <c r="EK194" s="225"/>
      <c r="EL194" s="225"/>
      <c r="EM194" s="225"/>
      <c r="EN194" s="225"/>
      <c r="EO194" s="225"/>
      <c r="EP194" s="225"/>
      <c r="EQ194" s="225"/>
      <c r="ER194" s="225"/>
      <c r="ES194" s="225"/>
      <c r="ET194" s="225"/>
      <c r="EU194" s="225"/>
      <c r="EV194" s="225"/>
      <c r="EW194" s="225"/>
      <c r="EX194" s="225"/>
      <c r="EY194" s="225"/>
      <c r="EZ194" s="225"/>
      <c r="FA194" s="225"/>
      <c r="FB194" s="225"/>
      <c r="FC194" s="225"/>
      <c r="FD194" s="225"/>
      <c r="FE194" s="225"/>
      <c r="FF194" s="225"/>
      <c r="FG194" s="225"/>
      <c r="FH194" s="225"/>
      <c r="FI194" s="225"/>
      <c r="FJ194" s="225"/>
      <c r="FK194" s="225"/>
      <c r="FL194" s="225"/>
      <c r="FM194" s="225"/>
      <c r="FN194" s="225"/>
      <c r="FO194" s="225"/>
      <c r="FP194" s="225"/>
      <c r="FQ194" s="225"/>
      <c r="FR194" s="225"/>
      <c r="FS194" s="225"/>
      <c r="FT194" s="225"/>
      <c r="FU194" s="225"/>
      <c r="FV194" s="225"/>
      <c r="FW194" s="225"/>
      <c r="FX194" s="225"/>
      <c r="FY194" s="225"/>
      <c r="FZ194" s="225"/>
      <c r="GA194" s="225"/>
      <c r="GB194" s="225"/>
      <c r="GC194" s="225"/>
      <c r="GD194" s="225"/>
      <c r="GE194" s="225"/>
      <c r="GF194" s="225"/>
      <c r="GG194" s="225"/>
      <c r="GH194" s="225"/>
      <c r="GI194" s="225"/>
      <c r="GJ194" s="225"/>
      <c r="GK194" s="225"/>
      <c r="GL194" s="225"/>
      <c r="GM194" s="225"/>
      <c r="GN194" s="225"/>
      <c r="GO194" s="225"/>
      <c r="GP194" s="225"/>
      <c r="GQ194" s="225"/>
      <c r="GR194" s="225"/>
      <c r="GS194" s="225"/>
      <c r="GT194" s="225"/>
      <c r="GU194" s="225"/>
      <c r="GV194" s="225"/>
      <c r="GW194" s="225"/>
      <c r="GX194" s="225"/>
    </row>
    <row r="195" spans="1:206" s="226" customFormat="1" ht="56.25" x14ac:dyDescent="0.3">
      <c r="A195" s="220"/>
      <c r="B195" s="209">
        <v>45684</v>
      </c>
      <c r="C195" s="210" t="s">
        <v>671</v>
      </c>
      <c r="D195" s="222" t="s">
        <v>588</v>
      </c>
      <c r="E195" s="233" t="s">
        <v>672</v>
      </c>
      <c r="F195" s="215"/>
      <c r="G195" s="223">
        <v>18000</v>
      </c>
      <c r="H195" s="213">
        <f t="shared" si="10"/>
        <v>3124482.3860000041</v>
      </c>
      <c r="I195" s="224"/>
      <c r="J195" s="224"/>
      <c r="K195" s="224"/>
      <c r="L195" s="224"/>
      <c r="M195" s="224"/>
      <c r="N195" s="224"/>
      <c r="O195" s="224"/>
      <c r="P195" s="224"/>
      <c r="Q195" s="224"/>
      <c r="R195" s="224"/>
      <c r="S195" s="224"/>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c r="BK195" s="225"/>
      <c r="BL195" s="225"/>
      <c r="BM195" s="225"/>
      <c r="BN195" s="225"/>
      <c r="BO195" s="225"/>
      <c r="BP195" s="225"/>
      <c r="BQ195" s="225"/>
      <c r="BR195" s="225"/>
      <c r="BS195" s="225"/>
      <c r="BT195" s="225"/>
      <c r="BU195" s="225"/>
      <c r="BV195" s="225"/>
      <c r="BW195" s="225"/>
      <c r="BX195" s="225"/>
      <c r="BY195" s="225"/>
      <c r="BZ195" s="225"/>
      <c r="CA195" s="225"/>
      <c r="CB195" s="225"/>
      <c r="CC195" s="225"/>
      <c r="CD195" s="225"/>
      <c r="CE195" s="225"/>
      <c r="CF195" s="225"/>
      <c r="CG195" s="225"/>
      <c r="CH195" s="225"/>
      <c r="CI195" s="225"/>
      <c r="CJ195" s="225"/>
      <c r="CK195" s="225"/>
      <c r="CL195" s="225"/>
      <c r="CM195" s="225"/>
      <c r="CN195" s="225"/>
      <c r="CO195" s="225"/>
      <c r="CP195" s="225"/>
      <c r="CQ195" s="225"/>
      <c r="CR195" s="225"/>
      <c r="CS195" s="225"/>
      <c r="CT195" s="225"/>
      <c r="CU195" s="225"/>
      <c r="CV195" s="225"/>
      <c r="CW195" s="225"/>
      <c r="CX195" s="225"/>
      <c r="CY195" s="225"/>
      <c r="CZ195" s="225"/>
      <c r="DA195" s="225"/>
      <c r="DB195" s="225"/>
      <c r="DC195" s="225"/>
      <c r="DD195" s="225"/>
      <c r="DE195" s="225"/>
      <c r="DF195" s="225"/>
      <c r="DG195" s="225"/>
      <c r="DH195" s="225"/>
      <c r="DI195" s="225"/>
      <c r="DJ195" s="225"/>
      <c r="DK195" s="225"/>
      <c r="DL195" s="225"/>
      <c r="DM195" s="225"/>
      <c r="DN195" s="225"/>
      <c r="DO195" s="225"/>
      <c r="DP195" s="225"/>
      <c r="DQ195" s="225"/>
      <c r="DR195" s="225"/>
      <c r="DS195" s="225"/>
      <c r="DT195" s="225"/>
      <c r="DU195" s="225"/>
      <c r="DV195" s="225"/>
      <c r="DW195" s="225"/>
      <c r="DX195" s="225"/>
      <c r="DY195" s="225"/>
      <c r="DZ195" s="225"/>
      <c r="EA195" s="225"/>
      <c r="EB195" s="225"/>
      <c r="EC195" s="225"/>
      <c r="ED195" s="225"/>
      <c r="EE195" s="225"/>
      <c r="EF195" s="225"/>
      <c r="EG195" s="225"/>
      <c r="EH195" s="225"/>
      <c r="EI195" s="225"/>
      <c r="EJ195" s="225"/>
      <c r="EK195" s="225"/>
      <c r="EL195" s="225"/>
      <c r="EM195" s="225"/>
      <c r="EN195" s="225"/>
      <c r="EO195" s="225"/>
      <c r="EP195" s="225"/>
      <c r="EQ195" s="225"/>
      <c r="ER195" s="225"/>
      <c r="ES195" s="225"/>
      <c r="ET195" s="225"/>
      <c r="EU195" s="225"/>
      <c r="EV195" s="225"/>
      <c r="EW195" s="225"/>
      <c r="EX195" s="225"/>
      <c r="EY195" s="225"/>
      <c r="EZ195" s="225"/>
      <c r="FA195" s="225"/>
      <c r="FB195" s="225"/>
      <c r="FC195" s="225"/>
      <c r="FD195" s="225"/>
      <c r="FE195" s="225"/>
      <c r="FF195" s="225"/>
      <c r="FG195" s="225"/>
      <c r="FH195" s="225"/>
      <c r="FI195" s="225"/>
      <c r="FJ195" s="225"/>
      <c r="FK195" s="225"/>
      <c r="FL195" s="225"/>
      <c r="FM195" s="225"/>
      <c r="FN195" s="225"/>
      <c r="FO195" s="225"/>
      <c r="FP195" s="225"/>
      <c r="FQ195" s="225"/>
      <c r="FR195" s="225"/>
      <c r="FS195" s="225"/>
      <c r="FT195" s="225"/>
      <c r="FU195" s="225"/>
      <c r="FV195" s="225"/>
      <c r="FW195" s="225"/>
      <c r="FX195" s="225"/>
      <c r="FY195" s="225"/>
      <c r="FZ195" s="225"/>
      <c r="GA195" s="225"/>
      <c r="GB195" s="225"/>
      <c r="GC195" s="225"/>
      <c r="GD195" s="225"/>
      <c r="GE195" s="225"/>
      <c r="GF195" s="225"/>
      <c r="GG195" s="225"/>
      <c r="GH195" s="225"/>
      <c r="GI195" s="225"/>
      <c r="GJ195" s="225"/>
      <c r="GK195" s="225"/>
      <c r="GL195" s="225"/>
      <c r="GM195" s="225"/>
      <c r="GN195" s="225"/>
      <c r="GO195" s="225"/>
      <c r="GP195" s="225"/>
      <c r="GQ195" s="225"/>
      <c r="GR195" s="225"/>
      <c r="GS195" s="225"/>
      <c r="GT195" s="225"/>
      <c r="GU195" s="225"/>
      <c r="GV195" s="225"/>
      <c r="GW195" s="225"/>
      <c r="GX195" s="225"/>
    </row>
    <row r="196" spans="1:206" s="226" customFormat="1" ht="56.25" x14ac:dyDescent="0.3">
      <c r="A196" s="220"/>
      <c r="B196" s="209">
        <v>45684</v>
      </c>
      <c r="C196" s="210" t="s">
        <v>673</v>
      </c>
      <c r="D196" s="222" t="s">
        <v>588</v>
      </c>
      <c r="E196" s="233" t="s">
        <v>674</v>
      </c>
      <c r="F196" s="215"/>
      <c r="G196" s="223">
        <v>9000</v>
      </c>
      <c r="H196" s="213">
        <f t="shared" si="10"/>
        <v>3115482.3860000041</v>
      </c>
      <c r="I196" s="224"/>
      <c r="J196" s="224"/>
      <c r="K196" s="224"/>
      <c r="L196" s="224"/>
      <c r="M196" s="224"/>
      <c r="N196" s="224"/>
      <c r="O196" s="224"/>
      <c r="P196" s="224"/>
      <c r="Q196" s="224"/>
      <c r="R196" s="224"/>
      <c r="S196" s="224"/>
      <c r="T196" s="225"/>
      <c r="U196" s="225"/>
      <c r="V196" s="225"/>
      <c r="W196" s="225"/>
      <c r="X196" s="225"/>
      <c r="Y196" s="225"/>
      <c r="Z196" s="225"/>
      <c r="AA196" s="225"/>
      <c r="AB196" s="225"/>
      <c r="AC196" s="225"/>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5"/>
      <c r="BF196" s="225"/>
      <c r="BG196" s="225"/>
      <c r="BH196" s="225"/>
      <c r="BI196" s="225"/>
      <c r="BJ196" s="225"/>
      <c r="BK196" s="225"/>
      <c r="BL196" s="225"/>
      <c r="BM196" s="225"/>
      <c r="BN196" s="225"/>
      <c r="BO196" s="225"/>
      <c r="BP196" s="225"/>
      <c r="BQ196" s="225"/>
      <c r="BR196" s="225"/>
      <c r="BS196" s="225"/>
      <c r="BT196" s="225"/>
      <c r="BU196" s="225"/>
      <c r="BV196" s="225"/>
      <c r="BW196" s="225"/>
      <c r="BX196" s="225"/>
      <c r="BY196" s="225"/>
      <c r="BZ196" s="225"/>
      <c r="CA196" s="225"/>
      <c r="CB196" s="225"/>
      <c r="CC196" s="225"/>
      <c r="CD196" s="225"/>
      <c r="CE196" s="225"/>
      <c r="CF196" s="225"/>
      <c r="CG196" s="225"/>
      <c r="CH196" s="225"/>
      <c r="CI196" s="225"/>
      <c r="CJ196" s="225"/>
      <c r="CK196" s="225"/>
      <c r="CL196" s="225"/>
      <c r="CM196" s="225"/>
      <c r="CN196" s="225"/>
      <c r="CO196" s="225"/>
      <c r="CP196" s="225"/>
      <c r="CQ196" s="225"/>
      <c r="CR196" s="225"/>
      <c r="CS196" s="225"/>
      <c r="CT196" s="225"/>
      <c r="CU196" s="225"/>
      <c r="CV196" s="225"/>
      <c r="CW196" s="225"/>
      <c r="CX196" s="225"/>
      <c r="CY196" s="225"/>
      <c r="CZ196" s="225"/>
      <c r="DA196" s="225"/>
      <c r="DB196" s="225"/>
      <c r="DC196" s="225"/>
      <c r="DD196" s="225"/>
      <c r="DE196" s="225"/>
      <c r="DF196" s="225"/>
      <c r="DG196" s="225"/>
      <c r="DH196" s="225"/>
      <c r="DI196" s="225"/>
      <c r="DJ196" s="225"/>
      <c r="DK196" s="225"/>
      <c r="DL196" s="225"/>
      <c r="DM196" s="225"/>
      <c r="DN196" s="225"/>
      <c r="DO196" s="225"/>
      <c r="DP196" s="225"/>
      <c r="DQ196" s="225"/>
      <c r="DR196" s="225"/>
      <c r="DS196" s="225"/>
      <c r="DT196" s="225"/>
      <c r="DU196" s="225"/>
      <c r="DV196" s="225"/>
      <c r="DW196" s="225"/>
      <c r="DX196" s="225"/>
      <c r="DY196" s="225"/>
      <c r="DZ196" s="225"/>
      <c r="EA196" s="225"/>
      <c r="EB196" s="225"/>
      <c r="EC196" s="225"/>
      <c r="ED196" s="225"/>
      <c r="EE196" s="225"/>
      <c r="EF196" s="225"/>
      <c r="EG196" s="225"/>
      <c r="EH196" s="225"/>
      <c r="EI196" s="225"/>
      <c r="EJ196" s="225"/>
      <c r="EK196" s="225"/>
      <c r="EL196" s="225"/>
      <c r="EM196" s="225"/>
      <c r="EN196" s="225"/>
      <c r="EO196" s="225"/>
      <c r="EP196" s="225"/>
      <c r="EQ196" s="225"/>
      <c r="ER196" s="225"/>
      <c r="ES196" s="225"/>
      <c r="ET196" s="225"/>
      <c r="EU196" s="225"/>
      <c r="EV196" s="225"/>
      <c r="EW196" s="225"/>
      <c r="EX196" s="225"/>
      <c r="EY196" s="225"/>
      <c r="EZ196" s="225"/>
      <c r="FA196" s="225"/>
      <c r="FB196" s="225"/>
      <c r="FC196" s="225"/>
      <c r="FD196" s="225"/>
      <c r="FE196" s="225"/>
      <c r="FF196" s="225"/>
      <c r="FG196" s="225"/>
      <c r="FH196" s="225"/>
      <c r="FI196" s="225"/>
      <c r="FJ196" s="225"/>
      <c r="FK196" s="225"/>
      <c r="FL196" s="225"/>
      <c r="FM196" s="225"/>
      <c r="FN196" s="225"/>
      <c r="FO196" s="225"/>
      <c r="FP196" s="225"/>
      <c r="FQ196" s="225"/>
      <c r="FR196" s="225"/>
      <c r="FS196" s="225"/>
      <c r="FT196" s="225"/>
      <c r="FU196" s="225"/>
      <c r="FV196" s="225"/>
      <c r="FW196" s="225"/>
      <c r="FX196" s="225"/>
      <c r="FY196" s="225"/>
      <c r="FZ196" s="225"/>
      <c r="GA196" s="225"/>
      <c r="GB196" s="225"/>
      <c r="GC196" s="225"/>
      <c r="GD196" s="225"/>
      <c r="GE196" s="225"/>
      <c r="GF196" s="225"/>
      <c r="GG196" s="225"/>
      <c r="GH196" s="225"/>
      <c r="GI196" s="225"/>
      <c r="GJ196" s="225"/>
      <c r="GK196" s="225"/>
      <c r="GL196" s="225"/>
      <c r="GM196" s="225"/>
      <c r="GN196" s="225"/>
      <c r="GO196" s="225"/>
      <c r="GP196" s="225"/>
      <c r="GQ196" s="225"/>
      <c r="GR196" s="225"/>
      <c r="GS196" s="225"/>
      <c r="GT196" s="225"/>
      <c r="GU196" s="225"/>
      <c r="GV196" s="225"/>
      <c r="GW196" s="225"/>
      <c r="GX196" s="225"/>
    </row>
    <row r="197" spans="1:206" s="226" customFormat="1" ht="56.25" x14ac:dyDescent="0.3">
      <c r="A197" s="220"/>
      <c r="B197" s="209">
        <v>45684</v>
      </c>
      <c r="C197" s="210" t="s">
        <v>675</v>
      </c>
      <c r="D197" s="222" t="s">
        <v>582</v>
      </c>
      <c r="E197" s="233" t="s">
        <v>676</v>
      </c>
      <c r="F197" s="215"/>
      <c r="G197" s="223">
        <v>18000</v>
      </c>
      <c r="H197" s="213">
        <f t="shared" si="10"/>
        <v>3097482.3860000041</v>
      </c>
      <c r="I197" s="224"/>
      <c r="J197" s="224"/>
      <c r="K197" s="224"/>
      <c r="L197" s="224"/>
      <c r="M197" s="224"/>
      <c r="N197" s="224"/>
      <c r="O197" s="224"/>
      <c r="P197" s="224"/>
      <c r="Q197" s="224"/>
      <c r="R197" s="224"/>
      <c r="S197" s="224"/>
      <c r="T197" s="225"/>
      <c r="U197" s="225"/>
      <c r="V197" s="225"/>
      <c r="W197" s="225"/>
      <c r="X197" s="225"/>
      <c r="Y197" s="225"/>
      <c r="Z197" s="225"/>
      <c r="AA197" s="225"/>
      <c r="AB197" s="225"/>
      <c r="AC197" s="225"/>
      <c r="AD197" s="225"/>
      <c r="AE197" s="225"/>
      <c r="AF197" s="225"/>
      <c r="AG197" s="225"/>
      <c r="AH197" s="225"/>
      <c r="AI197" s="225"/>
      <c r="AJ197" s="225"/>
      <c r="AK197" s="225"/>
      <c r="AL197" s="225"/>
      <c r="AM197" s="225"/>
      <c r="AN197" s="225"/>
      <c r="AO197" s="225"/>
      <c r="AP197" s="225"/>
      <c r="AQ197" s="225"/>
      <c r="AR197" s="225"/>
      <c r="AS197" s="225"/>
      <c r="AT197" s="225"/>
      <c r="AU197" s="225"/>
      <c r="AV197" s="225"/>
      <c r="AW197" s="225"/>
      <c r="AX197" s="225"/>
      <c r="AY197" s="225"/>
      <c r="AZ197" s="225"/>
      <c r="BA197" s="225"/>
      <c r="BB197" s="225"/>
      <c r="BC197" s="225"/>
      <c r="BD197" s="225"/>
      <c r="BE197" s="225"/>
      <c r="BF197" s="225"/>
      <c r="BG197" s="225"/>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c r="EJ197" s="225"/>
      <c r="EK197" s="225"/>
      <c r="EL197" s="225"/>
      <c r="EM197" s="225"/>
      <c r="EN197" s="225"/>
      <c r="EO197" s="225"/>
      <c r="EP197" s="225"/>
      <c r="EQ197" s="225"/>
      <c r="ER197" s="225"/>
      <c r="ES197" s="225"/>
      <c r="ET197" s="225"/>
      <c r="EU197" s="225"/>
      <c r="EV197" s="225"/>
      <c r="EW197" s="225"/>
      <c r="EX197" s="225"/>
      <c r="EY197" s="225"/>
      <c r="EZ197" s="225"/>
      <c r="FA197" s="225"/>
      <c r="FB197" s="225"/>
      <c r="FC197" s="225"/>
      <c r="FD197" s="225"/>
      <c r="FE197" s="225"/>
      <c r="FF197" s="225"/>
      <c r="FG197" s="225"/>
      <c r="FH197" s="225"/>
      <c r="FI197" s="225"/>
      <c r="FJ197" s="225"/>
      <c r="FK197" s="225"/>
      <c r="FL197" s="225"/>
      <c r="FM197" s="225"/>
      <c r="FN197" s="225"/>
      <c r="FO197" s="225"/>
      <c r="FP197" s="225"/>
      <c r="FQ197" s="225"/>
      <c r="FR197" s="225"/>
      <c r="FS197" s="225"/>
      <c r="FT197" s="225"/>
      <c r="FU197" s="225"/>
      <c r="FV197" s="225"/>
      <c r="FW197" s="225"/>
      <c r="FX197" s="225"/>
      <c r="FY197" s="225"/>
      <c r="FZ197" s="225"/>
      <c r="GA197" s="225"/>
      <c r="GB197" s="225"/>
      <c r="GC197" s="225"/>
      <c r="GD197" s="225"/>
      <c r="GE197" s="225"/>
      <c r="GF197" s="225"/>
      <c r="GG197" s="225"/>
      <c r="GH197" s="225"/>
      <c r="GI197" s="225"/>
      <c r="GJ197" s="225"/>
      <c r="GK197" s="225"/>
      <c r="GL197" s="225"/>
      <c r="GM197" s="225"/>
      <c r="GN197" s="225"/>
      <c r="GO197" s="225"/>
      <c r="GP197" s="225"/>
      <c r="GQ197" s="225"/>
      <c r="GR197" s="225"/>
      <c r="GS197" s="225"/>
      <c r="GT197" s="225"/>
      <c r="GU197" s="225"/>
      <c r="GV197" s="225"/>
      <c r="GW197" s="225"/>
      <c r="GX197" s="225"/>
    </row>
    <row r="198" spans="1:206" s="226" customFormat="1" ht="56.25" x14ac:dyDescent="0.3">
      <c r="A198" s="220"/>
      <c r="B198" s="209">
        <v>45684</v>
      </c>
      <c r="C198" s="210" t="s">
        <v>677</v>
      </c>
      <c r="D198" s="222" t="s">
        <v>678</v>
      </c>
      <c r="E198" s="233" t="s">
        <v>679</v>
      </c>
      <c r="F198" s="215"/>
      <c r="G198" s="223">
        <v>732961.1</v>
      </c>
      <c r="H198" s="213">
        <f t="shared" si="10"/>
        <v>2364521.286000004</v>
      </c>
      <c r="I198" s="224"/>
      <c r="J198" s="224"/>
      <c r="K198" s="224"/>
      <c r="L198" s="224"/>
      <c r="M198" s="224"/>
      <c r="N198" s="224"/>
      <c r="O198" s="224"/>
      <c r="P198" s="224"/>
      <c r="Q198" s="224"/>
      <c r="R198" s="224"/>
      <c r="S198" s="224"/>
      <c r="T198" s="225"/>
      <c r="U198" s="225"/>
      <c r="V198" s="225"/>
      <c r="W198" s="225"/>
      <c r="X198" s="225"/>
      <c r="Y198" s="225"/>
      <c r="Z198" s="225"/>
      <c r="AA198" s="225"/>
      <c r="AB198" s="225"/>
      <c r="AC198" s="225"/>
      <c r="AD198" s="225"/>
      <c r="AE198" s="225"/>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5"/>
      <c r="BF198" s="225"/>
      <c r="BG198" s="225"/>
      <c r="BH198" s="225"/>
      <c r="BI198" s="225"/>
      <c r="BJ198" s="225"/>
      <c r="BK198" s="225"/>
      <c r="BL198" s="225"/>
      <c r="BM198" s="225"/>
      <c r="BN198" s="225"/>
      <c r="BO198" s="225"/>
      <c r="BP198" s="225"/>
      <c r="BQ198" s="225"/>
      <c r="BR198" s="225"/>
      <c r="BS198" s="225"/>
      <c r="BT198" s="225"/>
      <c r="BU198" s="225"/>
      <c r="BV198" s="225"/>
      <c r="BW198" s="225"/>
      <c r="BX198" s="225"/>
      <c r="BY198" s="225"/>
      <c r="BZ198" s="225"/>
      <c r="CA198" s="225"/>
      <c r="CB198" s="225"/>
      <c r="CC198" s="225"/>
      <c r="CD198" s="225"/>
      <c r="CE198" s="225"/>
      <c r="CF198" s="225"/>
      <c r="CG198" s="225"/>
      <c r="CH198" s="225"/>
      <c r="CI198" s="225"/>
      <c r="CJ198" s="225"/>
      <c r="CK198" s="225"/>
      <c r="CL198" s="225"/>
      <c r="CM198" s="225"/>
      <c r="CN198" s="225"/>
      <c r="CO198" s="225"/>
      <c r="CP198" s="225"/>
      <c r="CQ198" s="225"/>
      <c r="CR198" s="225"/>
      <c r="CS198" s="225"/>
      <c r="CT198" s="225"/>
      <c r="CU198" s="225"/>
      <c r="CV198" s="225"/>
      <c r="CW198" s="225"/>
      <c r="CX198" s="225"/>
      <c r="CY198" s="225"/>
      <c r="CZ198" s="225"/>
      <c r="DA198" s="225"/>
      <c r="DB198" s="225"/>
      <c r="DC198" s="225"/>
      <c r="DD198" s="225"/>
      <c r="DE198" s="225"/>
      <c r="DF198" s="225"/>
      <c r="DG198" s="225"/>
      <c r="DH198" s="225"/>
      <c r="DI198" s="225"/>
      <c r="DJ198" s="225"/>
      <c r="DK198" s="225"/>
      <c r="DL198" s="225"/>
      <c r="DM198" s="225"/>
      <c r="DN198" s="225"/>
      <c r="DO198" s="225"/>
      <c r="DP198" s="225"/>
      <c r="DQ198" s="225"/>
      <c r="DR198" s="225"/>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row>
    <row r="199" spans="1:206" s="226" customFormat="1" ht="56.25" x14ac:dyDescent="0.3">
      <c r="A199" s="220"/>
      <c r="B199" s="209">
        <v>45684</v>
      </c>
      <c r="C199" s="210" t="s">
        <v>680</v>
      </c>
      <c r="D199" s="222" t="s">
        <v>681</v>
      </c>
      <c r="E199" s="233" t="s">
        <v>682</v>
      </c>
      <c r="F199" s="215"/>
      <c r="G199" s="223">
        <v>18000</v>
      </c>
      <c r="H199" s="213">
        <f t="shared" si="10"/>
        <v>2346521.286000004</v>
      </c>
      <c r="I199" s="224"/>
      <c r="J199" s="224"/>
      <c r="K199" s="224"/>
      <c r="L199" s="224"/>
      <c r="M199" s="224"/>
      <c r="N199" s="224"/>
      <c r="O199" s="224"/>
      <c r="P199" s="224"/>
      <c r="Q199" s="224"/>
      <c r="R199" s="224"/>
      <c r="S199" s="224"/>
      <c r="T199" s="225"/>
      <c r="U199" s="225"/>
      <c r="V199" s="225"/>
      <c r="W199" s="225"/>
      <c r="X199" s="225"/>
      <c r="Y199" s="225"/>
      <c r="Z199" s="225"/>
      <c r="AA199" s="225"/>
      <c r="AB199" s="225"/>
      <c r="AC199" s="225"/>
      <c r="AD199" s="225"/>
      <c r="AE199" s="225"/>
      <c r="AF199" s="225"/>
      <c r="AG199" s="225"/>
      <c r="AH199" s="225"/>
      <c r="AI199" s="225"/>
      <c r="AJ199" s="225"/>
      <c r="AK199" s="225"/>
      <c r="AL199" s="225"/>
      <c r="AM199" s="225"/>
      <c r="AN199" s="225"/>
      <c r="AO199" s="225"/>
      <c r="AP199" s="225"/>
      <c r="AQ199" s="225"/>
      <c r="AR199" s="225"/>
      <c r="AS199" s="225"/>
      <c r="AT199" s="225"/>
      <c r="AU199" s="225"/>
      <c r="AV199" s="225"/>
      <c r="AW199" s="225"/>
      <c r="AX199" s="225"/>
      <c r="AY199" s="225"/>
      <c r="AZ199" s="225"/>
      <c r="BA199" s="225"/>
      <c r="BB199" s="225"/>
      <c r="BC199" s="225"/>
      <c r="BD199" s="225"/>
      <c r="BE199" s="225"/>
      <c r="BF199" s="225"/>
      <c r="BG199" s="225"/>
      <c r="BH199" s="225"/>
      <c r="BI199" s="225"/>
      <c r="BJ199" s="225"/>
      <c r="BK199" s="225"/>
      <c r="BL199" s="225"/>
      <c r="BM199" s="225"/>
      <c r="BN199" s="225"/>
      <c r="BO199" s="225"/>
      <c r="BP199" s="225"/>
      <c r="BQ199" s="225"/>
      <c r="BR199" s="225"/>
      <c r="BS199" s="225"/>
      <c r="BT199" s="225"/>
      <c r="BU199" s="225"/>
      <c r="BV199" s="225"/>
      <c r="BW199" s="225"/>
      <c r="BX199" s="225"/>
      <c r="BY199" s="225"/>
      <c r="BZ199" s="225"/>
      <c r="CA199" s="225"/>
      <c r="CB199" s="225"/>
      <c r="CC199" s="225"/>
      <c r="CD199" s="225"/>
      <c r="CE199" s="225"/>
      <c r="CF199" s="225"/>
      <c r="CG199" s="225"/>
      <c r="CH199" s="225"/>
      <c r="CI199" s="225"/>
      <c r="CJ199" s="225"/>
      <c r="CK199" s="225"/>
      <c r="CL199" s="225"/>
      <c r="CM199" s="225"/>
      <c r="CN199" s="225"/>
      <c r="CO199" s="225"/>
      <c r="CP199" s="225"/>
      <c r="CQ199" s="225"/>
      <c r="CR199" s="225"/>
      <c r="CS199" s="225"/>
      <c r="CT199" s="225"/>
      <c r="CU199" s="225"/>
      <c r="CV199" s="225"/>
      <c r="CW199" s="225"/>
      <c r="CX199" s="225"/>
      <c r="CY199" s="225"/>
      <c r="CZ199" s="225"/>
      <c r="DA199" s="225"/>
      <c r="DB199" s="225"/>
      <c r="DC199" s="225"/>
      <c r="DD199" s="225"/>
      <c r="DE199" s="225"/>
      <c r="DF199" s="225"/>
      <c r="DG199" s="225"/>
      <c r="DH199" s="225"/>
      <c r="DI199" s="225"/>
      <c r="DJ199" s="225"/>
      <c r="DK199" s="225"/>
      <c r="DL199" s="225"/>
      <c r="DM199" s="225"/>
      <c r="DN199" s="225"/>
      <c r="DO199" s="225"/>
      <c r="DP199" s="225"/>
      <c r="DQ199" s="225"/>
      <c r="DR199" s="225"/>
      <c r="DS199" s="225"/>
      <c r="DT199" s="225"/>
      <c r="DU199" s="225"/>
      <c r="DV199" s="225"/>
      <c r="DW199" s="225"/>
      <c r="DX199" s="225"/>
      <c r="DY199" s="225"/>
      <c r="DZ199" s="225"/>
      <c r="EA199" s="225"/>
      <c r="EB199" s="225"/>
      <c r="EC199" s="225"/>
      <c r="ED199" s="225"/>
      <c r="EE199" s="225"/>
      <c r="EF199" s="225"/>
      <c r="EG199" s="225"/>
      <c r="EH199" s="225"/>
      <c r="EI199" s="225"/>
      <c r="EJ199" s="225"/>
      <c r="EK199" s="225"/>
      <c r="EL199" s="225"/>
      <c r="EM199" s="225"/>
      <c r="EN199" s="225"/>
      <c r="EO199" s="225"/>
      <c r="EP199" s="225"/>
      <c r="EQ199" s="225"/>
      <c r="ER199" s="225"/>
      <c r="ES199" s="225"/>
      <c r="ET199" s="225"/>
      <c r="EU199" s="225"/>
      <c r="EV199" s="225"/>
      <c r="EW199" s="225"/>
      <c r="EX199" s="225"/>
      <c r="EY199" s="225"/>
      <c r="EZ199" s="225"/>
      <c r="FA199" s="225"/>
      <c r="FB199" s="225"/>
      <c r="FC199" s="225"/>
      <c r="FD199" s="225"/>
      <c r="FE199" s="225"/>
      <c r="FF199" s="225"/>
      <c r="FG199" s="225"/>
      <c r="FH199" s="225"/>
      <c r="FI199" s="225"/>
      <c r="FJ199" s="225"/>
      <c r="FK199" s="225"/>
      <c r="FL199" s="225"/>
      <c r="FM199" s="225"/>
      <c r="FN199" s="225"/>
      <c r="FO199" s="225"/>
      <c r="FP199" s="225"/>
      <c r="FQ199" s="225"/>
      <c r="FR199" s="225"/>
      <c r="FS199" s="225"/>
      <c r="FT199" s="225"/>
      <c r="FU199" s="225"/>
      <c r="FV199" s="225"/>
      <c r="FW199" s="225"/>
      <c r="FX199" s="225"/>
      <c r="FY199" s="225"/>
      <c r="FZ199" s="225"/>
      <c r="GA199" s="225"/>
      <c r="GB199" s="225"/>
      <c r="GC199" s="225"/>
      <c r="GD199" s="225"/>
      <c r="GE199" s="225"/>
      <c r="GF199" s="225"/>
      <c r="GG199" s="225"/>
      <c r="GH199" s="225"/>
      <c r="GI199" s="225"/>
      <c r="GJ199" s="225"/>
      <c r="GK199" s="225"/>
      <c r="GL199" s="225"/>
      <c r="GM199" s="225"/>
      <c r="GN199" s="225"/>
      <c r="GO199" s="225"/>
      <c r="GP199" s="225"/>
      <c r="GQ199" s="225"/>
      <c r="GR199" s="225"/>
      <c r="GS199" s="225"/>
      <c r="GT199" s="225"/>
      <c r="GU199" s="225"/>
      <c r="GV199" s="225"/>
      <c r="GW199" s="225"/>
      <c r="GX199" s="225"/>
    </row>
    <row r="200" spans="1:206" s="226" customFormat="1" ht="56.25" x14ac:dyDescent="0.3">
      <c r="A200" s="220"/>
      <c r="B200" s="209">
        <v>45684</v>
      </c>
      <c r="C200" s="210" t="s">
        <v>683</v>
      </c>
      <c r="D200" s="222" t="s">
        <v>681</v>
      </c>
      <c r="E200" s="233" t="s">
        <v>684</v>
      </c>
      <c r="F200" s="215"/>
      <c r="G200" s="223">
        <v>5500.8</v>
      </c>
      <c r="H200" s="213">
        <f t="shared" si="10"/>
        <v>2341020.4860000042</v>
      </c>
      <c r="I200" s="224"/>
      <c r="J200" s="224"/>
      <c r="K200" s="224"/>
      <c r="L200" s="224"/>
      <c r="M200" s="224"/>
      <c r="N200" s="224"/>
      <c r="O200" s="224"/>
      <c r="P200" s="224"/>
      <c r="Q200" s="224"/>
      <c r="R200" s="224"/>
      <c r="S200" s="224"/>
      <c r="T200" s="225"/>
      <c r="U200" s="225"/>
      <c r="V200" s="225"/>
      <c r="W200" s="225"/>
      <c r="X200" s="225"/>
      <c r="Y200" s="225"/>
      <c r="Z200" s="225"/>
      <c r="AA200" s="225"/>
      <c r="AB200" s="225"/>
      <c r="AC200" s="225"/>
      <c r="AD200" s="225"/>
      <c r="AE200" s="225"/>
      <c r="AF200" s="225"/>
      <c r="AG200" s="225"/>
      <c r="AH200" s="225"/>
      <c r="AI200" s="225"/>
      <c r="AJ200" s="225"/>
      <c r="AK200" s="225"/>
      <c r="AL200" s="225"/>
      <c r="AM200" s="225"/>
      <c r="AN200" s="225"/>
      <c r="AO200" s="225"/>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25"/>
      <c r="BK200" s="225"/>
      <c r="BL200" s="225"/>
      <c r="BM200" s="225"/>
      <c r="BN200" s="225"/>
      <c r="BO200" s="225"/>
      <c r="BP200" s="225"/>
      <c r="BQ200" s="225"/>
      <c r="BR200" s="225"/>
      <c r="BS200" s="225"/>
      <c r="BT200" s="225"/>
      <c r="BU200" s="225"/>
      <c r="BV200" s="225"/>
      <c r="BW200" s="225"/>
      <c r="BX200" s="225"/>
      <c r="BY200" s="225"/>
      <c r="BZ200" s="225"/>
      <c r="CA200" s="225"/>
      <c r="CB200" s="225"/>
      <c r="CC200" s="225"/>
      <c r="CD200" s="225"/>
      <c r="CE200" s="225"/>
      <c r="CF200" s="225"/>
      <c r="CG200" s="225"/>
      <c r="CH200" s="225"/>
      <c r="CI200" s="225"/>
      <c r="CJ200" s="225"/>
      <c r="CK200" s="225"/>
      <c r="CL200" s="225"/>
      <c r="CM200" s="225"/>
      <c r="CN200" s="225"/>
      <c r="CO200" s="225"/>
      <c r="CP200" s="225"/>
      <c r="CQ200" s="225"/>
      <c r="CR200" s="225"/>
      <c r="CS200" s="225"/>
      <c r="CT200" s="225"/>
      <c r="CU200" s="225"/>
      <c r="CV200" s="225"/>
      <c r="CW200" s="225"/>
      <c r="CX200" s="225"/>
      <c r="CY200" s="225"/>
      <c r="CZ200" s="225"/>
      <c r="DA200" s="225"/>
      <c r="DB200" s="225"/>
      <c r="DC200" s="225"/>
      <c r="DD200" s="225"/>
      <c r="DE200" s="225"/>
      <c r="DF200" s="225"/>
      <c r="DG200" s="225"/>
      <c r="DH200" s="225"/>
      <c r="DI200" s="225"/>
      <c r="DJ200" s="225"/>
      <c r="DK200" s="225"/>
      <c r="DL200" s="225"/>
      <c r="DM200" s="225"/>
      <c r="DN200" s="225"/>
      <c r="DO200" s="225"/>
      <c r="DP200" s="225"/>
      <c r="DQ200" s="225"/>
      <c r="DR200" s="225"/>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row>
    <row r="201" spans="1:206" s="226" customFormat="1" ht="88.15" customHeight="1" x14ac:dyDescent="0.3">
      <c r="A201" s="220"/>
      <c r="B201" s="209">
        <v>45684</v>
      </c>
      <c r="C201" s="210" t="s">
        <v>685</v>
      </c>
      <c r="D201" s="222" t="s">
        <v>209</v>
      </c>
      <c r="E201" s="233" t="s">
        <v>686</v>
      </c>
      <c r="F201" s="215"/>
      <c r="G201" s="223">
        <v>18000</v>
      </c>
      <c r="H201" s="213">
        <f t="shared" si="10"/>
        <v>2323020.4860000042</v>
      </c>
      <c r="I201" s="224"/>
      <c r="J201" s="224"/>
      <c r="K201" s="224"/>
      <c r="L201" s="224"/>
      <c r="M201" s="224"/>
      <c r="N201" s="224"/>
      <c r="O201" s="224"/>
      <c r="P201" s="224"/>
      <c r="Q201" s="224"/>
      <c r="R201" s="224"/>
      <c r="S201" s="224"/>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5"/>
      <c r="AT201" s="225"/>
      <c r="AU201" s="225"/>
      <c r="AV201" s="225"/>
      <c r="AW201" s="225"/>
      <c r="AX201" s="225"/>
      <c r="AY201" s="225"/>
      <c r="AZ201" s="225"/>
      <c r="BA201" s="225"/>
      <c r="BB201" s="225"/>
      <c r="BC201" s="225"/>
      <c r="BD201" s="225"/>
      <c r="BE201" s="225"/>
      <c r="BF201" s="225"/>
      <c r="BG201" s="225"/>
      <c r="BH201" s="225"/>
      <c r="BI201" s="225"/>
      <c r="BJ201" s="225"/>
      <c r="BK201" s="225"/>
      <c r="BL201" s="225"/>
      <c r="BM201" s="225"/>
      <c r="BN201" s="225"/>
      <c r="BO201" s="225"/>
      <c r="BP201" s="225"/>
      <c r="BQ201" s="225"/>
      <c r="BR201" s="225"/>
      <c r="BS201" s="225"/>
      <c r="BT201" s="225"/>
      <c r="BU201" s="225"/>
      <c r="BV201" s="225"/>
      <c r="BW201" s="225"/>
      <c r="BX201" s="225"/>
      <c r="BY201" s="225"/>
      <c r="BZ201" s="225"/>
      <c r="CA201" s="225"/>
      <c r="CB201" s="225"/>
      <c r="CC201" s="225"/>
      <c r="CD201" s="225"/>
      <c r="CE201" s="225"/>
      <c r="CF201" s="225"/>
      <c r="CG201" s="225"/>
      <c r="CH201" s="225"/>
      <c r="CI201" s="225"/>
      <c r="CJ201" s="225"/>
      <c r="CK201" s="225"/>
      <c r="CL201" s="225"/>
      <c r="CM201" s="225"/>
      <c r="CN201" s="225"/>
      <c r="CO201" s="225"/>
      <c r="CP201" s="225"/>
      <c r="CQ201" s="225"/>
      <c r="CR201" s="225"/>
      <c r="CS201" s="225"/>
      <c r="CT201" s="225"/>
      <c r="CU201" s="225"/>
      <c r="CV201" s="225"/>
      <c r="CW201" s="225"/>
      <c r="CX201" s="225"/>
      <c r="CY201" s="225"/>
      <c r="CZ201" s="225"/>
      <c r="DA201" s="225"/>
      <c r="DB201" s="225"/>
      <c r="DC201" s="225"/>
      <c r="DD201" s="225"/>
      <c r="DE201" s="225"/>
      <c r="DF201" s="225"/>
      <c r="DG201" s="225"/>
      <c r="DH201" s="225"/>
      <c r="DI201" s="225"/>
      <c r="DJ201" s="225"/>
      <c r="DK201" s="225"/>
      <c r="DL201" s="225"/>
      <c r="DM201" s="225"/>
      <c r="DN201" s="225"/>
      <c r="DO201" s="225"/>
      <c r="DP201" s="225"/>
      <c r="DQ201" s="225"/>
      <c r="DR201" s="225"/>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row>
    <row r="202" spans="1:206" s="226" customFormat="1" ht="37.5" x14ac:dyDescent="0.3">
      <c r="A202" s="220"/>
      <c r="B202" s="209">
        <v>45685</v>
      </c>
      <c r="C202" s="210" t="s">
        <v>687</v>
      </c>
      <c r="D202" s="222" t="s">
        <v>206</v>
      </c>
      <c r="E202" s="233" t="s">
        <v>207</v>
      </c>
      <c r="F202" s="215">
        <v>4000</v>
      </c>
      <c r="G202" s="223"/>
      <c r="H202" s="213">
        <f>H201+F202</f>
        <v>2327020.4860000042</v>
      </c>
      <c r="I202" s="224"/>
      <c r="J202" s="224"/>
      <c r="K202" s="224"/>
      <c r="L202" s="224"/>
      <c r="M202" s="224"/>
      <c r="N202" s="224"/>
      <c r="O202" s="224"/>
      <c r="P202" s="224"/>
      <c r="Q202" s="224"/>
      <c r="R202" s="224"/>
      <c r="S202" s="224"/>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25"/>
      <c r="BK202" s="225"/>
      <c r="BL202" s="225"/>
      <c r="BM202" s="225"/>
      <c r="BN202" s="225"/>
      <c r="BO202" s="225"/>
      <c r="BP202" s="225"/>
      <c r="BQ202" s="225"/>
      <c r="BR202" s="225"/>
      <c r="BS202" s="225"/>
      <c r="BT202" s="225"/>
      <c r="BU202" s="225"/>
      <c r="BV202" s="225"/>
      <c r="BW202" s="225"/>
      <c r="BX202" s="225"/>
      <c r="BY202" s="225"/>
      <c r="BZ202" s="225"/>
      <c r="CA202" s="225"/>
      <c r="CB202" s="225"/>
      <c r="CC202" s="225"/>
      <c r="CD202" s="225"/>
      <c r="CE202" s="225"/>
      <c r="CF202" s="225"/>
      <c r="CG202" s="225"/>
      <c r="CH202" s="225"/>
      <c r="CI202" s="225"/>
      <c r="CJ202" s="225"/>
      <c r="CK202" s="225"/>
      <c r="CL202" s="225"/>
      <c r="CM202" s="225"/>
      <c r="CN202" s="225"/>
      <c r="CO202" s="225"/>
      <c r="CP202" s="225"/>
      <c r="CQ202" s="225"/>
      <c r="CR202" s="225"/>
      <c r="CS202" s="225"/>
      <c r="CT202" s="225"/>
      <c r="CU202" s="225"/>
      <c r="CV202" s="225"/>
      <c r="CW202" s="225"/>
      <c r="CX202" s="225"/>
      <c r="CY202" s="225"/>
      <c r="CZ202" s="225"/>
      <c r="DA202" s="225"/>
      <c r="DB202" s="225"/>
      <c r="DC202" s="225"/>
      <c r="DD202" s="225"/>
      <c r="DE202" s="225"/>
      <c r="DF202" s="225"/>
      <c r="DG202" s="225"/>
      <c r="DH202" s="225"/>
      <c r="DI202" s="225"/>
      <c r="DJ202" s="225"/>
      <c r="DK202" s="225"/>
      <c r="DL202" s="225"/>
      <c r="DM202" s="225"/>
      <c r="DN202" s="225"/>
      <c r="DO202" s="225"/>
      <c r="DP202" s="225"/>
      <c r="DQ202" s="225"/>
      <c r="DR202" s="225"/>
      <c r="DS202" s="225"/>
      <c r="DT202" s="225"/>
      <c r="DU202" s="225"/>
      <c r="DV202" s="225"/>
      <c r="DW202" s="225"/>
      <c r="DX202" s="225"/>
      <c r="DY202" s="225"/>
      <c r="DZ202" s="225"/>
      <c r="EA202" s="225"/>
      <c r="EB202" s="225"/>
      <c r="EC202" s="225"/>
      <c r="ED202" s="225"/>
      <c r="EE202" s="225"/>
      <c r="EF202" s="225"/>
      <c r="EG202" s="225"/>
      <c r="EH202" s="225"/>
      <c r="EI202" s="225"/>
      <c r="EJ202" s="225"/>
      <c r="EK202" s="225"/>
      <c r="EL202" s="225"/>
      <c r="EM202" s="225"/>
      <c r="EN202" s="225"/>
      <c r="EO202" s="225"/>
      <c r="EP202" s="225"/>
      <c r="EQ202" s="225"/>
      <c r="ER202" s="225"/>
      <c r="ES202" s="225"/>
      <c r="ET202" s="225"/>
      <c r="EU202" s="225"/>
      <c r="EV202" s="225"/>
      <c r="EW202" s="225"/>
      <c r="EX202" s="225"/>
      <c r="EY202" s="225"/>
      <c r="EZ202" s="225"/>
      <c r="FA202" s="225"/>
      <c r="FB202" s="225"/>
      <c r="FC202" s="225"/>
      <c r="FD202" s="225"/>
      <c r="FE202" s="225"/>
      <c r="FF202" s="225"/>
      <c r="FG202" s="225"/>
      <c r="FH202" s="225"/>
      <c r="FI202" s="225"/>
      <c r="FJ202" s="225"/>
      <c r="FK202" s="225"/>
      <c r="FL202" s="225"/>
      <c r="FM202" s="225"/>
      <c r="FN202" s="225"/>
      <c r="FO202" s="225"/>
      <c r="FP202" s="225"/>
      <c r="FQ202" s="225"/>
      <c r="FR202" s="225"/>
      <c r="FS202" s="225"/>
      <c r="FT202" s="225"/>
      <c r="FU202" s="225"/>
      <c r="FV202" s="225"/>
      <c r="FW202" s="225"/>
      <c r="FX202" s="225"/>
      <c r="FY202" s="225"/>
      <c r="FZ202" s="225"/>
      <c r="GA202" s="225"/>
      <c r="GB202" s="225"/>
      <c r="GC202" s="225"/>
      <c r="GD202" s="225"/>
      <c r="GE202" s="225"/>
      <c r="GF202" s="225"/>
      <c r="GG202" s="225"/>
      <c r="GH202" s="225"/>
      <c r="GI202" s="225"/>
      <c r="GJ202" s="225"/>
      <c r="GK202" s="225"/>
      <c r="GL202" s="225"/>
      <c r="GM202" s="225"/>
      <c r="GN202" s="225"/>
      <c r="GO202" s="225"/>
      <c r="GP202" s="225"/>
      <c r="GQ202" s="225"/>
      <c r="GR202" s="225"/>
      <c r="GS202" s="225"/>
      <c r="GT202" s="225"/>
      <c r="GU202" s="225"/>
      <c r="GV202" s="225"/>
      <c r="GW202" s="225"/>
      <c r="GX202" s="225"/>
    </row>
    <row r="203" spans="1:206" s="226" customFormat="1" ht="93.75" x14ac:dyDescent="0.3">
      <c r="A203" s="220"/>
      <c r="B203" s="209">
        <v>45685</v>
      </c>
      <c r="C203" s="210" t="s">
        <v>688</v>
      </c>
      <c r="D203" s="222" t="s">
        <v>209</v>
      </c>
      <c r="E203" s="233" t="s">
        <v>689</v>
      </c>
      <c r="F203" s="215"/>
      <c r="G203" s="223">
        <v>18000</v>
      </c>
      <c r="H203" s="213">
        <f>H202-G203</f>
        <v>2309020.4860000042</v>
      </c>
      <c r="I203" s="224"/>
      <c r="J203" s="224"/>
      <c r="K203" s="224"/>
      <c r="L203" s="224"/>
      <c r="M203" s="224"/>
      <c r="N203" s="224"/>
      <c r="O203" s="224"/>
      <c r="P203" s="224"/>
      <c r="Q203" s="224"/>
      <c r="R203" s="224"/>
      <c r="S203" s="224"/>
      <c r="T203" s="225"/>
      <c r="U203" s="225"/>
      <c r="V203" s="225"/>
      <c r="W203" s="225"/>
      <c r="X203" s="225"/>
      <c r="Y203" s="225"/>
      <c r="Z203" s="225"/>
      <c r="AA203" s="225"/>
      <c r="AB203" s="225"/>
      <c r="AC203" s="225"/>
      <c r="AD203" s="225"/>
      <c r="AE203" s="225"/>
      <c r="AF203" s="225"/>
      <c r="AG203" s="225"/>
      <c r="AH203" s="225"/>
      <c r="AI203" s="225"/>
      <c r="AJ203" s="225"/>
      <c r="AK203" s="225"/>
      <c r="AL203" s="225"/>
      <c r="AM203" s="225"/>
      <c r="AN203" s="225"/>
      <c r="AO203" s="225"/>
      <c r="AP203" s="225"/>
      <c r="AQ203" s="225"/>
      <c r="AR203" s="225"/>
      <c r="AS203" s="225"/>
      <c r="AT203" s="225"/>
      <c r="AU203" s="225"/>
      <c r="AV203" s="225"/>
      <c r="AW203" s="225"/>
      <c r="AX203" s="225"/>
      <c r="AY203" s="225"/>
      <c r="AZ203" s="225"/>
      <c r="BA203" s="225"/>
      <c r="BB203" s="225"/>
      <c r="BC203" s="225"/>
      <c r="BD203" s="225"/>
      <c r="BE203" s="225"/>
      <c r="BF203" s="225"/>
      <c r="BG203" s="225"/>
      <c r="BH203" s="225"/>
      <c r="BI203" s="225"/>
      <c r="BJ203" s="225"/>
      <c r="BK203" s="225"/>
      <c r="BL203" s="225"/>
      <c r="BM203" s="225"/>
      <c r="BN203" s="225"/>
      <c r="BO203" s="225"/>
      <c r="BP203" s="225"/>
      <c r="BQ203" s="225"/>
      <c r="BR203" s="225"/>
      <c r="BS203" s="225"/>
      <c r="BT203" s="225"/>
      <c r="BU203" s="225"/>
      <c r="BV203" s="225"/>
      <c r="BW203" s="225"/>
      <c r="BX203" s="225"/>
      <c r="BY203" s="225"/>
      <c r="BZ203" s="225"/>
      <c r="CA203" s="225"/>
      <c r="CB203" s="225"/>
      <c r="CC203" s="225"/>
      <c r="CD203" s="225"/>
      <c r="CE203" s="225"/>
      <c r="CF203" s="225"/>
      <c r="CG203" s="225"/>
      <c r="CH203" s="225"/>
      <c r="CI203" s="225"/>
      <c r="CJ203" s="225"/>
      <c r="CK203" s="225"/>
      <c r="CL203" s="225"/>
      <c r="CM203" s="225"/>
      <c r="CN203" s="225"/>
      <c r="CO203" s="225"/>
      <c r="CP203" s="225"/>
      <c r="CQ203" s="225"/>
      <c r="CR203" s="225"/>
      <c r="CS203" s="225"/>
      <c r="CT203" s="225"/>
      <c r="CU203" s="225"/>
      <c r="CV203" s="225"/>
      <c r="CW203" s="225"/>
      <c r="CX203" s="225"/>
      <c r="CY203" s="225"/>
      <c r="CZ203" s="225"/>
      <c r="DA203" s="225"/>
      <c r="DB203" s="225"/>
      <c r="DC203" s="225"/>
      <c r="DD203" s="225"/>
      <c r="DE203" s="225"/>
      <c r="DF203" s="225"/>
      <c r="DG203" s="225"/>
      <c r="DH203" s="225"/>
      <c r="DI203" s="225"/>
      <c r="DJ203" s="225"/>
      <c r="DK203" s="225"/>
      <c r="DL203" s="225"/>
      <c r="DM203" s="225"/>
      <c r="DN203" s="225"/>
      <c r="DO203" s="225"/>
      <c r="DP203" s="225"/>
      <c r="DQ203" s="225"/>
      <c r="DR203" s="225"/>
      <c r="DS203" s="225"/>
      <c r="DT203" s="225"/>
      <c r="DU203" s="225"/>
      <c r="DV203" s="225"/>
      <c r="DW203" s="225"/>
      <c r="DX203" s="225"/>
      <c r="DY203" s="225"/>
      <c r="DZ203" s="225"/>
      <c r="EA203" s="225"/>
      <c r="EB203" s="225"/>
      <c r="EC203" s="225"/>
      <c r="ED203" s="225"/>
      <c r="EE203" s="225"/>
      <c r="EF203" s="225"/>
      <c r="EG203" s="225"/>
      <c r="EH203" s="225"/>
      <c r="EI203" s="225"/>
      <c r="EJ203" s="225"/>
      <c r="EK203" s="225"/>
      <c r="EL203" s="225"/>
      <c r="EM203" s="225"/>
      <c r="EN203" s="225"/>
      <c r="EO203" s="225"/>
      <c r="EP203" s="225"/>
      <c r="EQ203" s="225"/>
      <c r="ER203" s="225"/>
      <c r="ES203" s="225"/>
      <c r="ET203" s="225"/>
      <c r="EU203" s="225"/>
      <c r="EV203" s="225"/>
      <c r="EW203" s="225"/>
      <c r="EX203" s="225"/>
      <c r="EY203" s="225"/>
      <c r="EZ203" s="225"/>
      <c r="FA203" s="225"/>
      <c r="FB203" s="225"/>
      <c r="FC203" s="225"/>
      <c r="FD203" s="225"/>
      <c r="FE203" s="225"/>
      <c r="FF203" s="225"/>
      <c r="FG203" s="225"/>
      <c r="FH203" s="225"/>
      <c r="FI203" s="225"/>
      <c r="FJ203" s="225"/>
      <c r="FK203" s="225"/>
      <c r="FL203" s="225"/>
      <c r="FM203" s="225"/>
      <c r="FN203" s="225"/>
      <c r="FO203" s="225"/>
      <c r="FP203" s="225"/>
      <c r="FQ203" s="225"/>
      <c r="FR203" s="225"/>
      <c r="FS203" s="225"/>
      <c r="FT203" s="225"/>
      <c r="FU203" s="225"/>
      <c r="FV203" s="225"/>
      <c r="FW203" s="225"/>
      <c r="FX203" s="225"/>
      <c r="FY203" s="225"/>
      <c r="FZ203" s="225"/>
      <c r="GA203" s="225"/>
      <c r="GB203" s="225"/>
      <c r="GC203" s="225"/>
      <c r="GD203" s="225"/>
      <c r="GE203" s="225"/>
      <c r="GF203" s="225"/>
      <c r="GG203" s="225"/>
      <c r="GH203" s="225"/>
      <c r="GI203" s="225"/>
      <c r="GJ203" s="225"/>
      <c r="GK203" s="225"/>
      <c r="GL203" s="225"/>
      <c r="GM203" s="225"/>
      <c r="GN203" s="225"/>
      <c r="GO203" s="225"/>
      <c r="GP203" s="225"/>
      <c r="GQ203" s="225"/>
      <c r="GR203" s="225"/>
      <c r="GS203" s="225"/>
      <c r="GT203" s="225"/>
      <c r="GU203" s="225"/>
      <c r="GV203" s="225"/>
      <c r="GW203" s="225"/>
      <c r="GX203" s="225"/>
    </row>
    <row r="204" spans="1:206" s="226" customFormat="1" ht="56.25" x14ac:dyDescent="0.3">
      <c r="A204" s="220"/>
      <c r="B204" s="209">
        <v>45685</v>
      </c>
      <c r="C204" s="210" t="s">
        <v>690</v>
      </c>
      <c r="D204" s="222" t="s">
        <v>691</v>
      </c>
      <c r="E204" s="233" t="s">
        <v>692</v>
      </c>
      <c r="F204" s="215"/>
      <c r="G204" s="223">
        <v>18000</v>
      </c>
      <c r="H204" s="213">
        <f t="shared" ref="H204:H214" si="11">H203-G204</f>
        <v>2291020.4860000042</v>
      </c>
      <c r="I204" s="224"/>
      <c r="J204" s="224"/>
      <c r="K204" s="224"/>
      <c r="L204" s="224"/>
      <c r="M204" s="224"/>
      <c r="N204" s="224"/>
      <c r="O204" s="224"/>
      <c r="P204" s="224"/>
      <c r="Q204" s="224"/>
      <c r="R204" s="224"/>
      <c r="S204" s="224"/>
      <c r="T204" s="225"/>
      <c r="U204" s="225"/>
      <c r="V204" s="225"/>
      <c r="W204" s="225"/>
      <c r="X204" s="225"/>
      <c r="Y204" s="225"/>
      <c r="Z204" s="225"/>
      <c r="AA204" s="225"/>
      <c r="AB204" s="225"/>
      <c r="AC204" s="225"/>
      <c r="AD204" s="225"/>
      <c r="AE204" s="225"/>
      <c r="AF204" s="225"/>
      <c r="AG204" s="225"/>
      <c r="AH204" s="225"/>
      <c r="AI204" s="225"/>
      <c r="AJ204" s="225"/>
      <c r="AK204" s="225"/>
      <c r="AL204" s="225"/>
      <c r="AM204" s="225"/>
      <c r="AN204" s="225"/>
      <c r="AO204" s="225"/>
      <c r="AP204" s="225"/>
      <c r="AQ204" s="225"/>
      <c r="AR204" s="225"/>
      <c r="AS204" s="225"/>
      <c r="AT204" s="225"/>
      <c r="AU204" s="225"/>
      <c r="AV204" s="225"/>
      <c r="AW204" s="225"/>
      <c r="AX204" s="225"/>
      <c r="AY204" s="225"/>
      <c r="AZ204" s="225"/>
      <c r="BA204" s="225"/>
      <c r="BB204" s="225"/>
      <c r="BC204" s="225"/>
      <c r="BD204" s="225"/>
      <c r="BE204" s="225"/>
      <c r="BF204" s="225"/>
      <c r="BG204" s="225"/>
      <c r="BH204" s="225"/>
      <c r="BI204" s="225"/>
      <c r="BJ204" s="225"/>
      <c r="BK204" s="225"/>
      <c r="BL204" s="225"/>
      <c r="BM204" s="225"/>
      <c r="BN204" s="225"/>
      <c r="BO204" s="225"/>
      <c r="BP204" s="225"/>
      <c r="BQ204" s="225"/>
      <c r="BR204" s="225"/>
      <c r="BS204" s="225"/>
      <c r="BT204" s="225"/>
      <c r="BU204" s="225"/>
      <c r="BV204" s="225"/>
      <c r="BW204" s="225"/>
      <c r="BX204" s="225"/>
      <c r="BY204" s="225"/>
      <c r="BZ204" s="225"/>
      <c r="CA204" s="225"/>
      <c r="CB204" s="225"/>
      <c r="CC204" s="225"/>
      <c r="CD204" s="225"/>
      <c r="CE204" s="225"/>
      <c r="CF204" s="225"/>
      <c r="CG204" s="225"/>
      <c r="CH204" s="225"/>
      <c r="CI204" s="225"/>
      <c r="CJ204" s="225"/>
      <c r="CK204" s="225"/>
      <c r="CL204" s="225"/>
      <c r="CM204" s="225"/>
      <c r="CN204" s="225"/>
      <c r="CO204" s="225"/>
      <c r="CP204" s="225"/>
      <c r="CQ204" s="225"/>
      <c r="CR204" s="225"/>
      <c r="CS204" s="225"/>
      <c r="CT204" s="225"/>
      <c r="CU204" s="225"/>
      <c r="CV204" s="225"/>
      <c r="CW204" s="225"/>
      <c r="CX204" s="225"/>
      <c r="CY204" s="225"/>
      <c r="CZ204" s="225"/>
      <c r="DA204" s="225"/>
      <c r="DB204" s="225"/>
      <c r="DC204" s="225"/>
      <c r="DD204" s="225"/>
      <c r="DE204" s="225"/>
      <c r="DF204" s="225"/>
      <c r="DG204" s="225"/>
      <c r="DH204" s="225"/>
      <c r="DI204" s="225"/>
      <c r="DJ204" s="225"/>
      <c r="DK204" s="225"/>
      <c r="DL204" s="225"/>
      <c r="DM204" s="225"/>
      <c r="DN204" s="225"/>
      <c r="DO204" s="225"/>
      <c r="DP204" s="225"/>
      <c r="DQ204" s="225"/>
      <c r="DR204" s="225"/>
      <c r="DS204" s="225"/>
      <c r="DT204" s="225"/>
      <c r="DU204" s="225"/>
      <c r="DV204" s="225"/>
      <c r="DW204" s="225"/>
      <c r="DX204" s="225"/>
      <c r="DY204" s="225"/>
      <c r="DZ204" s="225"/>
      <c r="EA204" s="225"/>
      <c r="EB204" s="225"/>
      <c r="EC204" s="225"/>
      <c r="ED204" s="225"/>
      <c r="EE204" s="225"/>
      <c r="EF204" s="225"/>
      <c r="EG204" s="225"/>
      <c r="EH204" s="225"/>
      <c r="EI204" s="225"/>
      <c r="EJ204" s="225"/>
      <c r="EK204" s="225"/>
      <c r="EL204" s="225"/>
      <c r="EM204" s="225"/>
      <c r="EN204" s="225"/>
      <c r="EO204" s="225"/>
      <c r="EP204" s="225"/>
      <c r="EQ204" s="225"/>
      <c r="ER204" s="225"/>
      <c r="ES204" s="225"/>
      <c r="ET204" s="225"/>
      <c r="EU204" s="225"/>
      <c r="EV204" s="225"/>
      <c r="EW204" s="225"/>
      <c r="EX204" s="225"/>
      <c r="EY204" s="225"/>
      <c r="EZ204" s="225"/>
      <c r="FA204" s="225"/>
      <c r="FB204" s="225"/>
      <c r="FC204" s="225"/>
      <c r="FD204" s="225"/>
      <c r="FE204" s="225"/>
      <c r="FF204" s="225"/>
      <c r="FG204" s="225"/>
      <c r="FH204" s="225"/>
      <c r="FI204" s="225"/>
      <c r="FJ204" s="225"/>
      <c r="FK204" s="225"/>
      <c r="FL204" s="225"/>
      <c r="FM204" s="225"/>
      <c r="FN204" s="225"/>
      <c r="FO204" s="225"/>
      <c r="FP204" s="225"/>
      <c r="FQ204" s="225"/>
      <c r="FR204" s="225"/>
      <c r="FS204" s="225"/>
      <c r="FT204" s="225"/>
      <c r="FU204" s="225"/>
      <c r="FV204" s="225"/>
      <c r="FW204" s="225"/>
      <c r="FX204" s="225"/>
      <c r="FY204" s="225"/>
      <c r="FZ204" s="225"/>
      <c r="GA204" s="225"/>
      <c r="GB204" s="225"/>
      <c r="GC204" s="225"/>
      <c r="GD204" s="225"/>
      <c r="GE204" s="225"/>
      <c r="GF204" s="225"/>
      <c r="GG204" s="225"/>
      <c r="GH204" s="225"/>
      <c r="GI204" s="225"/>
      <c r="GJ204" s="225"/>
      <c r="GK204" s="225"/>
      <c r="GL204" s="225"/>
      <c r="GM204" s="225"/>
      <c r="GN204" s="225"/>
      <c r="GO204" s="225"/>
      <c r="GP204" s="225"/>
      <c r="GQ204" s="225"/>
      <c r="GR204" s="225"/>
      <c r="GS204" s="225"/>
      <c r="GT204" s="225"/>
      <c r="GU204" s="225"/>
      <c r="GV204" s="225"/>
      <c r="GW204" s="225"/>
      <c r="GX204" s="225"/>
    </row>
    <row r="205" spans="1:206" s="226" customFormat="1" ht="56.25" x14ac:dyDescent="0.3">
      <c r="A205" s="220"/>
      <c r="B205" s="209">
        <v>45685</v>
      </c>
      <c r="C205" s="210" t="s">
        <v>693</v>
      </c>
      <c r="D205" s="222" t="s">
        <v>691</v>
      </c>
      <c r="E205" s="233" t="s">
        <v>694</v>
      </c>
      <c r="F205" s="215"/>
      <c r="G205" s="223">
        <v>12000.6</v>
      </c>
      <c r="H205" s="213">
        <f t="shared" si="11"/>
        <v>2279019.8860000041</v>
      </c>
      <c r="I205" s="224"/>
      <c r="J205" s="224"/>
      <c r="K205" s="224"/>
      <c r="L205" s="224"/>
      <c r="M205" s="224"/>
      <c r="N205" s="224"/>
      <c r="O205" s="224"/>
      <c r="P205" s="224"/>
      <c r="Q205" s="224"/>
      <c r="R205" s="224"/>
      <c r="S205" s="224"/>
      <c r="T205" s="225"/>
      <c r="U205" s="225"/>
      <c r="V205" s="225"/>
      <c r="W205" s="225"/>
      <c r="X205" s="225"/>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5"/>
      <c r="AZ205" s="225"/>
      <c r="BA205" s="225"/>
      <c r="BB205" s="225"/>
      <c r="BC205" s="225"/>
      <c r="BD205" s="225"/>
      <c r="BE205" s="225"/>
      <c r="BF205" s="225"/>
      <c r="BG205" s="225"/>
      <c r="BH205" s="225"/>
      <c r="BI205" s="225"/>
      <c r="BJ205" s="225"/>
      <c r="BK205" s="225"/>
      <c r="BL205" s="225"/>
      <c r="BM205" s="225"/>
      <c r="BN205" s="225"/>
      <c r="BO205" s="225"/>
      <c r="BP205" s="225"/>
      <c r="BQ205" s="225"/>
      <c r="BR205" s="225"/>
      <c r="BS205" s="225"/>
      <c r="BT205" s="225"/>
      <c r="BU205" s="225"/>
      <c r="BV205" s="225"/>
      <c r="BW205" s="225"/>
      <c r="BX205" s="225"/>
      <c r="BY205" s="225"/>
      <c r="BZ205" s="225"/>
      <c r="CA205" s="225"/>
      <c r="CB205" s="225"/>
      <c r="CC205" s="225"/>
      <c r="CD205" s="225"/>
      <c r="CE205" s="225"/>
      <c r="CF205" s="225"/>
      <c r="CG205" s="225"/>
      <c r="CH205" s="225"/>
      <c r="CI205" s="225"/>
      <c r="CJ205" s="225"/>
      <c r="CK205" s="225"/>
      <c r="CL205" s="225"/>
      <c r="CM205" s="225"/>
      <c r="CN205" s="225"/>
      <c r="CO205" s="225"/>
      <c r="CP205" s="225"/>
      <c r="CQ205" s="225"/>
      <c r="CR205" s="225"/>
      <c r="CS205" s="225"/>
      <c r="CT205" s="225"/>
      <c r="CU205" s="225"/>
      <c r="CV205" s="225"/>
      <c r="CW205" s="225"/>
      <c r="CX205" s="225"/>
      <c r="CY205" s="225"/>
      <c r="CZ205" s="225"/>
      <c r="DA205" s="225"/>
      <c r="DB205" s="225"/>
      <c r="DC205" s="225"/>
      <c r="DD205" s="225"/>
      <c r="DE205" s="225"/>
      <c r="DF205" s="225"/>
      <c r="DG205" s="225"/>
      <c r="DH205" s="225"/>
      <c r="DI205" s="225"/>
      <c r="DJ205" s="225"/>
      <c r="DK205" s="225"/>
      <c r="DL205" s="225"/>
      <c r="DM205" s="225"/>
      <c r="DN205" s="225"/>
      <c r="DO205" s="225"/>
      <c r="DP205" s="225"/>
      <c r="DQ205" s="225"/>
      <c r="DR205" s="225"/>
      <c r="DS205" s="225"/>
      <c r="DT205" s="225"/>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row>
    <row r="206" spans="1:206" s="226" customFormat="1" ht="56.25" x14ac:dyDescent="0.3">
      <c r="A206" s="220"/>
      <c r="B206" s="209">
        <v>45685</v>
      </c>
      <c r="C206" s="210" t="s">
        <v>695</v>
      </c>
      <c r="D206" s="222" t="s">
        <v>479</v>
      </c>
      <c r="E206" s="233" t="s">
        <v>696</v>
      </c>
      <c r="F206" s="215"/>
      <c r="G206" s="223">
        <v>6971.15</v>
      </c>
      <c r="H206" s="213">
        <f t="shared" si="11"/>
        <v>2272048.7360000042</v>
      </c>
      <c r="I206" s="224"/>
      <c r="J206" s="224"/>
      <c r="K206" s="224"/>
      <c r="L206" s="224"/>
      <c r="M206" s="224"/>
      <c r="N206" s="224"/>
      <c r="O206" s="224"/>
      <c r="P206" s="224"/>
      <c r="Q206" s="224"/>
      <c r="R206" s="224"/>
      <c r="S206" s="224"/>
      <c r="T206" s="225"/>
      <c r="U206" s="225"/>
      <c r="V206" s="225"/>
      <c r="W206" s="225"/>
      <c r="X206" s="225"/>
      <c r="Y206" s="225"/>
      <c r="Z206" s="225"/>
      <c r="AA206" s="225"/>
      <c r="AB206" s="225"/>
      <c r="AC206" s="225"/>
      <c r="AD206" s="225"/>
      <c r="AE206" s="225"/>
      <c r="AF206" s="225"/>
      <c r="AG206" s="225"/>
      <c r="AH206" s="225"/>
      <c r="AI206" s="225"/>
      <c r="AJ206" s="225"/>
      <c r="AK206" s="225"/>
      <c r="AL206" s="225"/>
      <c r="AM206" s="225"/>
      <c r="AN206" s="225"/>
      <c r="AO206" s="225"/>
      <c r="AP206" s="225"/>
      <c r="AQ206" s="225"/>
      <c r="AR206" s="225"/>
      <c r="AS206" s="225"/>
      <c r="AT206" s="225"/>
      <c r="AU206" s="225"/>
      <c r="AV206" s="225"/>
      <c r="AW206" s="225"/>
      <c r="AX206" s="225"/>
      <c r="AY206" s="225"/>
      <c r="AZ206" s="225"/>
      <c r="BA206" s="225"/>
      <c r="BB206" s="225"/>
      <c r="BC206" s="225"/>
      <c r="BD206" s="225"/>
      <c r="BE206" s="225"/>
      <c r="BF206" s="225"/>
      <c r="BG206" s="225"/>
      <c r="BH206" s="225"/>
      <c r="BI206" s="225"/>
      <c r="BJ206" s="225"/>
      <c r="BK206" s="225"/>
      <c r="BL206" s="225"/>
      <c r="BM206" s="225"/>
      <c r="BN206" s="225"/>
      <c r="BO206" s="225"/>
      <c r="BP206" s="225"/>
      <c r="BQ206" s="225"/>
      <c r="BR206" s="225"/>
      <c r="BS206" s="225"/>
      <c r="BT206" s="225"/>
      <c r="BU206" s="225"/>
      <c r="BV206" s="225"/>
      <c r="BW206" s="225"/>
      <c r="BX206" s="225"/>
      <c r="BY206" s="225"/>
      <c r="BZ206" s="225"/>
      <c r="CA206" s="225"/>
      <c r="CB206" s="225"/>
      <c r="CC206" s="225"/>
      <c r="CD206" s="225"/>
      <c r="CE206" s="225"/>
      <c r="CF206" s="225"/>
      <c r="CG206" s="225"/>
      <c r="CH206" s="225"/>
      <c r="CI206" s="225"/>
      <c r="CJ206" s="225"/>
      <c r="CK206" s="225"/>
      <c r="CL206" s="225"/>
      <c r="CM206" s="225"/>
      <c r="CN206" s="225"/>
      <c r="CO206" s="225"/>
      <c r="CP206" s="225"/>
      <c r="CQ206" s="225"/>
      <c r="CR206" s="225"/>
      <c r="CS206" s="225"/>
      <c r="CT206" s="225"/>
      <c r="CU206" s="225"/>
      <c r="CV206" s="225"/>
      <c r="CW206" s="225"/>
      <c r="CX206" s="225"/>
      <c r="CY206" s="225"/>
      <c r="CZ206" s="225"/>
      <c r="DA206" s="225"/>
      <c r="DB206" s="225"/>
      <c r="DC206" s="225"/>
      <c r="DD206" s="225"/>
      <c r="DE206" s="225"/>
      <c r="DF206" s="225"/>
      <c r="DG206" s="225"/>
      <c r="DH206" s="225"/>
      <c r="DI206" s="225"/>
      <c r="DJ206" s="225"/>
      <c r="DK206" s="225"/>
      <c r="DL206" s="225"/>
      <c r="DM206" s="225"/>
      <c r="DN206" s="225"/>
      <c r="DO206" s="225"/>
      <c r="DP206" s="225"/>
      <c r="DQ206" s="225"/>
      <c r="DR206" s="225"/>
      <c r="DS206" s="225"/>
      <c r="DT206" s="225"/>
      <c r="DU206" s="225"/>
      <c r="DV206" s="225"/>
      <c r="DW206" s="225"/>
      <c r="DX206" s="225"/>
      <c r="DY206" s="225"/>
      <c r="DZ206" s="225"/>
      <c r="EA206" s="225"/>
      <c r="EB206" s="225"/>
      <c r="EC206" s="225"/>
      <c r="ED206" s="225"/>
      <c r="EE206" s="225"/>
      <c r="EF206" s="225"/>
      <c r="EG206" s="225"/>
      <c r="EH206" s="225"/>
      <c r="EI206" s="225"/>
      <c r="EJ206" s="225"/>
      <c r="EK206" s="225"/>
      <c r="EL206" s="225"/>
      <c r="EM206" s="225"/>
      <c r="EN206" s="225"/>
      <c r="EO206" s="225"/>
      <c r="EP206" s="225"/>
      <c r="EQ206" s="225"/>
      <c r="ER206" s="225"/>
      <c r="ES206" s="225"/>
      <c r="ET206" s="225"/>
      <c r="EU206" s="225"/>
      <c r="EV206" s="225"/>
      <c r="EW206" s="225"/>
      <c r="EX206" s="225"/>
      <c r="EY206" s="225"/>
      <c r="EZ206" s="225"/>
      <c r="FA206" s="225"/>
      <c r="FB206" s="225"/>
      <c r="FC206" s="225"/>
      <c r="FD206" s="225"/>
      <c r="FE206" s="225"/>
      <c r="FF206" s="225"/>
      <c r="FG206" s="225"/>
      <c r="FH206" s="225"/>
      <c r="FI206" s="225"/>
      <c r="FJ206" s="225"/>
      <c r="FK206" s="225"/>
      <c r="FL206" s="225"/>
      <c r="FM206" s="225"/>
      <c r="FN206" s="225"/>
      <c r="FO206" s="225"/>
      <c r="FP206" s="225"/>
      <c r="FQ206" s="225"/>
      <c r="FR206" s="225"/>
      <c r="FS206" s="225"/>
      <c r="FT206" s="225"/>
      <c r="FU206" s="225"/>
      <c r="FV206" s="225"/>
      <c r="FW206" s="225"/>
      <c r="FX206" s="225"/>
      <c r="FY206" s="225"/>
      <c r="FZ206" s="225"/>
      <c r="GA206" s="225"/>
      <c r="GB206" s="225"/>
      <c r="GC206" s="225"/>
      <c r="GD206" s="225"/>
      <c r="GE206" s="225"/>
      <c r="GF206" s="225"/>
      <c r="GG206" s="225"/>
      <c r="GH206" s="225"/>
      <c r="GI206" s="225"/>
      <c r="GJ206" s="225"/>
      <c r="GK206" s="225"/>
      <c r="GL206" s="225"/>
      <c r="GM206" s="225"/>
      <c r="GN206" s="225"/>
      <c r="GO206" s="225"/>
      <c r="GP206" s="225"/>
      <c r="GQ206" s="225"/>
      <c r="GR206" s="225"/>
      <c r="GS206" s="225"/>
      <c r="GT206" s="225"/>
      <c r="GU206" s="225"/>
      <c r="GV206" s="225"/>
      <c r="GW206" s="225"/>
      <c r="GX206" s="225"/>
    </row>
    <row r="207" spans="1:206" s="226" customFormat="1" ht="38.450000000000003" customHeight="1" x14ac:dyDescent="0.3">
      <c r="A207" s="220"/>
      <c r="B207" s="209">
        <v>45685</v>
      </c>
      <c r="C207" s="210" t="s">
        <v>697</v>
      </c>
      <c r="D207" s="222" t="s">
        <v>698</v>
      </c>
      <c r="E207" s="233" t="s">
        <v>699</v>
      </c>
      <c r="F207" s="215"/>
      <c r="G207" s="223">
        <v>143954.20000000001</v>
      </c>
      <c r="H207" s="213">
        <f t="shared" si="11"/>
        <v>2128094.536000004</v>
      </c>
      <c r="I207" s="224"/>
      <c r="J207" s="224"/>
      <c r="K207" s="224"/>
      <c r="L207" s="224"/>
      <c r="M207" s="224"/>
      <c r="N207" s="224"/>
      <c r="O207" s="224"/>
      <c r="P207" s="224"/>
      <c r="Q207" s="224"/>
      <c r="R207" s="224"/>
      <c r="S207" s="224"/>
      <c r="T207" s="225"/>
      <c r="U207" s="225"/>
      <c r="V207" s="225"/>
      <c r="W207" s="225"/>
      <c r="X207" s="225"/>
      <c r="Y207" s="225"/>
      <c r="Z207" s="225"/>
      <c r="AA207" s="225"/>
      <c r="AB207" s="225"/>
      <c r="AC207" s="225"/>
      <c r="AD207" s="225"/>
      <c r="AE207" s="225"/>
      <c r="AF207" s="225"/>
      <c r="AG207" s="225"/>
      <c r="AH207" s="225"/>
      <c r="AI207" s="225"/>
      <c r="AJ207" s="225"/>
      <c r="AK207" s="225"/>
      <c r="AL207" s="225"/>
      <c r="AM207" s="225"/>
      <c r="AN207" s="225"/>
      <c r="AO207" s="225"/>
      <c r="AP207" s="225"/>
      <c r="AQ207" s="225"/>
      <c r="AR207" s="225"/>
      <c r="AS207" s="225"/>
      <c r="AT207" s="225"/>
      <c r="AU207" s="225"/>
      <c r="AV207" s="225"/>
      <c r="AW207" s="225"/>
      <c r="AX207" s="225"/>
      <c r="AY207" s="225"/>
      <c r="AZ207" s="225"/>
      <c r="BA207" s="225"/>
      <c r="BB207" s="225"/>
      <c r="BC207" s="225"/>
      <c r="BD207" s="225"/>
      <c r="BE207" s="225"/>
      <c r="BF207" s="225"/>
      <c r="BG207" s="225"/>
      <c r="BH207" s="225"/>
      <c r="BI207" s="225"/>
      <c r="BJ207" s="225"/>
      <c r="BK207" s="225"/>
      <c r="BL207" s="225"/>
      <c r="BM207" s="225"/>
      <c r="BN207" s="225"/>
      <c r="BO207" s="225"/>
      <c r="BP207" s="225"/>
      <c r="BQ207" s="225"/>
      <c r="BR207" s="225"/>
      <c r="BS207" s="225"/>
      <c r="BT207" s="225"/>
      <c r="BU207" s="225"/>
      <c r="BV207" s="225"/>
      <c r="BW207" s="225"/>
      <c r="BX207" s="225"/>
      <c r="BY207" s="225"/>
      <c r="BZ207" s="225"/>
      <c r="CA207" s="225"/>
      <c r="CB207" s="225"/>
      <c r="CC207" s="225"/>
      <c r="CD207" s="225"/>
      <c r="CE207" s="225"/>
      <c r="CF207" s="225"/>
      <c r="CG207" s="225"/>
      <c r="CH207" s="225"/>
      <c r="CI207" s="225"/>
      <c r="CJ207" s="225"/>
      <c r="CK207" s="225"/>
      <c r="CL207" s="225"/>
      <c r="CM207" s="225"/>
      <c r="CN207" s="225"/>
      <c r="CO207" s="225"/>
      <c r="CP207" s="225"/>
      <c r="CQ207" s="225"/>
      <c r="CR207" s="225"/>
      <c r="CS207" s="225"/>
      <c r="CT207" s="225"/>
      <c r="CU207" s="225"/>
      <c r="CV207" s="225"/>
      <c r="CW207" s="225"/>
      <c r="CX207" s="225"/>
      <c r="CY207" s="225"/>
      <c r="CZ207" s="225"/>
      <c r="DA207" s="225"/>
      <c r="DB207" s="225"/>
      <c r="DC207" s="225"/>
      <c r="DD207" s="225"/>
      <c r="DE207" s="225"/>
      <c r="DF207" s="225"/>
      <c r="DG207" s="225"/>
      <c r="DH207" s="225"/>
      <c r="DI207" s="225"/>
      <c r="DJ207" s="225"/>
      <c r="DK207" s="225"/>
      <c r="DL207" s="225"/>
      <c r="DM207" s="225"/>
      <c r="DN207" s="225"/>
      <c r="DO207" s="225"/>
      <c r="DP207" s="225"/>
      <c r="DQ207" s="225"/>
      <c r="DR207" s="225"/>
      <c r="DS207" s="225"/>
      <c r="DT207" s="225"/>
      <c r="DU207" s="225"/>
      <c r="DV207" s="225"/>
      <c r="DW207" s="225"/>
      <c r="DX207" s="225"/>
      <c r="DY207" s="225"/>
      <c r="DZ207" s="225"/>
      <c r="EA207" s="225"/>
      <c r="EB207" s="225"/>
      <c r="EC207" s="225"/>
      <c r="ED207" s="225"/>
      <c r="EE207" s="225"/>
      <c r="EF207" s="225"/>
      <c r="EG207" s="225"/>
      <c r="EH207" s="225"/>
      <c r="EI207" s="225"/>
      <c r="EJ207" s="225"/>
      <c r="EK207" s="225"/>
      <c r="EL207" s="225"/>
      <c r="EM207" s="225"/>
      <c r="EN207" s="225"/>
      <c r="EO207" s="225"/>
      <c r="EP207" s="225"/>
      <c r="EQ207" s="225"/>
      <c r="ER207" s="225"/>
      <c r="ES207" s="225"/>
      <c r="ET207" s="225"/>
      <c r="EU207" s="225"/>
      <c r="EV207" s="225"/>
      <c r="EW207" s="225"/>
      <c r="EX207" s="225"/>
      <c r="EY207" s="225"/>
      <c r="EZ207" s="225"/>
      <c r="FA207" s="225"/>
      <c r="FB207" s="225"/>
      <c r="FC207" s="225"/>
      <c r="FD207" s="225"/>
      <c r="FE207" s="225"/>
      <c r="FF207" s="225"/>
      <c r="FG207" s="225"/>
      <c r="FH207" s="225"/>
      <c r="FI207" s="225"/>
      <c r="FJ207" s="225"/>
      <c r="FK207" s="225"/>
      <c r="FL207" s="225"/>
      <c r="FM207" s="225"/>
      <c r="FN207" s="225"/>
      <c r="FO207" s="225"/>
      <c r="FP207" s="225"/>
      <c r="FQ207" s="225"/>
      <c r="FR207" s="225"/>
      <c r="FS207" s="225"/>
      <c r="FT207" s="225"/>
      <c r="FU207" s="225"/>
      <c r="FV207" s="225"/>
      <c r="FW207" s="225"/>
      <c r="FX207" s="225"/>
      <c r="FY207" s="225"/>
      <c r="FZ207" s="225"/>
      <c r="GA207" s="225"/>
      <c r="GB207" s="225"/>
      <c r="GC207" s="225"/>
      <c r="GD207" s="225"/>
      <c r="GE207" s="225"/>
      <c r="GF207" s="225"/>
      <c r="GG207" s="225"/>
      <c r="GH207" s="225"/>
      <c r="GI207" s="225"/>
      <c r="GJ207" s="225"/>
      <c r="GK207" s="225"/>
      <c r="GL207" s="225"/>
      <c r="GM207" s="225"/>
      <c r="GN207" s="225"/>
      <c r="GO207" s="225"/>
      <c r="GP207" s="225"/>
      <c r="GQ207" s="225"/>
      <c r="GR207" s="225"/>
      <c r="GS207" s="225"/>
      <c r="GT207" s="225"/>
      <c r="GU207" s="225"/>
      <c r="GV207" s="225"/>
      <c r="GW207" s="225"/>
      <c r="GX207" s="225"/>
    </row>
    <row r="208" spans="1:206" s="226" customFormat="1" ht="56.25" x14ac:dyDescent="0.3">
      <c r="A208" s="220"/>
      <c r="B208" s="209">
        <v>45685</v>
      </c>
      <c r="C208" s="210" t="s">
        <v>700</v>
      </c>
      <c r="D208" s="222" t="s">
        <v>605</v>
      </c>
      <c r="E208" s="233" t="s">
        <v>701</v>
      </c>
      <c r="F208" s="215"/>
      <c r="G208" s="223">
        <v>14807.69</v>
      </c>
      <c r="H208" s="213">
        <f t="shared" si="11"/>
        <v>2113286.8460000041</v>
      </c>
      <c r="I208" s="224"/>
      <c r="J208" s="224"/>
      <c r="K208" s="224"/>
      <c r="L208" s="224"/>
      <c r="M208" s="224"/>
      <c r="N208" s="224"/>
      <c r="O208" s="224"/>
      <c r="P208" s="224"/>
      <c r="Q208" s="224"/>
      <c r="R208" s="224"/>
      <c r="S208" s="224"/>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5"/>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c r="GO208" s="225"/>
      <c r="GP208" s="225"/>
      <c r="GQ208" s="225"/>
      <c r="GR208" s="225"/>
      <c r="GS208" s="225"/>
      <c r="GT208" s="225"/>
      <c r="GU208" s="225"/>
      <c r="GV208" s="225"/>
      <c r="GW208" s="225"/>
      <c r="GX208" s="225"/>
    </row>
    <row r="209" spans="1:206" s="226" customFormat="1" ht="37.5" x14ac:dyDescent="0.3">
      <c r="A209" s="220"/>
      <c r="B209" s="209">
        <v>45685</v>
      </c>
      <c r="C209" s="210" t="s">
        <v>702</v>
      </c>
      <c r="D209" s="222" t="s">
        <v>507</v>
      </c>
      <c r="E209" s="233" t="s">
        <v>703</v>
      </c>
      <c r="F209" s="215"/>
      <c r="G209" s="223">
        <v>18000</v>
      </c>
      <c r="H209" s="213">
        <f t="shared" si="11"/>
        <v>2095286.8460000041</v>
      </c>
      <c r="I209" s="224"/>
      <c r="J209" s="224"/>
      <c r="K209" s="224"/>
      <c r="L209" s="224"/>
      <c r="M209" s="224"/>
      <c r="N209" s="224"/>
      <c r="O209" s="224"/>
      <c r="P209" s="224"/>
      <c r="Q209" s="224"/>
      <c r="R209" s="224"/>
      <c r="S209" s="224"/>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225"/>
      <c r="DN209" s="225"/>
      <c r="DO209" s="225"/>
      <c r="DP209" s="225"/>
      <c r="DQ209" s="225"/>
      <c r="DR209" s="225"/>
      <c r="DS209" s="225"/>
      <c r="DT209" s="225"/>
      <c r="DU209" s="225"/>
      <c r="DV209" s="225"/>
      <c r="DW209" s="225"/>
      <c r="DX209" s="225"/>
      <c r="DY209" s="225"/>
      <c r="DZ209" s="225"/>
      <c r="EA209" s="225"/>
      <c r="EB209" s="225"/>
      <c r="EC209" s="225"/>
      <c r="ED209" s="225"/>
      <c r="EE209" s="225"/>
      <c r="EF209" s="225"/>
      <c r="EG209" s="225"/>
      <c r="EH209" s="225"/>
      <c r="EI209" s="225"/>
      <c r="EJ209" s="225"/>
      <c r="EK209" s="225"/>
      <c r="EL209" s="225"/>
      <c r="EM209" s="225"/>
      <c r="EN209" s="225"/>
      <c r="EO209" s="225"/>
      <c r="EP209" s="225"/>
      <c r="EQ209" s="225"/>
      <c r="ER209" s="225"/>
      <c r="ES209" s="225"/>
      <c r="ET209" s="225"/>
      <c r="EU209" s="225"/>
      <c r="EV209" s="225"/>
      <c r="EW209" s="225"/>
      <c r="EX209" s="225"/>
      <c r="EY209" s="225"/>
      <c r="EZ209" s="225"/>
      <c r="FA209" s="225"/>
      <c r="FB209" s="225"/>
      <c r="FC209" s="225"/>
      <c r="FD209" s="225"/>
      <c r="FE209" s="225"/>
      <c r="FF209" s="225"/>
      <c r="FG209" s="225"/>
      <c r="FH209" s="225"/>
      <c r="FI209" s="225"/>
      <c r="FJ209" s="225"/>
      <c r="FK209" s="225"/>
      <c r="FL209" s="225"/>
      <c r="FM209" s="225"/>
      <c r="FN209" s="225"/>
      <c r="FO209" s="225"/>
      <c r="FP209" s="225"/>
      <c r="FQ209" s="225"/>
      <c r="FR209" s="225"/>
      <c r="FS209" s="225"/>
      <c r="FT209" s="225"/>
      <c r="FU209" s="225"/>
      <c r="FV209" s="225"/>
      <c r="FW209" s="225"/>
      <c r="FX209" s="225"/>
      <c r="FY209" s="225"/>
      <c r="FZ209" s="225"/>
      <c r="GA209" s="225"/>
      <c r="GB209" s="225"/>
      <c r="GC209" s="225"/>
      <c r="GD209" s="225"/>
      <c r="GE209" s="225"/>
      <c r="GF209" s="225"/>
      <c r="GG209" s="225"/>
      <c r="GH209" s="225"/>
      <c r="GI209" s="225"/>
      <c r="GJ209" s="225"/>
      <c r="GK209" s="225"/>
      <c r="GL209" s="225"/>
      <c r="GM209" s="225"/>
      <c r="GN209" s="225"/>
      <c r="GO209" s="225"/>
      <c r="GP209" s="225"/>
      <c r="GQ209" s="225"/>
      <c r="GR209" s="225"/>
      <c r="GS209" s="225"/>
      <c r="GT209" s="225"/>
      <c r="GU209" s="225"/>
      <c r="GV209" s="225"/>
      <c r="GW209" s="225"/>
      <c r="GX209" s="225"/>
    </row>
    <row r="210" spans="1:206" s="226" customFormat="1" ht="56.25" x14ac:dyDescent="0.3">
      <c r="A210" s="220"/>
      <c r="B210" s="209">
        <v>45685</v>
      </c>
      <c r="C210" s="210" t="s">
        <v>704</v>
      </c>
      <c r="D210" s="222" t="s">
        <v>269</v>
      </c>
      <c r="E210" s="233" t="s">
        <v>705</v>
      </c>
      <c r="F210" s="215"/>
      <c r="G210" s="223">
        <v>18000</v>
      </c>
      <c r="H210" s="213">
        <f t="shared" si="11"/>
        <v>2077286.8460000041</v>
      </c>
      <c r="I210" s="224"/>
      <c r="J210" s="224"/>
      <c r="K210" s="224"/>
      <c r="L210" s="224"/>
      <c r="M210" s="224"/>
      <c r="N210" s="224"/>
      <c r="O210" s="224"/>
      <c r="P210" s="224"/>
      <c r="Q210" s="224"/>
      <c r="R210" s="224"/>
      <c r="S210" s="224"/>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225"/>
      <c r="DN210" s="225"/>
      <c r="DO210" s="225"/>
      <c r="DP210" s="225"/>
      <c r="DQ210" s="225"/>
      <c r="DR210" s="225"/>
      <c r="DS210" s="225"/>
      <c r="DT210" s="225"/>
      <c r="DU210" s="225"/>
      <c r="DV210" s="225"/>
      <c r="DW210" s="225"/>
      <c r="DX210" s="225"/>
      <c r="DY210" s="225"/>
      <c r="DZ210" s="225"/>
      <c r="EA210" s="225"/>
      <c r="EB210" s="225"/>
      <c r="EC210" s="225"/>
      <c r="ED210" s="225"/>
      <c r="EE210" s="225"/>
      <c r="EF210" s="225"/>
      <c r="EG210" s="225"/>
      <c r="EH210" s="225"/>
      <c r="EI210" s="225"/>
      <c r="EJ210" s="225"/>
      <c r="EK210" s="225"/>
      <c r="EL210" s="225"/>
      <c r="EM210" s="225"/>
      <c r="EN210" s="225"/>
      <c r="EO210" s="225"/>
      <c r="EP210" s="225"/>
      <c r="EQ210" s="225"/>
      <c r="ER210" s="225"/>
      <c r="ES210" s="225"/>
      <c r="ET210" s="225"/>
      <c r="EU210" s="225"/>
      <c r="EV210" s="225"/>
      <c r="EW210" s="225"/>
      <c r="EX210" s="225"/>
      <c r="EY210" s="225"/>
      <c r="EZ210" s="225"/>
      <c r="FA210" s="225"/>
      <c r="FB210" s="225"/>
      <c r="FC210" s="225"/>
      <c r="FD210" s="225"/>
      <c r="FE210" s="225"/>
      <c r="FF210" s="225"/>
      <c r="FG210" s="225"/>
      <c r="FH210" s="225"/>
      <c r="FI210" s="225"/>
      <c r="FJ210" s="225"/>
      <c r="FK210" s="225"/>
      <c r="FL210" s="225"/>
      <c r="FM210" s="225"/>
      <c r="FN210" s="225"/>
      <c r="FO210" s="225"/>
      <c r="FP210" s="225"/>
      <c r="FQ210" s="225"/>
      <c r="FR210" s="225"/>
      <c r="FS210" s="225"/>
      <c r="FT210" s="225"/>
      <c r="FU210" s="225"/>
      <c r="FV210" s="225"/>
      <c r="FW210" s="225"/>
      <c r="FX210" s="225"/>
      <c r="FY210" s="225"/>
      <c r="FZ210" s="225"/>
      <c r="GA210" s="225"/>
      <c r="GB210" s="225"/>
      <c r="GC210" s="225"/>
      <c r="GD210" s="225"/>
      <c r="GE210" s="225"/>
      <c r="GF210" s="225"/>
      <c r="GG210" s="225"/>
      <c r="GH210" s="225"/>
      <c r="GI210" s="225"/>
      <c r="GJ210" s="225"/>
      <c r="GK210" s="225"/>
      <c r="GL210" s="225"/>
      <c r="GM210" s="225"/>
      <c r="GN210" s="225"/>
      <c r="GO210" s="225"/>
      <c r="GP210" s="225"/>
      <c r="GQ210" s="225"/>
      <c r="GR210" s="225"/>
      <c r="GS210" s="225"/>
      <c r="GT210" s="225"/>
      <c r="GU210" s="225"/>
      <c r="GV210" s="225"/>
      <c r="GW210" s="225"/>
      <c r="GX210" s="225"/>
    </row>
    <row r="211" spans="1:206" s="226" customFormat="1" ht="75" x14ac:dyDescent="0.3">
      <c r="A211" s="220"/>
      <c r="B211" s="209">
        <v>45685</v>
      </c>
      <c r="C211" s="210" t="s">
        <v>706</v>
      </c>
      <c r="D211" s="222" t="s">
        <v>269</v>
      </c>
      <c r="E211" s="233" t="s">
        <v>707</v>
      </c>
      <c r="F211" s="215"/>
      <c r="G211" s="223">
        <v>18000</v>
      </c>
      <c r="H211" s="213">
        <f t="shared" si="11"/>
        <v>2059286.8460000041</v>
      </c>
      <c r="I211" s="224"/>
      <c r="J211" s="224"/>
      <c r="K211" s="224"/>
      <c r="L211" s="224"/>
      <c r="M211" s="224"/>
      <c r="N211" s="224"/>
      <c r="O211" s="224"/>
      <c r="P211" s="224"/>
      <c r="Q211" s="224"/>
      <c r="R211" s="224"/>
      <c r="S211" s="224"/>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225"/>
      <c r="BW211" s="225"/>
      <c r="BX211" s="225"/>
      <c r="BY211" s="225"/>
      <c r="BZ211" s="225"/>
      <c r="CA211" s="225"/>
      <c r="CB211" s="225"/>
      <c r="CC211" s="225"/>
      <c r="CD211" s="225"/>
      <c r="CE211" s="225"/>
      <c r="CF211" s="225"/>
      <c r="CG211" s="225"/>
      <c r="CH211" s="225"/>
      <c r="CI211" s="225"/>
      <c r="CJ211" s="225"/>
      <c r="CK211" s="225"/>
      <c r="CL211" s="225"/>
      <c r="CM211" s="225"/>
      <c r="CN211" s="225"/>
      <c r="CO211" s="225"/>
      <c r="CP211" s="225"/>
      <c r="CQ211" s="225"/>
      <c r="CR211" s="225"/>
      <c r="CS211" s="225"/>
      <c r="CT211" s="225"/>
      <c r="CU211" s="225"/>
      <c r="CV211" s="225"/>
      <c r="CW211" s="225"/>
      <c r="CX211" s="225"/>
      <c r="CY211" s="225"/>
      <c r="CZ211" s="225"/>
      <c r="DA211" s="225"/>
      <c r="DB211" s="225"/>
      <c r="DC211" s="225"/>
      <c r="DD211" s="225"/>
      <c r="DE211" s="225"/>
      <c r="DF211" s="225"/>
      <c r="DG211" s="225"/>
      <c r="DH211" s="225"/>
      <c r="DI211" s="225"/>
      <c r="DJ211" s="225"/>
      <c r="DK211" s="225"/>
      <c r="DL211" s="225"/>
      <c r="DM211" s="225"/>
      <c r="DN211" s="225"/>
      <c r="DO211" s="225"/>
      <c r="DP211" s="225"/>
      <c r="DQ211" s="225"/>
      <c r="DR211" s="225"/>
      <c r="DS211" s="225"/>
      <c r="DT211" s="225"/>
      <c r="DU211" s="225"/>
      <c r="DV211" s="225"/>
      <c r="DW211" s="225"/>
      <c r="DX211" s="225"/>
      <c r="DY211" s="225"/>
      <c r="DZ211" s="225"/>
      <c r="EA211" s="225"/>
      <c r="EB211" s="225"/>
      <c r="EC211" s="225"/>
      <c r="ED211" s="225"/>
      <c r="EE211" s="225"/>
      <c r="EF211" s="225"/>
      <c r="EG211" s="225"/>
      <c r="EH211" s="225"/>
      <c r="EI211" s="225"/>
      <c r="EJ211" s="225"/>
      <c r="EK211" s="225"/>
      <c r="EL211" s="225"/>
      <c r="EM211" s="225"/>
      <c r="EN211" s="225"/>
      <c r="EO211" s="225"/>
      <c r="EP211" s="225"/>
      <c r="EQ211" s="225"/>
      <c r="ER211" s="225"/>
      <c r="ES211" s="225"/>
      <c r="ET211" s="225"/>
      <c r="EU211" s="225"/>
      <c r="EV211" s="225"/>
      <c r="EW211" s="225"/>
      <c r="EX211" s="225"/>
      <c r="EY211" s="225"/>
      <c r="EZ211" s="225"/>
      <c r="FA211" s="225"/>
      <c r="FB211" s="225"/>
      <c r="FC211" s="225"/>
      <c r="FD211" s="225"/>
      <c r="FE211" s="225"/>
      <c r="FF211" s="225"/>
      <c r="FG211" s="225"/>
      <c r="FH211" s="225"/>
      <c r="FI211" s="225"/>
      <c r="FJ211" s="225"/>
      <c r="FK211" s="225"/>
      <c r="FL211" s="225"/>
      <c r="FM211" s="225"/>
      <c r="FN211" s="225"/>
      <c r="FO211" s="225"/>
      <c r="FP211" s="225"/>
      <c r="FQ211" s="225"/>
      <c r="FR211" s="225"/>
      <c r="FS211" s="225"/>
      <c r="FT211" s="225"/>
      <c r="FU211" s="225"/>
      <c r="FV211" s="225"/>
      <c r="FW211" s="225"/>
      <c r="FX211" s="225"/>
      <c r="FY211" s="225"/>
      <c r="FZ211" s="225"/>
      <c r="GA211" s="225"/>
      <c r="GB211" s="225"/>
      <c r="GC211" s="225"/>
      <c r="GD211" s="225"/>
      <c r="GE211" s="225"/>
      <c r="GF211" s="225"/>
      <c r="GG211" s="225"/>
      <c r="GH211" s="225"/>
      <c r="GI211" s="225"/>
      <c r="GJ211" s="225"/>
      <c r="GK211" s="225"/>
      <c r="GL211" s="225"/>
      <c r="GM211" s="225"/>
      <c r="GN211" s="225"/>
      <c r="GO211" s="225"/>
      <c r="GP211" s="225"/>
      <c r="GQ211" s="225"/>
      <c r="GR211" s="225"/>
      <c r="GS211" s="225"/>
      <c r="GT211" s="225"/>
      <c r="GU211" s="225"/>
      <c r="GV211" s="225"/>
      <c r="GW211" s="225"/>
      <c r="GX211" s="225"/>
    </row>
    <row r="212" spans="1:206" s="226" customFormat="1" ht="75" x14ac:dyDescent="0.3">
      <c r="A212" s="220"/>
      <c r="B212" s="209">
        <v>45685</v>
      </c>
      <c r="C212" s="210" t="s">
        <v>708</v>
      </c>
      <c r="D212" s="222" t="s">
        <v>269</v>
      </c>
      <c r="E212" s="233" t="s">
        <v>709</v>
      </c>
      <c r="F212" s="215"/>
      <c r="G212" s="223">
        <v>18000</v>
      </c>
      <c r="H212" s="213">
        <f t="shared" si="11"/>
        <v>2041286.8460000041</v>
      </c>
      <c r="I212" s="224"/>
      <c r="J212" s="224"/>
      <c r="K212" s="224"/>
      <c r="L212" s="224"/>
      <c r="M212" s="224"/>
      <c r="N212" s="224"/>
      <c r="O212" s="224"/>
      <c r="P212" s="224"/>
      <c r="Q212" s="224"/>
      <c r="R212" s="224"/>
      <c r="S212" s="224"/>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225"/>
      <c r="BW212" s="225"/>
      <c r="BX212" s="225"/>
      <c r="BY212" s="225"/>
      <c r="BZ212" s="225"/>
      <c r="CA212" s="225"/>
      <c r="CB212" s="225"/>
      <c r="CC212" s="225"/>
      <c r="CD212" s="225"/>
      <c r="CE212" s="225"/>
      <c r="CF212" s="225"/>
      <c r="CG212" s="225"/>
      <c r="CH212" s="225"/>
      <c r="CI212" s="225"/>
      <c r="CJ212" s="225"/>
      <c r="CK212" s="225"/>
      <c r="CL212" s="225"/>
      <c r="CM212" s="225"/>
      <c r="CN212" s="225"/>
      <c r="CO212" s="225"/>
      <c r="CP212" s="225"/>
      <c r="CQ212" s="225"/>
      <c r="CR212" s="225"/>
      <c r="CS212" s="225"/>
      <c r="CT212" s="225"/>
      <c r="CU212" s="225"/>
      <c r="CV212" s="225"/>
      <c r="CW212" s="225"/>
      <c r="CX212" s="225"/>
      <c r="CY212" s="225"/>
      <c r="CZ212" s="225"/>
      <c r="DA212" s="225"/>
      <c r="DB212" s="225"/>
      <c r="DC212" s="225"/>
      <c r="DD212" s="225"/>
      <c r="DE212" s="225"/>
      <c r="DF212" s="225"/>
      <c r="DG212" s="225"/>
      <c r="DH212" s="225"/>
      <c r="DI212" s="225"/>
      <c r="DJ212" s="225"/>
      <c r="DK212" s="225"/>
      <c r="DL212" s="225"/>
      <c r="DM212" s="225"/>
      <c r="DN212" s="225"/>
      <c r="DO212" s="225"/>
      <c r="DP212" s="225"/>
      <c r="DQ212" s="225"/>
      <c r="DR212" s="225"/>
      <c r="DS212" s="225"/>
      <c r="DT212" s="225"/>
      <c r="DU212" s="225"/>
      <c r="DV212" s="225"/>
      <c r="DW212" s="225"/>
      <c r="DX212" s="225"/>
      <c r="DY212" s="225"/>
      <c r="DZ212" s="225"/>
      <c r="EA212" s="225"/>
      <c r="EB212" s="225"/>
      <c r="EC212" s="225"/>
      <c r="ED212" s="225"/>
      <c r="EE212" s="225"/>
      <c r="EF212" s="225"/>
      <c r="EG212" s="225"/>
      <c r="EH212" s="225"/>
      <c r="EI212" s="225"/>
      <c r="EJ212" s="225"/>
      <c r="EK212" s="225"/>
      <c r="EL212" s="225"/>
      <c r="EM212" s="225"/>
      <c r="EN212" s="225"/>
      <c r="EO212" s="225"/>
      <c r="EP212" s="225"/>
      <c r="EQ212" s="225"/>
      <c r="ER212" s="225"/>
      <c r="ES212" s="225"/>
      <c r="ET212" s="225"/>
      <c r="EU212" s="225"/>
      <c r="EV212" s="225"/>
      <c r="EW212" s="225"/>
      <c r="EX212" s="225"/>
      <c r="EY212" s="225"/>
      <c r="EZ212" s="225"/>
      <c r="FA212" s="225"/>
      <c r="FB212" s="225"/>
      <c r="FC212" s="225"/>
      <c r="FD212" s="225"/>
      <c r="FE212" s="225"/>
      <c r="FF212" s="225"/>
      <c r="FG212" s="225"/>
      <c r="FH212" s="225"/>
      <c r="FI212" s="225"/>
      <c r="FJ212" s="225"/>
      <c r="FK212" s="225"/>
      <c r="FL212" s="225"/>
      <c r="FM212" s="225"/>
      <c r="FN212" s="225"/>
      <c r="FO212" s="225"/>
      <c r="FP212" s="225"/>
      <c r="FQ212" s="225"/>
      <c r="FR212" s="225"/>
      <c r="FS212" s="225"/>
      <c r="FT212" s="225"/>
      <c r="FU212" s="225"/>
      <c r="FV212" s="225"/>
      <c r="FW212" s="225"/>
      <c r="FX212" s="225"/>
      <c r="FY212" s="225"/>
      <c r="FZ212" s="225"/>
      <c r="GA212" s="225"/>
      <c r="GB212" s="225"/>
      <c r="GC212" s="225"/>
      <c r="GD212" s="225"/>
      <c r="GE212" s="225"/>
      <c r="GF212" s="225"/>
      <c r="GG212" s="225"/>
      <c r="GH212" s="225"/>
      <c r="GI212" s="225"/>
      <c r="GJ212" s="225"/>
      <c r="GK212" s="225"/>
      <c r="GL212" s="225"/>
      <c r="GM212" s="225"/>
      <c r="GN212" s="225"/>
      <c r="GO212" s="225"/>
      <c r="GP212" s="225"/>
      <c r="GQ212" s="225"/>
      <c r="GR212" s="225"/>
      <c r="GS212" s="225"/>
      <c r="GT212" s="225"/>
      <c r="GU212" s="225"/>
      <c r="GV212" s="225"/>
      <c r="GW212" s="225"/>
      <c r="GX212" s="225"/>
    </row>
    <row r="213" spans="1:206" s="226" customFormat="1" ht="56.25" x14ac:dyDescent="0.3">
      <c r="A213" s="220"/>
      <c r="B213" s="209">
        <v>46780</v>
      </c>
      <c r="C213" s="210" t="s">
        <v>710</v>
      </c>
      <c r="D213" s="222" t="s">
        <v>269</v>
      </c>
      <c r="E213" s="233" t="s">
        <v>711</v>
      </c>
      <c r="F213" s="215"/>
      <c r="G213" s="223">
        <v>18000</v>
      </c>
      <c r="H213" s="213">
        <f t="shared" si="11"/>
        <v>2023286.8460000041</v>
      </c>
      <c r="I213" s="224"/>
      <c r="J213" s="224"/>
      <c r="K213" s="224"/>
      <c r="L213" s="224"/>
      <c r="M213" s="224"/>
      <c r="N213" s="224"/>
      <c r="O213" s="224"/>
      <c r="P213" s="224"/>
      <c r="Q213" s="224"/>
      <c r="R213" s="224"/>
      <c r="S213" s="224"/>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225"/>
      <c r="BW213" s="225"/>
      <c r="BX213" s="225"/>
      <c r="BY213" s="225"/>
      <c r="BZ213" s="225"/>
      <c r="CA213" s="225"/>
      <c r="CB213" s="225"/>
      <c r="CC213" s="225"/>
      <c r="CD213" s="225"/>
      <c r="CE213" s="225"/>
      <c r="CF213" s="225"/>
      <c r="CG213" s="225"/>
      <c r="CH213" s="225"/>
      <c r="CI213" s="225"/>
      <c r="CJ213" s="225"/>
      <c r="CK213" s="225"/>
      <c r="CL213" s="225"/>
      <c r="CM213" s="225"/>
      <c r="CN213" s="225"/>
      <c r="CO213" s="225"/>
      <c r="CP213" s="225"/>
      <c r="CQ213" s="225"/>
      <c r="CR213" s="225"/>
      <c r="CS213" s="225"/>
      <c r="CT213" s="225"/>
      <c r="CU213" s="225"/>
      <c r="CV213" s="225"/>
      <c r="CW213" s="225"/>
      <c r="CX213" s="225"/>
      <c r="CY213" s="225"/>
      <c r="CZ213" s="225"/>
      <c r="DA213" s="225"/>
      <c r="DB213" s="225"/>
      <c r="DC213" s="225"/>
      <c r="DD213" s="225"/>
      <c r="DE213" s="225"/>
      <c r="DF213" s="225"/>
      <c r="DG213" s="225"/>
      <c r="DH213" s="225"/>
      <c r="DI213" s="225"/>
      <c r="DJ213" s="225"/>
      <c r="DK213" s="225"/>
      <c r="DL213" s="225"/>
      <c r="DM213" s="225"/>
      <c r="DN213" s="225"/>
      <c r="DO213" s="225"/>
      <c r="DP213" s="225"/>
      <c r="DQ213" s="225"/>
      <c r="DR213" s="225"/>
      <c r="DS213" s="225"/>
      <c r="DT213" s="225"/>
      <c r="DU213" s="225"/>
      <c r="DV213" s="225"/>
      <c r="DW213" s="225"/>
      <c r="DX213" s="225"/>
      <c r="DY213" s="225"/>
      <c r="DZ213" s="225"/>
      <c r="EA213" s="225"/>
      <c r="EB213" s="225"/>
      <c r="EC213" s="225"/>
      <c r="ED213" s="225"/>
      <c r="EE213" s="225"/>
      <c r="EF213" s="225"/>
      <c r="EG213" s="225"/>
      <c r="EH213" s="225"/>
      <c r="EI213" s="225"/>
      <c r="EJ213" s="225"/>
      <c r="EK213" s="225"/>
      <c r="EL213" s="225"/>
      <c r="EM213" s="225"/>
      <c r="EN213" s="225"/>
      <c r="EO213" s="225"/>
      <c r="EP213" s="225"/>
      <c r="EQ213" s="225"/>
      <c r="ER213" s="225"/>
      <c r="ES213" s="225"/>
      <c r="ET213" s="225"/>
      <c r="EU213" s="225"/>
      <c r="EV213" s="225"/>
      <c r="EW213" s="225"/>
      <c r="EX213" s="225"/>
      <c r="EY213" s="225"/>
      <c r="EZ213" s="225"/>
      <c r="FA213" s="225"/>
      <c r="FB213" s="225"/>
      <c r="FC213" s="225"/>
      <c r="FD213" s="225"/>
      <c r="FE213" s="225"/>
      <c r="FF213" s="225"/>
      <c r="FG213" s="225"/>
      <c r="FH213" s="225"/>
      <c r="FI213" s="225"/>
      <c r="FJ213" s="225"/>
      <c r="FK213" s="225"/>
      <c r="FL213" s="225"/>
      <c r="FM213" s="225"/>
      <c r="FN213" s="225"/>
      <c r="FO213" s="225"/>
      <c r="FP213" s="225"/>
      <c r="FQ213" s="225"/>
      <c r="FR213" s="225"/>
      <c r="FS213" s="225"/>
      <c r="FT213" s="225"/>
      <c r="FU213" s="225"/>
      <c r="FV213" s="225"/>
      <c r="FW213" s="225"/>
      <c r="FX213" s="225"/>
      <c r="FY213" s="225"/>
      <c r="FZ213" s="225"/>
      <c r="GA213" s="225"/>
      <c r="GB213" s="225"/>
      <c r="GC213" s="225"/>
      <c r="GD213" s="225"/>
      <c r="GE213" s="225"/>
      <c r="GF213" s="225"/>
      <c r="GG213" s="225"/>
      <c r="GH213" s="225"/>
      <c r="GI213" s="225"/>
      <c r="GJ213" s="225"/>
      <c r="GK213" s="225"/>
      <c r="GL213" s="225"/>
      <c r="GM213" s="225"/>
      <c r="GN213" s="225"/>
      <c r="GO213" s="225"/>
      <c r="GP213" s="225"/>
      <c r="GQ213" s="225"/>
      <c r="GR213" s="225"/>
      <c r="GS213" s="225"/>
      <c r="GT213" s="225"/>
      <c r="GU213" s="225"/>
      <c r="GV213" s="225"/>
      <c r="GW213" s="225"/>
      <c r="GX213" s="225"/>
    </row>
    <row r="214" spans="1:206" s="226" customFormat="1" ht="56.25" x14ac:dyDescent="0.3">
      <c r="A214" s="220"/>
      <c r="B214" s="209">
        <v>45685</v>
      </c>
      <c r="C214" s="210" t="s">
        <v>712</v>
      </c>
      <c r="D214" s="222" t="s">
        <v>269</v>
      </c>
      <c r="E214" s="233" t="s">
        <v>713</v>
      </c>
      <c r="F214" s="215"/>
      <c r="G214" s="223">
        <v>18000</v>
      </c>
      <c r="H214" s="213">
        <f t="shared" si="11"/>
        <v>2005286.8460000041</v>
      </c>
      <c r="I214" s="224"/>
      <c r="J214" s="224"/>
      <c r="K214" s="224"/>
      <c r="L214" s="224"/>
      <c r="M214" s="224"/>
      <c r="N214" s="224"/>
      <c r="O214" s="224"/>
      <c r="P214" s="224"/>
      <c r="Q214" s="224"/>
      <c r="R214" s="224"/>
      <c r="S214" s="224"/>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225"/>
      <c r="BW214" s="225"/>
      <c r="BX214" s="225"/>
      <c r="BY214" s="225"/>
      <c r="BZ214" s="225"/>
      <c r="CA214" s="225"/>
      <c r="CB214" s="225"/>
      <c r="CC214" s="225"/>
      <c r="CD214" s="225"/>
      <c r="CE214" s="225"/>
      <c r="CF214" s="225"/>
      <c r="CG214" s="225"/>
      <c r="CH214" s="225"/>
      <c r="CI214" s="225"/>
      <c r="CJ214" s="225"/>
      <c r="CK214" s="225"/>
      <c r="CL214" s="225"/>
      <c r="CM214" s="225"/>
      <c r="CN214" s="225"/>
      <c r="CO214" s="225"/>
      <c r="CP214" s="225"/>
      <c r="CQ214" s="225"/>
      <c r="CR214" s="225"/>
      <c r="CS214" s="225"/>
      <c r="CT214" s="225"/>
      <c r="CU214" s="225"/>
      <c r="CV214" s="225"/>
      <c r="CW214" s="225"/>
      <c r="CX214" s="225"/>
      <c r="CY214" s="225"/>
      <c r="CZ214" s="225"/>
      <c r="DA214" s="225"/>
      <c r="DB214" s="225"/>
      <c r="DC214" s="225"/>
      <c r="DD214" s="225"/>
      <c r="DE214" s="225"/>
      <c r="DF214" s="225"/>
      <c r="DG214" s="225"/>
      <c r="DH214" s="225"/>
      <c r="DI214" s="225"/>
      <c r="DJ214" s="225"/>
      <c r="DK214" s="225"/>
      <c r="DL214" s="225"/>
      <c r="DM214" s="225"/>
      <c r="DN214" s="225"/>
      <c r="DO214" s="225"/>
      <c r="DP214" s="225"/>
      <c r="DQ214" s="225"/>
      <c r="DR214" s="225"/>
      <c r="DS214" s="225"/>
      <c r="DT214" s="225"/>
      <c r="DU214" s="225"/>
      <c r="DV214" s="225"/>
      <c r="DW214" s="225"/>
      <c r="DX214" s="225"/>
      <c r="DY214" s="225"/>
      <c r="DZ214" s="225"/>
      <c r="EA214" s="225"/>
      <c r="EB214" s="225"/>
      <c r="EC214" s="225"/>
      <c r="ED214" s="225"/>
      <c r="EE214" s="225"/>
      <c r="EF214" s="225"/>
      <c r="EG214" s="225"/>
      <c r="EH214" s="225"/>
      <c r="EI214" s="225"/>
      <c r="EJ214" s="225"/>
      <c r="EK214" s="225"/>
      <c r="EL214" s="225"/>
      <c r="EM214" s="225"/>
      <c r="EN214" s="225"/>
      <c r="EO214" s="225"/>
      <c r="EP214" s="225"/>
      <c r="EQ214" s="225"/>
      <c r="ER214" s="225"/>
      <c r="ES214" s="225"/>
      <c r="ET214" s="225"/>
      <c r="EU214" s="225"/>
      <c r="EV214" s="225"/>
      <c r="EW214" s="225"/>
      <c r="EX214" s="225"/>
      <c r="EY214" s="225"/>
      <c r="EZ214" s="225"/>
      <c r="FA214" s="225"/>
      <c r="FB214" s="225"/>
      <c r="FC214" s="225"/>
      <c r="FD214" s="225"/>
      <c r="FE214" s="225"/>
      <c r="FF214" s="225"/>
      <c r="FG214" s="225"/>
      <c r="FH214" s="225"/>
      <c r="FI214" s="225"/>
      <c r="FJ214" s="225"/>
      <c r="FK214" s="225"/>
      <c r="FL214" s="225"/>
      <c r="FM214" s="225"/>
      <c r="FN214" s="225"/>
      <c r="FO214" s="225"/>
      <c r="FP214" s="225"/>
      <c r="FQ214" s="225"/>
      <c r="FR214" s="225"/>
      <c r="FS214" s="225"/>
      <c r="FT214" s="225"/>
      <c r="FU214" s="225"/>
      <c r="FV214" s="225"/>
      <c r="FW214" s="225"/>
      <c r="FX214" s="225"/>
      <c r="FY214" s="225"/>
      <c r="FZ214" s="225"/>
      <c r="GA214" s="225"/>
      <c r="GB214" s="225"/>
      <c r="GC214" s="225"/>
      <c r="GD214" s="225"/>
      <c r="GE214" s="225"/>
      <c r="GF214" s="225"/>
      <c r="GG214" s="225"/>
      <c r="GH214" s="225"/>
      <c r="GI214" s="225"/>
      <c r="GJ214" s="225"/>
      <c r="GK214" s="225"/>
      <c r="GL214" s="225"/>
      <c r="GM214" s="225"/>
      <c r="GN214" s="225"/>
      <c r="GO214" s="225"/>
      <c r="GP214" s="225"/>
      <c r="GQ214" s="225"/>
      <c r="GR214" s="225"/>
      <c r="GS214" s="225"/>
      <c r="GT214" s="225"/>
      <c r="GU214" s="225"/>
      <c r="GV214" s="225"/>
      <c r="GW214" s="225"/>
      <c r="GX214" s="225"/>
    </row>
    <row r="215" spans="1:206" s="226" customFormat="1" ht="18.75" x14ac:dyDescent="0.3">
      <c r="A215" s="220"/>
      <c r="B215" s="209">
        <v>45686</v>
      </c>
      <c r="C215" s="210" t="s">
        <v>714</v>
      </c>
      <c r="D215" s="222" t="s">
        <v>206</v>
      </c>
      <c r="E215" s="233" t="s">
        <v>207</v>
      </c>
      <c r="F215" s="215">
        <v>1000</v>
      </c>
      <c r="G215" s="223"/>
      <c r="H215" s="213">
        <f>H214+F215</f>
        <v>2006286.8460000041</v>
      </c>
      <c r="I215" s="224"/>
      <c r="J215" s="224"/>
      <c r="K215" s="224"/>
      <c r="L215" s="224"/>
      <c r="M215" s="224"/>
      <c r="N215" s="224"/>
      <c r="O215" s="224"/>
      <c r="P215" s="224"/>
      <c r="Q215" s="224"/>
      <c r="R215" s="224"/>
      <c r="S215" s="224"/>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225"/>
      <c r="BW215" s="225"/>
      <c r="BX215" s="225"/>
      <c r="BY215" s="225"/>
      <c r="BZ215" s="225"/>
      <c r="CA215" s="225"/>
      <c r="CB215" s="225"/>
      <c r="CC215" s="225"/>
      <c r="CD215" s="225"/>
      <c r="CE215" s="225"/>
      <c r="CF215" s="225"/>
      <c r="CG215" s="225"/>
      <c r="CH215" s="225"/>
      <c r="CI215" s="225"/>
      <c r="CJ215" s="225"/>
      <c r="CK215" s="225"/>
      <c r="CL215" s="225"/>
      <c r="CM215" s="225"/>
      <c r="CN215" s="225"/>
      <c r="CO215" s="225"/>
      <c r="CP215" s="225"/>
      <c r="CQ215" s="225"/>
      <c r="CR215" s="225"/>
      <c r="CS215" s="225"/>
      <c r="CT215" s="225"/>
      <c r="CU215" s="225"/>
      <c r="CV215" s="225"/>
      <c r="CW215" s="225"/>
      <c r="CX215" s="225"/>
      <c r="CY215" s="225"/>
      <c r="CZ215" s="225"/>
      <c r="DA215" s="225"/>
      <c r="DB215" s="225"/>
      <c r="DC215" s="225"/>
      <c r="DD215" s="225"/>
      <c r="DE215" s="225"/>
      <c r="DF215" s="225"/>
      <c r="DG215" s="225"/>
      <c r="DH215" s="225"/>
      <c r="DI215" s="225"/>
      <c r="DJ215" s="225"/>
      <c r="DK215" s="225"/>
      <c r="DL215" s="225"/>
      <c r="DM215" s="225"/>
      <c r="DN215" s="225"/>
      <c r="DO215" s="225"/>
      <c r="DP215" s="225"/>
      <c r="DQ215" s="225"/>
      <c r="DR215" s="225"/>
      <c r="DS215" s="225"/>
      <c r="DT215" s="225"/>
      <c r="DU215" s="225"/>
      <c r="DV215" s="225"/>
      <c r="DW215" s="225"/>
      <c r="DX215" s="225"/>
      <c r="DY215" s="225"/>
      <c r="DZ215" s="225"/>
      <c r="EA215" s="225"/>
      <c r="EB215" s="225"/>
      <c r="EC215" s="225"/>
      <c r="ED215" s="225"/>
      <c r="EE215" s="225"/>
      <c r="EF215" s="225"/>
      <c r="EG215" s="225"/>
      <c r="EH215" s="225"/>
      <c r="EI215" s="225"/>
      <c r="EJ215" s="225"/>
      <c r="EK215" s="225"/>
      <c r="EL215" s="225"/>
      <c r="EM215" s="225"/>
      <c r="EN215" s="225"/>
      <c r="EO215" s="225"/>
      <c r="EP215" s="225"/>
      <c r="EQ215" s="225"/>
      <c r="ER215" s="225"/>
      <c r="ES215" s="225"/>
      <c r="ET215" s="225"/>
      <c r="EU215" s="225"/>
      <c r="EV215" s="225"/>
      <c r="EW215" s="225"/>
      <c r="EX215" s="225"/>
      <c r="EY215" s="225"/>
      <c r="EZ215" s="225"/>
      <c r="FA215" s="225"/>
      <c r="FB215" s="225"/>
      <c r="FC215" s="225"/>
      <c r="FD215" s="225"/>
      <c r="FE215" s="225"/>
      <c r="FF215" s="225"/>
      <c r="FG215" s="225"/>
      <c r="FH215" s="225"/>
      <c r="FI215" s="225"/>
      <c r="FJ215" s="225"/>
      <c r="FK215" s="225"/>
      <c r="FL215" s="225"/>
      <c r="FM215" s="225"/>
      <c r="FN215" s="225"/>
      <c r="FO215" s="225"/>
      <c r="FP215" s="225"/>
      <c r="FQ215" s="225"/>
      <c r="FR215" s="225"/>
      <c r="FS215" s="225"/>
      <c r="FT215" s="225"/>
      <c r="FU215" s="225"/>
      <c r="FV215" s="225"/>
      <c r="FW215" s="225"/>
      <c r="FX215" s="225"/>
      <c r="FY215" s="225"/>
      <c r="FZ215" s="225"/>
      <c r="GA215" s="225"/>
      <c r="GB215" s="225"/>
      <c r="GC215" s="225"/>
      <c r="GD215" s="225"/>
      <c r="GE215" s="225"/>
      <c r="GF215" s="225"/>
      <c r="GG215" s="225"/>
      <c r="GH215" s="225"/>
      <c r="GI215" s="225"/>
      <c r="GJ215" s="225"/>
      <c r="GK215" s="225"/>
      <c r="GL215" s="225"/>
      <c r="GM215" s="225"/>
      <c r="GN215" s="225"/>
      <c r="GO215" s="225"/>
      <c r="GP215" s="225"/>
      <c r="GQ215" s="225"/>
      <c r="GR215" s="225"/>
      <c r="GS215" s="225"/>
      <c r="GT215" s="225"/>
      <c r="GU215" s="225"/>
      <c r="GV215" s="225"/>
      <c r="GW215" s="225"/>
      <c r="GX215" s="225"/>
    </row>
    <row r="216" spans="1:206" s="226" customFormat="1" ht="56.25" x14ac:dyDescent="0.3">
      <c r="A216" s="220"/>
      <c r="B216" s="209">
        <v>45686</v>
      </c>
      <c r="C216" s="210" t="s">
        <v>715</v>
      </c>
      <c r="D216" s="222" t="s">
        <v>269</v>
      </c>
      <c r="E216" s="233" t="s">
        <v>716</v>
      </c>
      <c r="F216" s="215"/>
      <c r="G216" s="223">
        <v>3000.6</v>
      </c>
      <c r="H216" s="213">
        <f>H215-G216</f>
        <v>2003286.246000004</v>
      </c>
      <c r="I216" s="224"/>
      <c r="J216" s="224"/>
      <c r="K216" s="224"/>
      <c r="L216" s="224"/>
      <c r="M216" s="224"/>
      <c r="N216" s="224"/>
      <c r="O216" s="224"/>
      <c r="P216" s="224"/>
      <c r="Q216" s="224"/>
      <c r="R216" s="224"/>
      <c r="S216" s="224"/>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225"/>
      <c r="BW216" s="225"/>
      <c r="BX216" s="225"/>
      <c r="BY216" s="225"/>
      <c r="BZ216" s="225"/>
      <c r="CA216" s="225"/>
      <c r="CB216" s="225"/>
      <c r="CC216" s="225"/>
      <c r="CD216" s="225"/>
      <c r="CE216" s="225"/>
      <c r="CF216" s="225"/>
      <c r="CG216" s="225"/>
      <c r="CH216" s="225"/>
      <c r="CI216" s="225"/>
      <c r="CJ216" s="225"/>
      <c r="CK216" s="225"/>
      <c r="CL216" s="225"/>
      <c r="CM216" s="225"/>
      <c r="CN216" s="225"/>
      <c r="CO216" s="225"/>
      <c r="CP216" s="225"/>
      <c r="CQ216" s="225"/>
      <c r="CR216" s="225"/>
      <c r="CS216" s="225"/>
      <c r="CT216" s="225"/>
      <c r="CU216" s="225"/>
      <c r="CV216" s="225"/>
      <c r="CW216" s="225"/>
      <c r="CX216" s="225"/>
      <c r="CY216" s="225"/>
      <c r="CZ216" s="225"/>
      <c r="DA216" s="225"/>
      <c r="DB216" s="225"/>
      <c r="DC216" s="225"/>
      <c r="DD216" s="225"/>
      <c r="DE216" s="225"/>
      <c r="DF216" s="225"/>
      <c r="DG216" s="225"/>
      <c r="DH216" s="225"/>
      <c r="DI216" s="225"/>
      <c r="DJ216" s="225"/>
      <c r="DK216" s="225"/>
      <c r="DL216" s="225"/>
      <c r="DM216" s="225"/>
      <c r="DN216" s="225"/>
      <c r="DO216" s="225"/>
      <c r="DP216" s="225"/>
      <c r="DQ216" s="225"/>
      <c r="DR216" s="225"/>
      <c r="DS216" s="225"/>
      <c r="DT216" s="225"/>
      <c r="DU216" s="225"/>
      <c r="DV216" s="225"/>
      <c r="DW216" s="225"/>
      <c r="DX216" s="225"/>
      <c r="DY216" s="225"/>
      <c r="DZ216" s="225"/>
      <c r="EA216" s="225"/>
      <c r="EB216" s="225"/>
      <c r="EC216" s="225"/>
      <c r="ED216" s="225"/>
      <c r="EE216" s="225"/>
      <c r="EF216" s="225"/>
      <c r="EG216" s="225"/>
      <c r="EH216" s="225"/>
      <c r="EI216" s="225"/>
      <c r="EJ216" s="225"/>
      <c r="EK216" s="225"/>
      <c r="EL216" s="225"/>
      <c r="EM216" s="225"/>
      <c r="EN216" s="225"/>
      <c r="EO216" s="225"/>
      <c r="EP216" s="225"/>
      <c r="EQ216" s="225"/>
      <c r="ER216" s="225"/>
      <c r="ES216" s="225"/>
      <c r="ET216" s="225"/>
      <c r="EU216" s="225"/>
      <c r="EV216" s="225"/>
      <c r="EW216" s="225"/>
      <c r="EX216" s="225"/>
      <c r="EY216" s="225"/>
      <c r="EZ216" s="225"/>
      <c r="FA216" s="225"/>
      <c r="FB216" s="225"/>
      <c r="FC216" s="225"/>
      <c r="FD216" s="225"/>
      <c r="FE216" s="225"/>
      <c r="FF216" s="225"/>
      <c r="FG216" s="225"/>
      <c r="FH216" s="225"/>
      <c r="FI216" s="225"/>
      <c r="FJ216" s="225"/>
      <c r="FK216" s="225"/>
      <c r="FL216" s="225"/>
      <c r="FM216" s="225"/>
      <c r="FN216" s="225"/>
      <c r="FO216" s="225"/>
      <c r="FP216" s="225"/>
      <c r="FQ216" s="225"/>
      <c r="FR216" s="225"/>
      <c r="FS216" s="225"/>
      <c r="FT216" s="225"/>
      <c r="FU216" s="225"/>
      <c r="FV216" s="225"/>
      <c r="FW216" s="225"/>
      <c r="FX216" s="225"/>
      <c r="FY216" s="225"/>
      <c r="FZ216" s="225"/>
      <c r="GA216" s="225"/>
      <c r="GB216" s="225"/>
      <c r="GC216" s="225"/>
      <c r="GD216" s="225"/>
      <c r="GE216" s="225"/>
      <c r="GF216" s="225"/>
      <c r="GG216" s="225"/>
      <c r="GH216" s="225"/>
      <c r="GI216" s="225"/>
      <c r="GJ216" s="225"/>
      <c r="GK216" s="225"/>
      <c r="GL216" s="225"/>
      <c r="GM216" s="225"/>
      <c r="GN216" s="225"/>
      <c r="GO216" s="225"/>
      <c r="GP216" s="225"/>
      <c r="GQ216" s="225"/>
      <c r="GR216" s="225"/>
      <c r="GS216" s="225"/>
      <c r="GT216" s="225"/>
      <c r="GU216" s="225"/>
      <c r="GV216" s="225"/>
      <c r="GW216" s="225"/>
      <c r="GX216" s="225"/>
    </row>
    <row r="217" spans="1:206" s="226" customFormat="1" ht="37.5" x14ac:dyDescent="0.3">
      <c r="A217" s="220"/>
      <c r="B217" s="209">
        <v>45686</v>
      </c>
      <c r="C217" s="210" t="s">
        <v>717</v>
      </c>
      <c r="D217" s="222" t="s">
        <v>507</v>
      </c>
      <c r="E217" s="233" t="s">
        <v>718</v>
      </c>
      <c r="F217" s="215"/>
      <c r="G217" s="223">
        <v>18000</v>
      </c>
      <c r="H217" s="213">
        <f t="shared" ref="H217:H223" si="12">H216-G217</f>
        <v>1985286.246000004</v>
      </c>
      <c r="I217" s="224"/>
      <c r="J217" s="224"/>
      <c r="K217" s="224"/>
      <c r="L217" s="224"/>
      <c r="M217" s="224"/>
      <c r="N217" s="224"/>
      <c r="O217" s="224"/>
      <c r="P217" s="224"/>
      <c r="Q217" s="224"/>
      <c r="R217" s="224"/>
      <c r="S217" s="224"/>
      <c r="T217" s="225"/>
      <c r="U217" s="225"/>
      <c r="V217" s="225"/>
      <c r="W217" s="225"/>
      <c r="X217" s="225"/>
      <c r="Y217" s="225"/>
      <c r="Z217" s="225"/>
      <c r="AA217" s="225"/>
      <c r="AB217" s="225"/>
      <c r="AC217" s="225"/>
      <c r="AD217" s="225"/>
      <c r="AE217" s="225"/>
      <c r="AF217" s="225"/>
      <c r="AG217" s="225"/>
      <c r="AH217" s="225"/>
      <c r="AI217" s="225"/>
      <c r="AJ217" s="225"/>
      <c r="AK217" s="225"/>
      <c r="AL217" s="225"/>
      <c r="AM217" s="225"/>
      <c r="AN217" s="225"/>
      <c r="AO217" s="225"/>
      <c r="AP217" s="225"/>
      <c r="AQ217" s="225"/>
      <c r="AR217" s="225"/>
      <c r="AS217" s="225"/>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c r="BS217" s="225"/>
      <c r="BT217" s="225"/>
      <c r="BU217" s="225"/>
      <c r="BV217" s="225"/>
      <c r="BW217" s="225"/>
      <c r="BX217" s="225"/>
      <c r="BY217" s="225"/>
      <c r="BZ217" s="225"/>
      <c r="CA217" s="225"/>
      <c r="CB217" s="225"/>
      <c r="CC217" s="225"/>
      <c r="CD217" s="225"/>
      <c r="CE217" s="225"/>
      <c r="CF217" s="225"/>
      <c r="CG217" s="225"/>
      <c r="CH217" s="225"/>
      <c r="CI217" s="225"/>
      <c r="CJ217" s="225"/>
      <c r="CK217" s="225"/>
      <c r="CL217" s="225"/>
      <c r="CM217" s="225"/>
      <c r="CN217" s="225"/>
      <c r="CO217" s="225"/>
      <c r="CP217" s="225"/>
      <c r="CQ217" s="225"/>
      <c r="CR217" s="225"/>
      <c r="CS217" s="225"/>
      <c r="CT217" s="225"/>
      <c r="CU217" s="225"/>
      <c r="CV217" s="225"/>
      <c r="CW217" s="225"/>
      <c r="CX217" s="225"/>
      <c r="CY217" s="225"/>
      <c r="CZ217" s="225"/>
      <c r="DA217" s="225"/>
      <c r="DB217" s="225"/>
      <c r="DC217" s="225"/>
      <c r="DD217" s="225"/>
      <c r="DE217" s="225"/>
      <c r="DF217" s="225"/>
      <c r="DG217" s="225"/>
      <c r="DH217" s="225"/>
      <c r="DI217" s="225"/>
      <c r="DJ217" s="225"/>
      <c r="DK217" s="225"/>
      <c r="DL217" s="225"/>
      <c r="DM217" s="225"/>
      <c r="DN217" s="225"/>
      <c r="DO217" s="225"/>
      <c r="DP217" s="225"/>
      <c r="DQ217" s="225"/>
      <c r="DR217" s="225"/>
      <c r="DS217" s="225"/>
      <c r="DT217" s="225"/>
      <c r="DU217" s="225"/>
      <c r="DV217" s="225"/>
      <c r="DW217" s="225"/>
      <c r="DX217" s="225"/>
      <c r="DY217" s="225"/>
      <c r="DZ217" s="225"/>
      <c r="EA217" s="225"/>
      <c r="EB217" s="225"/>
      <c r="EC217" s="225"/>
      <c r="ED217" s="225"/>
      <c r="EE217" s="225"/>
      <c r="EF217" s="225"/>
      <c r="EG217" s="225"/>
      <c r="EH217" s="225"/>
      <c r="EI217" s="225"/>
      <c r="EJ217" s="225"/>
      <c r="EK217" s="225"/>
      <c r="EL217" s="225"/>
      <c r="EM217" s="225"/>
      <c r="EN217" s="225"/>
      <c r="EO217" s="225"/>
      <c r="EP217" s="225"/>
      <c r="EQ217" s="225"/>
      <c r="ER217" s="225"/>
      <c r="ES217" s="225"/>
      <c r="ET217" s="225"/>
      <c r="EU217" s="225"/>
      <c r="EV217" s="225"/>
      <c r="EW217" s="225"/>
      <c r="EX217" s="225"/>
      <c r="EY217" s="225"/>
      <c r="EZ217" s="225"/>
      <c r="FA217" s="225"/>
      <c r="FB217" s="225"/>
      <c r="FC217" s="225"/>
      <c r="FD217" s="225"/>
      <c r="FE217" s="225"/>
      <c r="FF217" s="225"/>
      <c r="FG217" s="225"/>
      <c r="FH217" s="225"/>
      <c r="FI217" s="225"/>
      <c r="FJ217" s="225"/>
      <c r="FK217" s="225"/>
      <c r="FL217" s="225"/>
      <c r="FM217" s="225"/>
      <c r="FN217" s="225"/>
      <c r="FO217" s="225"/>
      <c r="FP217" s="225"/>
      <c r="FQ217" s="225"/>
      <c r="FR217" s="225"/>
      <c r="FS217" s="225"/>
      <c r="FT217" s="225"/>
      <c r="FU217" s="225"/>
      <c r="FV217" s="225"/>
      <c r="FW217" s="225"/>
      <c r="FX217" s="225"/>
      <c r="FY217" s="225"/>
      <c r="FZ217" s="225"/>
      <c r="GA217" s="225"/>
      <c r="GB217" s="225"/>
      <c r="GC217" s="225"/>
      <c r="GD217" s="225"/>
      <c r="GE217" s="225"/>
      <c r="GF217" s="225"/>
      <c r="GG217" s="225"/>
      <c r="GH217" s="225"/>
      <c r="GI217" s="225"/>
      <c r="GJ217" s="225"/>
      <c r="GK217" s="225"/>
      <c r="GL217" s="225"/>
      <c r="GM217" s="225"/>
      <c r="GN217" s="225"/>
      <c r="GO217" s="225"/>
      <c r="GP217" s="225"/>
      <c r="GQ217" s="225"/>
      <c r="GR217" s="225"/>
      <c r="GS217" s="225"/>
      <c r="GT217" s="225"/>
      <c r="GU217" s="225"/>
      <c r="GV217" s="225"/>
      <c r="GW217" s="225"/>
      <c r="GX217" s="225"/>
    </row>
    <row r="218" spans="1:206" s="200" customFormat="1" ht="37.15" customHeight="1" x14ac:dyDescent="0.3">
      <c r="A218" s="208"/>
      <c r="B218" s="209">
        <v>45686</v>
      </c>
      <c r="C218" s="210" t="s">
        <v>719</v>
      </c>
      <c r="D218" s="214" t="s">
        <v>507</v>
      </c>
      <c r="E218" s="219" t="s">
        <v>720</v>
      </c>
      <c r="F218" s="215"/>
      <c r="G218" s="212">
        <v>18000</v>
      </c>
      <c r="H218" s="213">
        <f t="shared" si="12"/>
        <v>1967286.246000004</v>
      </c>
      <c r="I218" s="196"/>
      <c r="J218" s="196"/>
      <c r="K218" s="196"/>
      <c r="L218" s="196"/>
      <c r="M218" s="196"/>
      <c r="N218" s="196"/>
      <c r="O218" s="196"/>
      <c r="P218" s="196"/>
      <c r="Q218" s="196"/>
      <c r="R218" s="196"/>
      <c r="S218" s="196"/>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c r="FG218" s="207"/>
      <c r="FH218" s="207"/>
      <c r="FI218" s="207"/>
      <c r="FJ218" s="207"/>
      <c r="FK218" s="207"/>
      <c r="FL218" s="207"/>
      <c r="FM218" s="207"/>
      <c r="FN218" s="207"/>
      <c r="FO218" s="207"/>
      <c r="FP218" s="207"/>
      <c r="FQ218" s="207"/>
      <c r="FR218" s="207"/>
      <c r="FS218" s="207"/>
      <c r="FT218" s="207"/>
      <c r="FU218" s="207"/>
      <c r="FV218" s="207"/>
      <c r="FW218" s="207"/>
      <c r="FX218" s="207"/>
      <c r="FY218" s="207"/>
      <c r="FZ218" s="207"/>
      <c r="GA218" s="207"/>
      <c r="GB218" s="207"/>
      <c r="GC218" s="207"/>
      <c r="GD218" s="207"/>
      <c r="GE218" s="207"/>
      <c r="GF218" s="207"/>
      <c r="GG218" s="207"/>
      <c r="GH218" s="207"/>
      <c r="GI218" s="207"/>
      <c r="GJ218" s="207"/>
      <c r="GK218" s="207"/>
      <c r="GL218" s="207"/>
      <c r="GM218" s="207"/>
      <c r="GN218" s="207"/>
      <c r="GO218" s="207"/>
      <c r="GP218" s="207"/>
      <c r="GQ218" s="207"/>
      <c r="GR218" s="207"/>
      <c r="GS218" s="207"/>
      <c r="GT218" s="207"/>
      <c r="GU218" s="207"/>
      <c r="GV218" s="207"/>
      <c r="GW218" s="207"/>
      <c r="GX218" s="207"/>
    </row>
    <row r="219" spans="1:206" s="226" customFormat="1" ht="55.9" customHeight="1" x14ac:dyDescent="0.3">
      <c r="A219" s="220"/>
      <c r="B219" s="209">
        <v>45686</v>
      </c>
      <c r="C219" s="221" t="s">
        <v>721</v>
      </c>
      <c r="D219" s="222" t="s">
        <v>254</v>
      </c>
      <c r="E219" s="219" t="s">
        <v>722</v>
      </c>
      <c r="F219" s="215"/>
      <c r="G219" s="223">
        <v>9000</v>
      </c>
      <c r="H219" s="213">
        <f t="shared" si="12"/>
        <v>1958286.246000004</v>
      </c>
      <c r="I219" s="224"/>
      <c r="J219" s="224"/>
      <c r="K219" s="224"/>
      <c r="L219" s="224"/>
      <c r="M219" s="224"/>
      <c r="N219" s="224"/>
      <c r="O219" s="224"/>
      <c r="P219" s="224"/>
      <c r="Q219" s="224"/>
      <c r="R219" s="224"/>
      <c r="S219" s="224"/>
      <c r="T219" s="225"/>
      <c r="U219" s="225"/>
      <c r="V219" s="225"/>
      <c r="W219" s="225"/>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R219" s="225"/>
      <c r="AS219" s="225"/>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c r="BS219" s="225"/>
      <c r="BT219" s="225"/>
      <c r="BU219" s="225"/>
      <c r="BV219" s="225"/>
      <c r="BW219" s="225"/>
      <c r="BX219" s="225"/>
      <c r="BY219" s="225"/>
      <c r="BZ219" s="225"/>
      <c r="CA219" s="225"/>
      <c r="CB219" s="225"/>
      <c r="CC219" s="225"/>
      <c r="CD219" s="225"/>
      <c r="CE219" s="225"/>
      <c r="CF219" s="225"/>
      <c r="CG219" s="225"/>
      <c r="CH219" s="225"/>
      <c r="CI219" s="225"/>
      <c r="CJ219" s="225"/>
      <c r="CK219" s="225"/>
      <c r="CL219" s="225"/>
      <c r="CM219" s="225"/>
      <c r="CN219" s="225"/>
      <c r="CO219" s="225"/>
      <c r="CP219" s="225"/>
      <c r="CQ219" s="225"/>
      <c r="CR219" s="225"/>
      <c r="CS219" s="225"/>
      <c r="CT219" s="225"/>
      <c r="CU219" s="225"/>
      <c r="CV219" s="225"/>
      <c r="CW219" s="225"/>
      <c r="CX219" s="225"/>
      <c r="CY219" s="225"/>
      <c r="CZ219" s="225"/>
      <c r="DA219" s="225"/>
      <c r="DB219" s="225"/>
      <c r="DC219" s="225"/>
      <c r="DD219" s="225"/>
      <c r="DE219" s="225"/>
      <c r="DF219" s="225"/>
      <c r="DG219" s="225"/>
      <c r="DH219" s="225"/>
      <c r="DI219" s="225"/>
      <c r="DJ219" s="225"/>
      <c r="DK219" s="225"/>
      <c r="DL219" s="225"/>
      <c r="DM219" s="225"/>
      <c r="DN219" s="225"/>
      <c r="DO219" s="225"/>
      <c r="DP219" s="225"/>
      <c r="DQ219" s="225"/>
      <c r="DR219" s="225"/>
      <c r="DS219" s="225"/>
      <c r="DT219" s="225"/>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row>
    <row r="220" spans="1:206" s="226" customFormat="1" ht="112.5" x14ac:dyDescent="0.3">
      <c r="A220" s="220"/>
      <c r="B220" s="209">
        <v>45686</v>
      </c>
      <c r="C220" s="221" t="s">
        <v>723</v>
      </c>
      <c r="D220" s="222" t="s">
        <v>266</v>
      </c>
      <c r="E220" s="219" t="s">
        <v>724</v>
      </c>
      <c r="F220" s="215"/>
      <c r="G220" s="223">
        <v>18000</v>
      </c>
      <c r="H220" s="213">
        <f t="shared" si="12"/>
        <v>1940286.246000004</v>
      </c>
      <c r="I220" s="224"/>
      <c r="J220" s="224"/>
      <c r="K220" s="224"/>
      <c r="L220" s="224"/>
      <c r="M220" s="224"/>
      <c r="N220" s="224"/>
      <c r="O220" s="224"/>
      <c r="P220" s="224"/>
      <c r="Q220" s="224"/>
      <c r="R220" s="224"/>
      <c r="S220" s="224"/>
      <c r="T220" s="225"/>
      <c r="U220" s="225"/>
      <c r="V220" s="225"/>
      <c r="W220" s="225"/>
      <c r="X220" s="225"/>
      <c r="Y220" s="225"/>
      <c r="Z220" s="225"/>
      <c r="AA220" s="225"/>
      <c r="AB220" s="225"/>
      <c r="AC220" s="225"/>
      <c r="AD220" s="225"/>
      <c r="AE220" s="225"/>
      <c r="AF220" s="225"/>
      <c r="AG220" s="225"/>
      <c r="AH220" s="225"/>
      <c r="AI220" s="225"/>
      <c r="AJ220" s="225"/>
      <c r="AK220" s="225"/>
      <c r="AL220" s="225"/>
      <c r="AM220" s="225"/>
      <c r="AN220" s="225"/>
      <c r="AO220" s="225"/>
      <c r="AP220" s="225"/>
      <c r="AQ220" s="225"/>
      <c r="AR220" s="225"/>
      <c r="AS220" s="225"/>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c r="BS220" s="225"/>
      <c r="BT220" s="225"/>
      <c r="BU220" s="225"/>
      <c r="BV220" s="225"/>
      <c r="BW220" s="225"/>
      <c r="BX220" s="225"/>
      <c r="BY220" s="225"/>
      <c r="BZ220" s="225"/>
      <c r="CA220" s="225"/>
      <c r="CB220" s="225"/>
      <c r="CC220" s="225"/>
      <c r="CD220" s="225"/>
      <c r="CE220" s="225"/>
      <c r="CF220" s="225"/>
      <c r="CG220" s="225"/>
      <c r="CH220" s="225"/>
      <c r="CI220" s="225"/>
      <c r="CJ220" s="225"/>
      <c r="CK220" s="225"/>
      <c r="CL220" s="225"/>
      <c r="CM220" s="225"/>
      <c r="CN220" s="225"/>
      <c r="CO220" s="225"/>
      <c r="CP220" s="225"/>
      <c r="CQ220" s="225"/>
      <c r="CR220" s="225"/>
      <c r="CS220" s="225"/>
      <c r="CT220" s="225"/>
      <c r="CU220" s="225"/>
      <c r="CV220" s="225"/>
      <c r="CW220" s="225"/>
      <c r="CX220" s="225"/>
      <c r="CY220" s="225"/>
      <c r="CZ220" s="225"/>
      <c r="DA220" s="225"/>
      <c r="DB220" s="225"/>
      <c r="DC220" s="225"/>
      <c r="DD220" s="225"/>
      <c r="DE220" s="225"/>
      <c r="DF220" s="225"/>
      <c r="DG220" s="225"/>
      <c r="DH220" s="225"/>
      <c r="DI220" s="225"/>
      <c r="DJ220" s="225"/>
      <c r="DK220" s="225"/>
      <c r="DL220" s="225"/>
      <c r="DM220" s="225"/>
      <c r="DN220" s="225"/>
      <c r="DO220" s="225"/>
      <c r="DP220" s="225"/>
      <c r="DQ220" s="225"/>
      <c r="DR220" s="225"/>
      <c r="DS220" s="225"/>
      <c r="DT220" s="225"/>
      <c r="DU220" s="225"/>
      <c r="DV220" s="225"/>
      <c r="DW220" s="225"/>
      <c r="DX220" s="225"/>
      <c r="DY220" s="225"/>
      <c r="DZ220" s="225"/>
      <c r="EA220" s="225"/>
      <c r="EB220" s="225"/>
      <c r="EC220" s="225"/>
      <c r="ED220" s="225"/>
      <c r="EE220" s="225"/>
      <c r="EF220" s="225"/>
      <c r="EG220" s="225"/>
      <c r="EH220" s="225"/>
      <c r="EI220" s="225"/>
      <c r="EJ220" s="225"/>
      <c r="EK220" s="225"/>
      <c r="EL220" s="225"/>
      <c r="EM220" s="225"/>
      <c r="EN220" s="225"/>
      <c r="EO220" s="225"/>
      <c r="EP220" s="225"/>
      <c r="EQ220" s="225"/>
      <c r="ER220" s="225"/>
      <c r="ES220" s="225"/>
      <c r="ET220" s="225"/>
      <c r="EU220" s="225"/>
      <c r="EV220" s="225"/>
      <c r="EW220" s="225"/>
      <c r="EX220" s="225"/>
      <c r="EY220" s="225"/>
      <c r="EZ220" s="225"/>
      <c r="FA220" s="225"/>
      <c r="FB220" s="225"/>
      <c r="FC220" s="225"/>
      <c r="FD220" s="225"/>
      <c r="FE220" s="225"/>
      <c r="FF220" s="225"/>
      <c r="FG220" s="225"/>
      <c r="FH220" s="225"/>
      <c r="FI220" s="225"/>
      <c r="FJ220" s="225"/>
      <c r="FK220" s="225"/>
      <c r="FL220" s="225"/>
      <c r="FM220" s="225"/>
      <c r="FN220" s="225"/>
      <c r="FO220" s="225"/>
      <c r="FP220" s="225"/>
      <c r="FQ220" s="225"/>
      <c r="FR220" s="225"/>
      <c r="FS220" s="225"/>
      <c r="FT220" s="225"/>
      <c r="FU220" s="225"/>
      <c r="FV220" s="225"/>
      <c r="FW220" s="225"/>
      <c r="FX220" s="225"/>
      <c r="FY220" s="225"/>
      <c r="FZ220" s="225"/>
      <c r="GA220" s="225"/>
      <c r="GB220" s="225"/>
      <c r="GC220" s="225"/>
      <c r="GD220" s="225"/>
      <c r="GE220" s="225"/>
      <c r="GF220" s="225"/>
      <c r="GG220" s="225"/>
      <c r="GH220" s="225"/>
      <c r="GI220" s="225"/>
      <c r="GJ220" s="225"/>
      <c r="GK220" s="225"/>
      <c r="GL220" s="225"/>
      <c r="GM220" s="225"/>
      <c r="GN220" s="225"/>
      <c r="GO220" s="225"/>
      <c r="GP220" s="225"/>
      <c r="GQ220" s="225"/>
      <c r="GR220" s="225"/>
      <c r="GS220" s="225"/>
      <c r="GT220" s="225"/>
      <c r="GU220" s="225"/>
      <c r="GV220" s="225"/>
      <c r="GW220" s="225"/>
      <c r="GX220" s="225"/>
    </row>
    <row r="221" spans="1:206" s="200" customFormat="1" ht="112.5" x14ac:dyDescent="0.3">
      <c r="A221" s="208"/>
      <c r="B221" s="209">
        <v>45686</v>
      </c>
      <c r="C221" s="227" t="s">
        <v>725</v>
      </c>
      <c r="D221" s="222" t="s">
        <v>266</v>
      </c>
      <c r="E221" s="219" t="s">
        <v>726</v>
      </c>
      <c r="F221" s="215"/>
      <c r="G221" s="223">
        <v>18000</v>
      </c>
      <c r="H221" s="213">
        <f t="shared" si="12"/>
        <v>1922286.246000004</v>
      </c>
      <c r="I221" s="196"/>
      <c r="J221" s="196"/>
      <c r="K221" s="196"/>
      <c r="L221" s="196"/>
      <c r="M221" s="196"/>
      <c r="N221" s="196"/>
      <c r="O221" s="196"/>
      <c r="P221" s="196"/>
      <c r="Q221" s="196"/>
      <c r="R221" s="196"/>
      <c r="S221" s="196"/>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c r="FG221" s="207"/>
      <c r="FH221" s="207"/>
      <c r="FI221" s="207"/>
      <c r="FJ221" s="207"/>
      <c r="FK221" s="207"/>
      <c r="FL221" s="207"/>
      <c r="FM221" s="207"/>
      <c r="FN221" s="207"/>
      <c r="FO221" s="207"/>
      <c r="FP221" s="207"/>
      <c r="FQ221" s="207"/>
      <c r="FR221" s="207"/>
      <c r="FS221" s="207"/>
      <c r="FT221" s="207"/>
      <c r="FU221" s="207"/>
      <c r="FV221" s="207"/>
      <c r="FW221" s="207"/>
      <c r="FX221" s="207"/>
      <c r="FY221" s="207"/>
      <c r="FZ221" s="207"/>
      <c r="GA221" s="207"/>
      <c r="GB221" s="207"/>
      <c r="GC221" s="207"/>
      <c r="GD221" s="207"/>
      <c r="GE221" s="207"/>
      <c r="GF221" s="207"/>
      <c r="GG221" s="207"/>
      <c r="GH221" s="207"/>
      <c r="GI221" s="207"/>
      <c r="GJ221" s="207"/>
      <c r="GK221" s="207"/>
      <c r="GL221" s="207"/>
      <c r="GM221" s="207"/>
      <c r="GN221" s="207"/>
      <c r="GO221" s="207"/>
      <c r="GP221" s="207"/>
      <c r="GQ221" s="207"/>
      <c r="GR221" s="207"/>
      <c r="GS221" s="207"/>
      <c r="GT221" s="207"/>
      <c r="GU221" s="207"/>
      <c r="GV221" s="207"/>
      <c r="GW221" s="207"/>
      <c r="GX221" s="207"/>
    </row>
    <row r="222" spans="1:206" s="226" customFormat="1" ht="112.5" x14ac:dyDescent="0.3">
      <c r="A222" s="220"/>
      <c r="B222" s="209">
        <v>45686</v>
      </c>
      <c r="C222" s="227" t="s">
        <v>727</v>
      </c>
      <c r="D222" s="222" t="s">
        <v>266</v>
      </c>
      <c r="E222" s="219" t="s">
        <v>724</v>
      </c>
      <c r="F222" s="215"/>
      <c r="G222" s="223">
        <v>3000.6</v>
      </c>
      <c r="H222" s="213">
        <f t="shared" si="12"/>
        <v>1919285.6460000039</v>
      </c>
      <c r="I222" s="224"/>
      <c r="J222" s="224"/>
      <c r="K222" s="224"/>
      <c r="L222" s="224"/>
      <c r="M222" s="224"/>
      <c r="N222" s="224"/>
      <c r="O222" s="224"/>
      <c r="P222" s="224"/>
      <c r="Q222" s="224"/>
      <c r="R222" s="224"/>
      <c r="S222" s="224"/>
      <c r="T222" s="225"/>
      <c r="U222" s="225"/>
      <c r="V222" s="225"/>
      <c r="W222" s="225"/>
      <c r="X222" s="225"/>
      <c r="Y222" s="225"/>
      <c r="Z222" s="225"/>
      <c r="AA222" s="225"/>
      <c r="AB222" s="225"/>
      <c r="AC222" s="225"/>
      <c r="AD222" s="225"/>
      <c r="AE222" s="225"/>
      <c r="AF222" s="225"/>
      <c r="AG222" s="225"/>
      <c r="AH222" s="225"/>
      <c r="AI222" s="225"/>
      <c r="AJ222" s="225"/>
      <c r="AK222" s="225"/>
      <c r="AL222" s="225"/>
      <c r="AM222" s="225"/>
      <c r="AN222" s="225"/>
      <c r="AO222" s="225"/>
      <c r="AP222" s="225"/>
      <c r="AQ222" s="225"/>
      <c r="AR222" s="225"/>
      <c r="AS222" s="225"/>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c r="BS222" s="225"/>
      <c r="BT222" s="225"/>
      <c r="BU222" s="225"/>
      <c r="BV222" s="225"/>
      <c r="BW222" s="225"/>
      <c r="BX222" s="225"/>
      <c r="BY222" s="225"/>
      <c r="BZ222" s="225"/>
      <c r="CA222" s="225"/>
      <c r="CB222" s="225"/>
      <c r="CC222" s="225"/>
      <c r="CD222" s="225"/>
      <c r="CE222" s="225"/>
      <c r="CF222" s="225"/>
      <c r="CG222" s="225"/>
      <c r="CH222" s="225"/>
      <c r="CI222" s="225"/>
      <c r="CJ222" s="225"/>
      <c r="CK222" s="225"/>
      <c r="CL222" s="225"/>
      <c r="CM222" s="225"/>
      <c r="CN222" s="225"/>
      <c r="CO222" s="225"/>
      <c r="CP222" s="225"/>
      <c r="CQ222" s="225"/>
      <c r="CR222" s="225"/>
      <c r="CS222" s="225"/>
      <c r="CT222" s="225"/>
      <c r="CU222" s="225"/>
      <c r="CV222" s="225"/>
      <c r="CW222" s="225"/>
      <c r="CX222" s="225"/>
      <c r="CY222" s="225"/>
      <c r="CZ222" s="225"/>
      <c r="DA222" s="225"/>
      <c r="DB222" s="225"/>
      <c r="DC222" s="225"/>
      <c r="DD222" s="225"/>
      <c r="DE222" s="225"/>
      <c r="DF222" s="225"/>
      <c r="DG222" s="225"/>
      <c r="DH222" s="225"/>
      <c r="DI222" s="225"/>
      <c r="DJ222" s="225"/>
      <c r="DK222" s="225"/>
      <c r="DL222" s="225"/>
      <c r="DM222" s="225"/>
      <c r="DN222" s="225"/>
      <c r="DO222" s="225"/>
      <c r="DP222" s="225"/>
      <c r="DQ222" s="225"/>
      <c r="DR222" s="225"/>
      <c r="DS222" s="225"/>
      <c r="DT222" s="225"/>
      <c r="DU222" s="225"/>
      <c r="DV222" s="225"/>
      <c r="DW222" s="225"/>
      <c r="DX222" s="225"/>
      <c r="DY222" s="225"/>
      <c r="DZ222" s="225"/>
      <c r="EA222" s="225"/>
      <c r="EB222" s="225"/>
      <c r="EC222" s="225"/>
      <c r="ED222" s="225"/>
      <c r="EE222" s="225"/>
      <c r="EF222" s="225"/>
      <c r="EG222" s="225"/>
      <c r="EH222" s="225"/>
      <c r="EI222" s="225"/>
      <c r="EJ222" s="225"/>
      <c r="EK222" s="225"/>
      <c r="EL222" s="225"/>
      <c r="EM222" s="225"/>
      <c r="EN222" s="225"/>
      <c r="EO222" s="225"/>
      <c r="EP222" s="225"/>
      <c r="EQ222" s="225"/>
      <c r="ER222" s="225"/>
      <c r="ES222" s="225"/>
      <c r="ET222" s="225"/>
      <c r="EU222" s="225"/>
      <c r="EV222" s="225"/>
      <c r="EW222" s="225"/>
      <c r="EX222" s="225"/>
      <c r="EY222" s="225"/>
      <c r="EZ222" s="225"/>
      <c r="FA222" s="225"/>
      <c r="FB222" s="225"/>
      <c r="FC222" s="225"/>
      <c r="FD222" s="225"/>
      <c r="FE222" s="225"/>
      <c r="FF222" s="225"/>
      <c r="FG222" s="225"/>
      <c r="FH222" s="225"/>
      <c r="FI222" s="225"/>
      <c r="FJ222" s="225"/>
      <c r="FK222" s="225"/>
      <c r="FL222" s="225"/>
      <c r="FM222" s="225"/>
      <c r="FN222" s="225"/>
      <c r="FO222" s="225"/>
      <c r="FP222" s="225"/>
      <c r="FQ222" s="225"/>
      <c r="FR222" s="225"/>
      <c r="FS222" s="225"/>
      <c r="FT222" s="225"/>
      <c r="FU222" s="225"/>
      <c r="FV222" s="225"/>
      <c r="FW222" s="225"/>
      <c r="FX222" s="225"/>
      <c r="FY222" s="225"/>
      <c r="FZ222" s="225"/>
      <c r="GA222" s="225"/>
      <c r="GB222" s="225"/>
      <c r="GC222" s="225"/>
      <c r="GD222" s="225"/>
      <c r="GE222" s="225"/>
      <c r="GF222" s="225"/>
      <c r="GG222" s="225"/>
      <c r="GH222" s="225"/>
      <c r="GI222" s="225"/>
      <c r="GJ222" s="225"/>
      <c r="GK222" s="225"/>
      <c r="GL222" s="225"/>
      <c r="GM222" s="225"/>
      <c r="GN222" s="225"/>
      <c r="GO222" s="225"/>
      <c r="GP222" s="225"/>
      <c r="GQ222" s="225"/>
      <c r="GR222" s="225"/>
      <c r="GS222" s="225"/>
      <c r="GT222" s="225"/>
      <c r="GU222" s="225"/>
      <c r="GV222" s="225"/>
      <c r="GW222" s="225"/>
      <c r="GX222" s="225"/>
    </row>
    <row r="223" spans="1:206" s="226" customFormat="1" ht="37.5" x14ac:dyDescent="0.3">
      <c r="A223" s="220"/>
      <c r="B223" s="209">
        <v>45686</v>
      </c>
      <c r="C223" s="227" t="s">
        <v>728</v>
      </c>
      <c r="D223" s="222" t="s">
        <v>698</v>
      </c>
      <c r="E223" s="219" t="s">
        <v>729</v>
      </c>
      <c r="F223" s="215"/>
      <c r="G223" s="223">
        <v>198406</v>
      </c>
      <c r="H223" s="213">
        <f t="shared" si="12"/>
        <v>1720879.6460000039</v>
      </c>
      <c r="I223" s="224"/>
      <c r="J223" s="224"/>
      <c r="K223" s="224"/>
      <c r="L223" s="224"/>
      <c r="M223" s="224"/>
      <c r="N223" s="224"/>
      <c r="O223" s="224"/>
      <c r="P223" s="224"/>
      <c r="Q223" s="224"/>
      <c r="R223" s="224"/>
      <c r="S223" s="224"/>
      <c r="T223" s="225"/>
      <c r="U223" s="225"/>
      <c r="V223" s="225"/>
      <c r="W223" s="225"/>
      <c r="X223" s="225"/>
      <c r="Y223" s="225"/>
      <c r="Z223" s="225"/>
      <c r="AA223" s="225"/>
      <c r="AB223" s="225"/>
      <c r="AC223" s="225"/>
      <c r="AD223" s="225"/>
      <c r="AE223" s="225"/>
      <c r="AF223" s="225"/>
      <c r="AG223" s="225"/>
      <c r="AH223" s="225"/>
      <c r="AI223" s="225"/>
      <c r="AJ223" s="225"/>
      <c r="AK223" s="225"/>
      <c r="AL223" s="225"/>
      <c r="AM223" s="225"/>
      <c r="AN223" s="225"/>
      <c r="AO223" s="225"/>
      <c r="AP223" s="225"/>
      <c r="AQ223" s="225"/>
      <c r="AR223" s="225"/>
      <c r="AS223" s="225"/>
      <c r="AT223" s="225"/>
      <c r="AU223" s="225"/>
      <c r="AV223" s="225"/>
      <c r="AW223" s="225"/>
      <c r="AX223" s="225"/>
      <c r="AY223" s="225"/>
      <c r="AZ223" s="225"/>
      <c r="BA223" s="225"/>
      <c r="BB223" s="225"/>
      <c r="BC223" s="225"/>
      <c r="BD223" s="225"/>
      <c r="BE223" s="225"/>
      <c r="BF223" s="225"/>
      <c r="BG223" s="225"/>
      <c r="BH223" s="225"/>
      <c r="BI223" s="225"/>
      <c r="BJ223" s="225"/>
      <c r="BK223" s="225"/>
      <c r="BL223" s="225"/>
      <c r="BM223" s="225"/>
      <c r="BN223" s="225"/>
      <c r="BO223" s="225"/>
      <c r="BP223" s="225"/>
      <c r="BQ223" s="225"/>
      <c r="BR223" s="225"/>
      <c r="BS223" s="225"/>
      <c r="BT223" s="225"/>
      <c r="BU223" s="225"/>
      <c r="BV223" s="225"/>
      <c r="BW223" s="225"/>
      <c r="BX223" s="225"/>
      <c r="BY223" s="225"/>
      <c r="BZ223" s="225"/>
      <c r="CA223" s="225"/>
      <c r="CB223" s="225"/>
      <c r="CC223" s="225"/>
      <c r="CD223" s="225"/>
      <c r="CE223" s="225"/>
      <c r="CF223" s="225"/>
      <c r="CG223" s="225"/>
      <c r="CH223" s="225"/>
      <c r="CI223" s="225"/>
      <c r="CJ223" s="225"/>
      <c r="CK223" s="225"/>
      <c r="CL223" s="225"/>
      <c r="CM223" s="225"/>
      <c r="CN223" s="225"/>
      <c r="CO223" s="225"/>
      <c r="CP223" s="225"/>
      <c r="CQ223" s="225"/>
      <c r="CR223" s="225"/>
      <c r="CS223" s="225"/>
      <c r="CT223" s="225"/>
      <c r="CU223" s="225"/>
      <c r="CV223" s="225"/>
      <c r="CW223" s="225"/>
      <c r="CX223" s="225"/>
      <c r="CY223" s="225"/>
      <c r="CZ223" s="225"/>
      <c r="DA223" s="225"/>
      <c r="DB223" s="225"/>
      <c r="DC223" s="225"/>
      <c r="DD223" s="225"/>
      <c r="DE223" s="225"/>
      <c r="DF223" s="225"/>
      <c r="DG223" s="225"/>
      <c r="DH223" s="225"/>
      <c r="DI223" s="225"/>
      <c r="DJ223" s="225"/>
      <c r="DK223" s="225"/>
      <c r="DL223" s="225"/>
      <c r="DM223" s="225"/>
      <c r="DN223" s="225"/>
      <c r="DO223" s="225"/>
      <c r="DP223" s="225"/>
      <c r="DQ223" s="225"/>
      <c r="DR223" s="225"/>
      <c r="DS223" s="225"/>
      <c r="DT223" s="225"/>
      <c r="DU223" s="225"/>
      <c r="DV223" s="225"/>
      <c r="DW223" s="225"/>
      <c r="DX223" s="225"/>
      <c r="DY223" s="225"/>
      <c r="DZ223" s="225"/>
      <c r="EA223" s="225"/>
      <c r="EB223" s="225"/>
      <c r="EC223" s="225"/>
      <c r="ED223" s="225"/>
      <c r="EE223" s="225"/>
      <c r="EF223" s="225"/>
      <c r="EG223" s="225"/>
      <c r="EH223" s="225"/>
      <c r="EI223" s="225"/>
      <c r="EJ223" s="225"/>
      <c r="EK223" s="225"/>
      <c r="EL223" s="225"/>
      <c r="EM223" s="225"/>
      <c r="EN223" s="225"/>
      <c r="EO223" s="225"/>
      <c r="EP223" s="225"/>
      <c r="EQ223" s="225"/>
      <c r="ER223" s="225"/>
      <c r="ES223" s="225"/>
      <c r="ET223" s="225"/>
      <c r="EU223" s="225"/>
      <c r="EV223" s="225"/>
      <c r="EW223" s="225"/>
      <c r="EX223" s="225"/>
      <c r="EY223" s="225"/>
      <c r="EZ223" s="225"/>
      <c r="FA223" s="225"/>
      <c r="FB223" s="225"/>
      <c r="FC223" s="225"/>
      <c r="FD223" s="225"/>
      <c r="FE223" s="225"/>
      <c r="FF223" s="225"/>
      <c r="FG223" s="225"/>
      <c r="FH223" s="225"/>
      <c r="FI223" s="225"/>
      <c r="FJ223" s="225"/>
      <c r="FK223" s="225"/>
      <c r="FL223" s="225"/>
      <c r="FM223" s="225"/>
      <c r="FN223" s="225"/>
      <c r="FO223" s="225"/>
      <c r="FP223" s="225"/>
      <c r="FQ223" s="225"/>
      <c r="FR223" s="225"/>
      <c r="FS223" s="225"/>
      <c r="FT223" s="225"/>
      <c r="FU223" s="225"/>
      <c r="FV223" s="225"/>
      <c r="FW223" s="225"/>
      <c r="FX223" s="225"/>
      <c r="FY223" s="225"/>
      <c r="FZ223" s="225"/>
      <c r="GA223" s="225"/>
      <c r="GB223" s="225"/>
      <c r="GC223" s="225"/>
      <c r="GD223" s="225"/>
      <c r="GE223" s="225"/>
      <c r="GF223" s="225"/>
      <c r="GG223" s="225"/>
      <c r="GH223" s="225"/>
      <c r="GI223" s="225"/>
      <c r="GJ223" s="225"/>
      <c r="GK223" s="225"/>
      <c r="GL223" s="225"/>
      <c r="GM223" s="225"/>
      <c r="GN223" s="225"/>
      <c r="GO223" s="225"/>
      <c r="GP223" s="225"/>
      <c r="GQ223" s="225"/>
      <c r="GR223" s="225"/>
      <c r="GS223" s="225"/>
      <c r="GT223" s="225"/>
      <c r="GU223" s="225"/>
      <c r="GV223" s="225"/>
      <c r="GW223" s="225"/>
      <c r="GX223" s="225"/>
    </row>
    <row r="224" spans="1:206" s="226" customFormat="1" ht="37.5" x14ac:dyDescent="0.3">
      <c r="A224" s="220"/>
      <c r="B224" s="209">
        <v>45687</v>
      </c>
      <c r="C224" s="227" t="s">
        <v>730</v>
      </c>
      <c r="D224" s="222" t="s">
        <v>206</v>
      </c>
      <c r="E224" s="219" t="s">
        <v>207</v>
      </c>
      <c r="F224" s="215">
        <v>7000</v>
      </c>
      <c r="G224" s="223"/>
      <c r="H224" s="213">
        <f>H223+F224</f>
        <v>1727879.6460000039</v>
      </c>
      <c r="I224" s="224"/>
      <c r="J224" s="224"/>
      <c r="K224" s="224"/>
      <c r="L224" s="224"/>
      <c r="M224" s="224"/>
      <c r="N224" s="224"/>
      <c r="O224" s="224"/>
      <c r="P224" s="224"/>
      <c r="Q224" s="224"/>
      <c r="R224" s="224"/>
      <c r="S224" s="224"/>
      <c r="T224" s="225"/>
      <c r="U224" s="225"/>
      <c r="V224" s="225"/>
      <c r="W224" s="225"/>
      <c r="X224" s="225"/>
      <c r="Y224" s="225"/>
      <c r="Z224" s="225"/>
      <c r="AA224" s="225"/>
      <c r="AB224" s="225"/>
      <c r="AC224" s="225"/>
      <c r="AD224" s="225"/>
      <c r="AE224" s="225"/>
      <c r="AF224" s="225"/>
      <c r="AG224" s="225"/>
      <c r="AH224" s="225"/>
      <c r="AI224" s="225"/>
      <c r="AJ224" s="225"/>
      <c r="AK224" s="225"/>
      <c r="AL224" s="225"/>
      <c r="AM224" s="225"/>
      <c r="AN224" s="225"/>
      <c r="AO224" s="225"/>
      <c r="AP224" s="225"/>
      <c r="AQ224" s="225"/>
      <c r="AR224" s="225"/>
      <c r="AS224" s="225"/>
      <c r="AT224" s="225"/>
      <c r="AU224" s="225"/>
      <c r="AV224" s="225"/>
      <c r="AW224" s="225"/>
      <c r="AX224" s="225"/>
      <c r="AY224" s="225"/>
      <c r="AZ224" s="225"/>
      <c r="BA224" s="225"/>
      <c r="BB224" s="225"/>
      <c r="BC224" s="225"/>
      <c r="BD224" s="225"/>
      <c r="BE224" s="225"/>
      <c r="BF224" s="225"/>
      <c r="BG224" s="225"/>
      <c r="BH224" s="225"/>
      <c r="BI224" s="225"/>
      <c r="BJ224" s="225"/>
      <c r="BK224" s="225"/>
      <c r="BL224" s="225"/>
      <c r="BM224" s="225"/>
      <c r="BN224" s="225"/>
      <c r="BO224" s="225"/>
      <c r="BP224" s="225"/>
      <c r="BQ224" s="225"/>
      <c r="BR224" s="225"/>
      <c r="BS224" s="225"/>
      <c r="BT224" s="225"/>
      <c r="BU224" s="225"/>
      <c r="BV224" s="225"/>
      <c r="BW224" s="225"/>
      <c r="BX224" s="225"/>
      <c r="BY224" s="225"/>
      <c r="BZ224" s="225"/>
      <c r="CA224" s="225"/>
      <c r="CB224" s="225"/>
      <c r="CC224" s="225"/>
      <c r="CD224" s="225"/>
      <c r="CE224" s="225"/>
      <c r="CF224" s="225"/>
      <c r="CG224" s="225"/>
      <c r="CH224" s="225"/>
      <c r="CI224" s="225"/>
      <c r="CJ224" s="225"/>
      <c r="CK224" s="225"/>
      <c r="CL224" s="225"/>
      <c r="CM224" s="225"/>
      <c r="CN224" s="225"/>
      <c r="CO224" s="225"/>
      <c r="CP224" s="225"/>
      <c r="CQ224" s="225"/>
      <c r="CR224" s="225"/>
      <c r="CS224" s="225"/>
      <c r="CT224" s="225"/>
      <c r="CU224" s="225"/>
      <c r="CV224" s="225"/>
      <c r="CW224" s="225"/>
      <c r="CX224" s="225"/>
      <c r="CY224" s="225"/>
      <c r="CZ224" s="225"/>
      <c r="DA224" s="225"/>
      <c r="DB224" s="225"/>
      <c r="DC224" s="225"/>
      <c r="DD224" s="225"/>
      <c r="DE224" s="225"/>
      <c r="DF224" s="225"/>
      <c r="DG224" s="225"/>
      <c r="DH224" s="225"/>
      <c r="DI224" s="225"/>
      <c r="DJ224" s="225"/>
      <c r="DK224" s="225"/>
      <c r="DL224" s="225"/>
      <c r="DM224" s="225"/>
      <c r="DN224" s="225"/>
      <c r="DO224" s="225"/>
      <c r="DP224" s="225"/>
      <c r="DQ224" s="225"/>
      <c r="DR224" s="225"/>
      <c r="DS224" s="225"/>
      <c r="DT224" s="225"/>
      <c r="DU224" s="225"/>
      <c r="DV224" s="225"/>
      <c r="DW224" s="225"/>
      <c r="DX224" s="225"/>
      <c r="DY224" s="225"/>
      <c r="DZ224" s="225"/>
      <c r="EA224" s="225"/>
      <c r="EB224" s="225"/>
      <c r="EC224" s="225"/>
      <c r="ED224" s="225"/>
      <c r="EE224" s="225"/>
      <c r="EF224" s="225"/>
      <c r="EG224" s="225"/>
      <c r="EH224" s="225"/>
      <c r="EI224" s="225"/>
      <c r="EJ224" s="225"/>
      <c r="EK224" s="225"/>
      <c r="EL224" s="225"/>
      <c r="EM224" s="225"/>
      <c r="EN224" s="225"/>
      <c r="EO224" s="225"/>
      <c r="EP224" s="225"/>
      <c r="EQ224" s="225"/>
      <c r="ER224" s="225"/>
      <c r="ES224" s="225"/>
      <c r="ET224" s="225"/>
      <c r="EU224" s="225"/>
      <c r="EV224" s="225"/>
      <c r="EW224" s="225"/>
      <c r="EX224" s="225"/>
      <c r="EY224" s="225"/>
      <c r="EZ224" s="225"/>
      <c r="FA224" s="225"/>
      <c r="FB224" s="225"/>
      <c r="FC224" s="225"/>
      <c r="FD224" s="225"/>
      <c r="FE224" s="225"/>
      <c r="FF224" s="225"/>
      <c r="FG224" s="225"/>
      <c r="FH224" s="225"/>
      <c r="FI224" s="225"/>
      <c r="FJ224" s="225"/>
      <c r="FK224" s="225"/>
      <c r="FL224" s="225"/>
      <c r="FM224" s="225"/>
      <c r="FN224" s="225"/>
      <c r="FO224" s="225"/>
      <c r="FP224" s="225"/>
      <c r="FQ224" s="225"/>
      <c r="FR224" s="225"/>
      <c r="FS224" s="225"/>
      <c r="FT224" s="225"/>
      <c r="FU224" s="225"/>
      <c r="FV224" s="225"/>
      <c r="FW224" s="225"/>
      <c r="FX224" s="225"/>
      <c r="FY224" s="225"/>
      <c r="FZ224" s="225"/>
      <c r="GA224" s="225"/>
      <c r="GB224" s="225"/>
      <c r="GC224" s="225"/>
      <c r="GD224" s="225"/>
      <c r="GE224" s="225"/>
      <c r="GF224" s="225"/>
      <c r="GG224" s="225"/>
      <c r="GH224" s="225"/>
      <c r="GI224" s="225"/>
      <c r="GJ224" s="225"/>
      <c r="GK224" s="225"/>
      <c r="GL224" s="225"/>
      <c r="GM224" s="225"/>
      <c r="GN224" s="225"/>
      <c r="GO224" s="225"/>
      <c r="GP224" s="225"/>
      <c r="GQ224" s="225"/>
      <c r="GR224" s="225"/>
      <c r="GS224" s="225"/>
      <c r="GT224" s="225"/>
      <c r="GU224" s="225"/>
      <c r="GV224" s="225"/>
      <c r="GW224" s="225"/>
      <c r="GX224" s="225"/>
    </row>
    <row r="225" spans="1:206" s="226" customFormat="1" ht="37.5" x14ac:dyDescent="0.3">
      <c r="A225" s="228"/>
      <c r="B225" s="209">
        <v>45687</v>
      </c>
      <c r="C225" s="229" t="s">
        <v>731</v>
      </c>
      <c r="D225" s="222" t="s">
        <v>698</v>
      </c>
      <c r="E225" s="219" t="s">
        <v>732</v>
      </c>
      <c r="F225" s="215"/>
      <c r="G225" s="223">
        <v>8253.19</v>
      </c>
      <c r="H225" s="213">
        <f>H224-G225</f>
        <v>1719626.456000004</v>
      </c>
      <c r="I225" s="224"/>
      <c r="J225" s="224"/>
      <c r="K225" s="224"/>
      <c r="L225" s="224"/>
      <c r="M225" s="224"/>
      <c r="N225" s="224"/>
      <c r="O225" s="224"/>
      <c r="P225" s="224"/>
      <c r="Q225" s="224"/>
      <c r="R225" s="224"/>
      <c r="S225" s="224"/>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5"/>
      <c r="AV225" s="225"/>
      <c r="AW225" s="225"/>
      <c r="AX225" s="225"/>
      <c r="AY225" s="225"/>
      <c r="AZ225" s="225"/>
      <c r="BA225" s="225"/>
      <c r="BB225" s="225"/>
      <c r="BC225" s="225"/>
      <c r="BD225" s="225"/>
      <c r="BE225" s="225"/>
      <c r="BF225" s="225"/>
      <c r="BG225" s="225"/>
      <c r="BH225" s="225"/>
      <c r="BI225" s="225"/>
      <c r="BJ225" s="225"/>
      <c r="BK225" s="225"/>
      <c r="BL225" s="225"/>
      <c r="BM225" s="225"/>
      <c r="BN225" s="225"/>
      <c r="BO225" s="225"/>
      <c r="BP225" s="225"/>
      <c r="BQ225" s="225"/>
      <c r="BR225" s="225"/>
      <c r="BS225" s="225"/>
      <c r="BT225" s="225"/>
      <c r="BU225" s="225"/>
      <c r="BV225" s="225"/>
      <c r="BW225" s="225"/>
      <c r="BX225" s="225"/>
      <c r="BY225" s="225"/>
      <c r="BZ225" s="225"/>
      <c r="CA225" s="225"/>
      <c r="CB225" s="225"/>
      <c r="CC225" s="225"/>
      <c r="CD225" s="225"/>
      <c r="CE225" s="225"/>
      <c r="CF225" s="225"/>
      <c r="CG225" s="225"/>
      <c r="CH225" s="225"/>
      <c r="CI225" s="225"/>
      <c r="CJ225" s="225"/>
      <c r="CK225" s="225"/>
      <c r="CL225" s="225"/>
      <c r="CM225" s="225"/>
      <c r="CN225" s="225"/>
      <c r="CO225" s="225"/>
      <c r="CP225" s="225"/>
      <c r="CQ225" s="225"/>
      <c r="CR225" s="225"/>
      <c r="CS225" s="225"/>
      <c r="CT225" s="225"/>
      <c r="CU225" s="225"/>
      <c r="CV225" s="225"/>
      <c r="CW225" s="225"/>
      <c r="CX225" s="225"/>
      <c r="CY225" s="225"/>
      <c r="CZ225" s="225"/>
      <c r="DA225" s="225"/>
      <c r="DB225" s="225"/>
      <c r="DC225" s="225"/>
      <c r="DD225" s="225"/>
      <c r="DE225" s="225"/>
      <c r="DF225" s="225"/>
      <c r="DG225" s="225"/>
      <c r="DH225" s="225"/>
      <c r="DI225" s="225"/>
      <c r="DJ225" s="225"/>
      <c r="DK225" s="225"/>
      <c r="DL225" s="225"/>
      <c r="DM225" s="225"/>
      <c r="DN225" s="225"/>
      <c r="DO225" s="225"/>
      <c r="DP225" s="225"/>
      <c r="DQ225" s="225"/>
      <c r="DR225" s="225"/>
      <c r="DS225" s="225"/>
      <c r="DT225" s="225"/>
      <c r="DU225" s="225"/>
      <c r="DV225" s="225"/>
      <c r="DW225" s="225"/>
      <c r="DX225" s="225"/>
      <c r="DY225" s="225"/>
      <c r="DZ225" s="225"/>
      <c r="EA225" s="225"/>
      <c r="EB225" s="225"/>
      <c r="EC225" s="225"/>
      <c r="ED225" s="225"/>
      <c r="EE225" s="225"/>
      <c r="EF225" s="225"/>
      <c r="EG225" s="225"/>
      <c r="EH225" s="225"/>
      <c r="EI225" s="225"/>
      <c r="EJ225" s="225"/>
      <c r="EK225" s="225"/>
      <c r="EL225" s="225"/>
      <c r="EM225" s="225"/>
      <c r="EN225" s="225"/>
      <c r="EO225" s="225"/>
      <c r="EP225" s="225"/>
      <c r="EQ225" s="225"/>
      <c r="ER225" s="225"/>
      <c r="ES225" s="225"/>
      <c r="ET225" s="225"/>
      <c r="EU225" s="225"/>
      <c r="EV225" s="225"/>
      <c r="EW225" s="225"/>
      <c r="EX225" s="225"/>
      <c r="EY225" s="225"/>
      <c r="EZ225" s="225"/>
      <c r="FA225" s="225"/>
      <c r="FB225" s="225"/>
      <c r="FC225" s="225"/>
      <c r="FD225" s="225"/>
      <c r="FE225" s="225"/>
      <c r="FF225" s="225"/>
      <c r="FG225" s="225"/>
      <c r="FH225" s="225"/>
      <c r="FI225" s="225"/>
      <c r="FJ225" s="225"/>
      <c r="FK225" s="225"/>
      <c r="FL225" s="225"/>
      <c r="FM225" s="225"/>
      <c r="FN225" s="225"/>
      <c r="FO225" s="225"/>
      <c r="FP225" s="225"/>
      <c r="FQ225" s="225"/>
      <c r="FR225" s="225"/>
      <c r="FS225" s="225"/>
      <c r="FT225" s="225"/>
      <c r="FU225" s="225"/>
      <c r="FV225" s="225"/>
      <c r="FW225" s="225"/>
      <c r="FX225" s="225"/>
      <c r="FY225" s="225"/>
      <c r="FZ225" s="225"/>
      <c r="GA225" s="225"/>
      <c r="GB225" s="225"/>
      <c r="GC225" s="225"/>
      <c r="GD225" s="225"/>
      <c r="GE225" s="225"/>
      <c r="GF225" s="225"/>
      <c r="GG225" s="225"/>
      <c r="GH225" s="225"/>
      <c r="GI225" s="225"/>
      <c r="GJ225" s="225"/>
      <c r="GK225" s="225"/>
      <c r="GL225" s="225"/>
      <c r="GM225" s="225"/>
      <c r="GN225" s="225"/>
      <c r="GO225" s="225"/>
      <c r="GP225" s="225"/>
      <c r="GQ225" s="225"/>
      <c r="GR225" s="225"/>
      <c r="GS225" s="225"/>
      <c r="GT225" s="225"/>
      <c r="GU225" s="225"/>
      <c r="GV225" s="225"/>
      <c r="GW225" s="225"/>
      <c r="GX225" s="225"/>
    </row>
    <row r="226" spans="1:206" s="232" customFormat="1" ht="37.5" x14ac:dyDescent="0.3">
      <c r="A226" s="230"/>
      <c r="B226" s="209">
        <v>45687</v>
      </c>
      <c r="C226" s="231" t="s">
        <v>733</v>
      </c>
      <c r="D226" s="222" t="s">
        <v>734</v>
      </c>
      <c r="E226" s="219" t="s">
        <v>735</v>
      </c>
      <c r="F226" s="215"/>
      <c r="G226" s="223">
        <v>18000</v>
      </c>
      <c r="H226" s="213">
        <f>H225-G226</f>
        <v>1701626.456000004</v>
      </c>
    </row>
    <row r="227" spans="1:206" s="232" customFormat="1" ht="37.5" x14ac:dyDescent="0.3">
      <c r="A227" s="230"/>
      <c r="B227" s="209">
        <v>45687</v>
      </c>
      <c r="C227" s="251" t="s">
        <v>736</v>
      </c>
      <c r="D227" s="222" t="s">
        <v>206</v>
      </c>
      <c r="E227" s="219" t="s">
        <v>207</v>
      </c>
      <c r="F227" s="215">
        <v>3050</v>
      </c>
      <c r="G227" s="223"/>
      <c r="H227" s="213">
        <f>H226+F227</f>
        <v>1704676.456000004</v>
      </c>
    </row>
    <row r="228" spans="1:206" s="232" customFormat="1" ht="18.75" x14ac:dyDescent="0.3">
      <c r="A228" s="230"/>
      <c r="B228" s="209">
        <v>45687</v>
      </c>
      <c r="C228" s="252">
        <v>4524000000010</v>
      </c>
      <c r="D228" s="222" t="s">
        <v>206</v>
      </c>
      <c r="E228" s="219" t="s">
        <v>207</v>
      </c>
      <c r="F228" s="215">
        <v>8004609.9000000004</v>
      </c>
      <c r="G228" s="223"/>
      <c r="H228" s="213">
        <f>H227+F228</f>
        <v>9709286.3560000043</v>
      </c>
    </row>
    <row r="229" spans="1:206" s="226" customFormat="1" ht="37.5" x14ac:dyDescent="0.3">
      <c r="A229" s="220"/>
      <c r="B229" s="209">
        <v>45688</v>
      </c>
      <c r="C229" s="210" t="s">
        <v>737</v>
      </c>
      <c r="D229" s="222" t="s">
        <v>734</v>
      </c>
      <c r="E229" s="233" t="s">
        <v>738</v>
      </c>
      <c r="F229" s="215"/>
      <c r="G229" s="223">
        <v>13500</v>
      </c>
      <c r="H229" s="213">
        <f>H228-G229</f>
        <v>9695786.3560000043</v>
      </c>
      <c r="I229" s="224"/>
      <c r="J229" s="224"/>
      <c r="K229" s="224"/>
      <c r="L229" s="224"/>
      <c r="M229" s="224"/>
      <c r="N229" s="224"/>
      <c r="O229" s="224"/>
      <c r="P229" s="224"/>
      <c r="Q229" s="224"/>
      <c r="R229" s="224"/>
      <c r="S229" s="224"/>
      <c r="T229" s="225"/>
      <c r="U229" s="225"/>
      <c r="V229" s="225"/>
      <c r="W229" s="225"/>
      <c r="X229" s="225"/>
      <c r="Y229" s="225"/>
      <c r="Z229" s="225"/>
      <c r="AA229" s="225"/>
      <c r="AB229" s="225"/>
      <c r="AC229" s="225"/>
      <c r="AD229" s="225"/>
      <c r="AE229" s="225"/>
      <c r="AF229" s="225"/>
      <c r="AG229" s="225"/>
      <c r="AH229" s="225"/>
      <c r="AI229" s="225"/>
      <c r="AJ229" s="225"/>
      <c r="AK229" s="225"/>
      <c r="AL229" s="225"/>
      <c r="AM229" s="225"/>
      <c r="AN229" s="225"/>
      <c r="AO229" s="225"/>
      <c r="AP229" s="225"/>
      <c r="AQ229" s="225"/>
      <c r="AR229" s="225"/>
      <c r="AS229" s="225"/>
      <c r="AT229" s="225"/>
      <c r="AU229" s="225"/>
      <c r="AV229" s="225"/>
      <c r="AW229" s="225"/>
      <c r="AX229" s="225"/>
      <c r="AY229" s="225"/>
      <c r="AZ229" s="225"/>
      <c r="BA229" s="225"/>
      <c r="BB229" s="225"/>
      <c r="BC229" s="225"/>
      <c r="BD229" s="225"/>
      <c r="BE229" s="225"/>
      <c r="BF229" s="225"/>
      <c r="BG229" s="225"/>
      <c r="BH229" s="225"/>
      <c r="BI229" s="225"/>
      <c r="BJ229" s="225"/>
      <c r="BK229" s="225"/>
      <c r="BL229" s="225"/>
      <c r="BM229" s="225"/>
      <c r="BN229" s="225"/>
      <c r="BO229" s="225"/>
      <c r="BP229" s="225"/>
      <c r="BQ229" s="225"/>
      <c r="BR229" s="225"/>
      <c r="BS229" s="225"/>
      <c r="BT229" s="225"/>
      <c r="BU229" s="225"/>
      <c r="BV229" s="225"/>
      <c r="BW229" s="225"/>
      <c r="BX229" s="225"/>
      <c r="BY229" s="225"/>
      <c r="BZ229" s="225"/>
      <c r="CA229" s="225"/>
      <c r="CB229" s="225"/>
      <c r="CC229" s="225"/>
      <c r="CD229" s="225"/>
      <c r="CE229" s="225"/>
      <c r="CF229" s="225"/>
      <c r="CG229" s="225"/>
      <c r="CH229" s="225"/>
      <c r="CI229" s="225"/>
      <c r="CJ229" s="225"/>
      <c r="CK229" s="225"/>
      <c r="CL229" s="225"/>
      <c r="CM229" s="225"/>
      <c r="CN229" s="225"/>
      <c r="CO229" s="225"/>
      <c r="CP229" s="225"/>
      <c r="CQ229" s="225"/>
      <c r="CR229" s="225"/>
      <c r="CS229" s="225"/>
      <c r="CT229" s="225"/>
      <c r="CU229" s="225"/>
      <c r="CV229" s="225"/>
      <c r="CW229" s="225"/>
      <c r="CX229" s="225"/>
      <c r="CY229" s="225"/>
      <c r="CZ229" s="225"/>
      <c r="DA229" s="225"/>
      <c r="DB229" s="225"/>
      <c r="DC229" s="225"/>
      <c r="DD229" s="225"/>
      <c r="DE229" s="225"/>
      <c r="DF229" s="225"/>
      <c r="DG229" s="225"/>
      <c r="DH229" s="225"/>
      <c r="DI229" s="225"/>
      <c r="DJ229" s="225"/>
      <c r="DK229" s="225"/>
      <c r="DL229" s="225"/>
      <c r="DM229" s="225"/>
      <c r="DN229" s="225"/>
      <c r="DO229" s="225"/>
      <c r="DP229" s="225"/>
      <c r="DQ229" s="225"/>
      <c r="DR229" s="225"/>
      <c r="DS229" s="225"/>
      <c r="DT229" s="225"/>
      <c r="DU229" s="225"/>
      <c r="DV229" s="225"/>
      <c r="DW229" s="225"/>
      <c r="DX229" s="225"/>
      <c r="DY229" s="225"/>
      <c r="DZ229" s="225"/>
      <c r="EA229" s="225"/>
      <c r="EB229" s="225"/>
      <c r="EC229" s="225"/>
      <c r="ED229" s="225"/>
      <c r="EE229" s="225"/>
      <c r="EF229" s="225"/>
      <c r="EG229" s="225"/>
      <c r="EH229" s="225"/>
      <c r="EI229" s="225"/>
      <c r="EJ229" s="225"/>
      <c r="EK229" s="225"/>
      <c r="EL229" s="225"/>
      <c r="EM229" s="225"/>
      <c r="EN229" s="225"/>
      <c r="EO229" s="225"/>
      <c r="EP229" s="225"/>
      <c r="EQ229" s="225"/>
      <c r="ER229" s="225"/>
      <c r="ES229" s="225"/>
      <c r="ET229" s="225"/>
      <c r="EU229" s="225"/>
      <c r="EV229" s="225"/>
      <c r="EW229" s="225"/>
      <c r="EX229" s="225"/>
      <c r="EY229" s="225"/>
      <c r="EZ229" s="225"/>
      <c r="FA229" s="225"/>
      <c r="FB229" s="225"/>
      <c r="FC229" s="225"/>
      <c r="FD229" s="225"/>
      <c r="FE229" s="225"/>
      <c r="FF229" s="225"/>
      <c r="FG229" s="225"/>
      <c r="FH229" s="225"/>
      <c r="FI229" s="225"/>
      <c r="FJ229" s="225"/>
      <c r="FK229" s="225"/>
      <c r="FL229" s="225"/>
      <c r="FM229" s="225"/>
      <c r="FN229" s="225"/>
      <c r="FO229" s="225"/>
      <c r="FP229" s="225"/>
      <c r="FQ229" s="225"/>
      <c r="FR229" s="225"/>
      <c r="FS229" s="225"/>
      <c r="FT229" s="225"/>
      <c r="FU229" s="225"/>
      <c r="FV229" s="225"/>
      <c r="FW229" s="225"/>
      <c r="FX229" s="225"/>
      <c r="FY229" s="225"/>
      <c r="FZ229" s="225"/>
      <c r="GA229" s="225"/>
      <c r="GB229" s="225"/>
      <c r="GC229" s="225"/>
      <c r="GD229" s="225"/>
      <c r="GE229" s="225"/>
      <c r="GF229" s="225"/>
      <c r="GG229" s="225"/>
      <c r="GH229" s="225"/>
      <c r="GI229" s="225"/>
      <c r="GJ229" s="225"/>
      <c r="GK229" s="225"/>
      <c r="GL229" s="225"/>
      <c r="GM229" s="225"/>
      <c r="GN229" s="225"/>
      <c r="GO229" s="225"/>
      <c r="GP229" s="225"/>
      <c r="GQ229" s="225"/>
      <c r="GR229" s="225"/>
      <c r="GS229" s="225"/>
      <c r="GT229" s="225"/>
      <c r="GU229" s="225"/>
      <c r="GV229" s="225"/>
      <c r="GW229" s="225"/>
      <c r="GX229" s="225"/>
    </row>
    <row r="230" spans="1:206" s="226" customFormat="1" ht="37.5" x14ac:dyDescent="0.3">
      <c r="A230" s="220"/>
      <c r="B230" s="209">
        <v>45688</v>
      </c>
      <c r="C230" s="210" t="s">
        <v>739</v>
      </c>
      <c r="D230" s="222" t="s">
        <v>467</v>
      </c>
      <c r="E230" s="219" t="s">
        <v>740</v>
      </c>
      <c r="F230" s="215"/>
      <c r="G230" s="223">
        <v>11236.96</v>
      </c>
      <c r="H230" s="213">
        <f t="shared" ref="H230:H235" si="13">H229-G230</f>
        <v>9684549.3960000034</v>
      </c>
      <c r="I230" s="224"/>
      <c r="J230" s="224"/>
      <c r="K230" s="224"/>
      <c r="L230" s="224"/>
      <c r="M230" s="224"/>
      <c r="N230" s="224"/>
      <c r="O230" s="224"/>
      <c r="P230" s="224"/>
      <c r="Q230" s="224"/>
      <c r="R230" s="224"/>
      <c r="S230" s="224"/>
      <c r="T230" s="225"/>
      <c r="U230" s="225"/>
      <c r="V230" s="225"/>
      <c r="W230" s="225"/>
      <c r="X230" s="225"/>
      <c r="Y230" s="225"/>
      <c r="Z230" s="225"/>
      <c r="AA230" s="225"/>
      <c r="AB230" s="225"/>
      <c r="AC230" s="225"/>
      <c r="AD230" s="225"/>
      <c r="AE230" s="225"/>
      <c r="AF230" s="225"/>
      <c r="AG230" s="225"/>
      <c r="AH230" s="225"/>
      <c r="AI230" s="225"/>
      <c r="AJ230" s="225"/>
      <c r="AK230" s="225"/>
      <c r="AL230" s="225"/>
      <c r="AM230" s="225"/>
      <c r="AN230" s="225"/>
      <c r="AO230" s="225"/>
      <c r="AP230" s="225"/>
      <c r="AQ230" s="225"/>
      <c r="AR230" s="225"/>
      <c r="AS230" s="225"/>
      <c r="AT230" s="225"/>
      <c r="AU230" s="225"/>
      <c r="AV230" s="225"/>
      <c r="AW230" s="225"/>
      <c r="AX230" s="225"/>
      <c r="AY230" s="225"/>
      <c r="AZ230" s="225"/>
      <c r="BA230" s="225"/>
      <c r="BB230" s="225"/>
      <c r="BC230" s="225"/>
      <c r="BD230" s="225"/>
      <c r="BE230" s="225"/>
      <c r="BF230" s="225"/>
      <c r="BG230" s="225"/>
      <c r="BH230" s="225"/>
      <c r="BI230" s="225"/>
      <c r="BJ230" s="225"/>
      <c r="BK230" s="225"/>
      <c r="BL230" s="225"/>
      <c r="BM230" s="225"/>
      <c r="BN230" s="225"/>
      <c r="BO230" s="225"/>
      <c r="BP230" s="225"/>
      <c r="BQ230" s="225"/>
      <c r="BR230" s="225"/>
      <c r="BS230" s="225"/>
      <c r="BT230" s="225"/>
      <c r="BU230" s="225"/>
      <c r="BV230" s="225"/>
      <c r="BW230" s="225"/>
      <c r="BX230" s="225"/>
      <c r="BY230" s="225"/>
      <c r="BZ230" s="225"/>
      <c r="CA230" s="225"/>
      <c r="CB230" s="225"/>
      <c r="CC230" s="225"/>
      <c r="CD230" s="225"/>
      <c r="CE230" s="225"/>
      <c r="CF230" s="225"/>
      <c r="CG230" s="225"/>
      <c r="CH230" s="225"/>
      <c r="CI230" s="225"/>
      <c r="CJ230" s="225"/>
      <c r="CK230" s="225"/>
      <c r="CL230" s="225"/>
      <c r="CM230" s="225"/>
      <c r="CN230" s="225"/>
      <c r="CO230" s="225"/>
      <c r="CP230" s="225"/>
      <c r="CQ230" s="225"/>
      <c r="CR230" s="225"/>
      <c r="CS230" s="225"/>
      <c r="CT230" s="225"/>
      <c r="CU230" s="225"/>
      <c r="CV230" s="225"/>
      <c r="CW230" s="225"/>
      <c r="CX230" s="225"/>
      <c r="CY230" s="225"/>
      <c r="CZ230" s="225"/>
      <c r="DA230" s="225"/>
      <c r="DB230" s="225"/>
      <c r="DC230" s="225"/>
      <c r="DD230" s="225"/>
      <c r="DE230" s="225"/>
      <c r="DF230" s="225"/>
      <c r="DG230" s="225"/>
      <c r="DH230" s="225"/>
      <c r="DI230" s="225"/>
      <c r="DJ230" s="225"/>
      <c r="DK230" s="225"/>
      <c r="DL230" s="225"/>
      <c r="DM230" s="225"/>
      <c r="DN230" s="225"/>
      <c r="DO230" s="225"/>
      <c r="DP230" s="225"/>
      <c r="DQ230" s="225"/>
      <c r="DR230" s="225"/>
      <c r="DS230" s="225"/>
      <c r="DT230" s="225"/>
      <c r="DU230" s="225"/>
      <c r="DV230" s="225"/>
      <c r="DW230" s="225"/>
      <c r="DX230" s="225"/>
      <c r="DY230" s="225"/>
      <c r="DZ230" s="225"/>
      <c r="EA230" s="225"/>
      <c r="EB230" s="225"/>
      <c r="EC230" s="225"/>
      <c r="ED230" s="225"/>
      <c r="EE230" s="225"/>
      <c r="EF230" s="225"/>
      <c r="EG230" s="225"/>
      <c r="EH230" s="225"/>
      <c r="EI230" s="225"/>
      <c r="EJ230" s="225"/>
      <c r="EK230" s="225"/>
      <c r="EL230" s="225"/>
      <c r="EM230" s="225"/>
      <c r="EN230" s="225"/>
      <c r="EO230" s="225"/>
      <c r="EP230" s="225"/>
      <c r="EQ230" s="225"/>
      <c r="ER230" s="225"/>
      <c r="ES230" s="225"/>
      <c r="ET230" s="225"/>
      <c r="EU230" s="225"/>
      <c r="EV230" s="225"/>
      <c r="EW230" s="225"/>
      <c r="EX230" s="225"/>
      <c r="EY230" s="225"/>
      <c r="EZ230" s="225"/>
      <c r="FA230" s="225"/>
      <c r="FB230" s="225"/>
      <c r="FC230" s="225"/>
      <c r="FD230" s="225"/>
      <c r="FE230" s="225"/>
      <c r="FF230" s="225"/>
      <c r="FG230" s="225"/>
      <c r="FH230" s="225"/>
      <c r="FI230" s="225"/>
      <c r="FJ230" s="225"/>
      <c r="FK230" s="225"/>
      <c r="FL230" s="225"/>
      <c r="FM230" s="225"/>
      <c r="FN230" s="225"/>
      <c r="FO230" s="225"/>
      <c r="FP230" s="225"/>
      <c r="FQ230" s="225"/>
      <c r="FR230" s="225"/>
      <c r="FS230" s="225"/>
      <c r="FT230" s="225"/>
      <c r="FU230" s="225"/>
      <c r="FV230" s="225"/>
      <c r="FW230" s="225"/>
      <c r="FX230" s="225"/>
      <c r="FY230" s="225"/>
      <c r="FZ230" s="225"/>
      <c r="GA230" s="225"/>
      <c r="GB230" s="225"/>
      <c r="GC230" s="225"/>
      <c r="GD230" s="225"/>
      <c r="GE230" s="225"/>
      <c r="GF230" s="225"/>
      <c r="GG230" s="225"/>
      <c r="GH230" s="225"/>
      <c r="GI230" s="225"/>
      <c r="GJ230" s="225"/>
      <c r="GK230" s="225"/>
      <c r="GL230" s="225"/>
      <c r="GM230" s="225"/>
      <c r="GN230" s="225"/>
      <c r="GO230" s="225"/>
      <c r="GP230" s="225"/>
      <c r="GQ230" s="225"/>
      <c r="GR230" s="225"/>
      <c r="GS230" s="225"/>
      <c r="GT230" s="225"/>
      <c r="GU230" s="225"/>
      <c r="GV230" s="225"/>
      <c r="GW230" s="225"/>
      <c r="GX230" s="225"/>
    </row>
    <row r="231" spans="1:206" s="226" customFormat="1" ht="56.25" x14ac:dyDescent="0.3">
      <c r="A231" s="220"/>
      <c r="B231" s="209">
        <v>45688</v>
      </c>
      <c r="C231" s="210" t="s">
        <v>741</v>
      </c>
      <c r="D231" s="222" t="s">
        <v>566</v>
      </c>
      <c r="E231" s="234" t="s">
        <v>742</v>
      </c>
      <c r="F231" s="215"/>
      <c r="G231" s="223">
        <v>55765</v>
      </c>
      <c r="H231" s="213">
        <f t="shared" si="13"/>
        <v>9628784.3960000034</v>
      </c>
      <c r="I231" s="224"/>
      <c r="J231" s="224"/>
      <c r="K231" s="224"/>
      <c r="L231" s="224"/>
      <c r="M231" s="224"/>
      <c r="N231" s="224"/>
      <c r="O231" s="224"/>
      <c r="P231" s="224"/>
      <c r="Q231" s="224"/>
      <c r="R231" s="224"/>
      <c r="S231" s="224"/>
      <c r="T231" s="225"/>
      <c r="U231" s="225"/>
      <c r="V231" s="225"/>
      <c r="W231" s="225"/>
      <c r="X231" s="225"/>
      <c r="Y231" s="225"/>
      <c r="Z231" s="225"/>
      <c r="AA231" s="225"/>
      <c r="AB231" s="225"/>
      <c r="AC231" s="225"/>
      <c r="AD231" s="225"/>
      <c r="AE231" s="225"/>
      <c r="AF231" s="225"/>
      <c r="AG231" s="225"/>
      <c r="AH231" s="225"/>
      <c r="AI231" s="225"/>
      <c r="AJ231" s="225"/>
      <c r="AK231" s="225"/>
      <c r="AL231" s="225"/>
      <c r="AM231" s="225"/>
      <c r="AN231" s="225"/>
      <c r="AO231" s="225"/>
      <c r="AP231" s="225"/>
      <c r="AQ231" s="225"/>
      <c r="AR231" s="225"/>
      <c r="AS231" s="225"/>
      <c r="AT231" s="225"/>
      <c r="AU231" s="225"/>
      <c r="AV231" s="225"/>
      <c r="AW231" s="225"/>
      <c r="AX231" s="225"/>
      <c r="AY231" s="225"/>
      <c r="AZ231" s="225"/>
      <c r="BA231" s="225"/>
      <c r="BB231" s="225"/>
      <c r="BC231" s="225"/>
      <c r="BD231" s="225"/>
      <c r="BE231" s="225"/>
      <c r="BF231" s="225"/>
      <c r="BG231" s="225"/>
      <c r="BH231" s="225"/>
      <c r="BI231" s="225"/>
      <c r="BJ231" s="225"/>
      <c r="BK231" s="225"/>
      <c r="BL231" s="225"/>
      <c r="BM231" s="225"/>
      <c r="BN231" s="225"/>
      <c r="BO231" s="225"/>
      <c r="BP231" s="225"/>
      <c r="BQ231" s="225"/>
      <c r="BR231" s="225"/>
      <c r="BS231" s="225"/>
      <c r="BT231" s="225"/>
      <c r="BU231" s="225"/>
      <c r="BV231" s="225"/>
      <c r="BW231" s="225"/>
      <c r="BX231" s="225"/>
      <c r="BY231" s="225"/>
      <c r="BZ231" s="225"/>
      <c r="CA231" s="225"/>
      <c r="CB231" s="225"/>
      <c r="CC231" s="225"/>
      <c r="CD231" s="225"/>
      <c r="CE231" s="225"/>
      <c r="CF231" s="225"/>
      <c r="CG231" s="225"/>
      <c r="CH231" s="225"/>
      <c r="CI231" s="225"/>
      <c r="CJ231" s="225"/>
      <c r="CK231" s="225"/>
      <c r="CL231" s="225"/>
      <c r="CM231" s="225"/>
      <c r="CN231" s="225"/>
      <c r="CO231" s="225"/>
      <c r="CP231" s="225"/>
      <c r="CQ231" s="225"/>
      <c r="CR231" s="225"/>
      <c r="CS231" s="225"/>
      <c r="CT231" s="225"/>
      <c r="CU231" s="225"/>
      <c r="CV231" s="225"/>
      <c r="CW231" s="225"/>
      <c r="CX231" s="225"/>
      <c r="CY231" s="225"/>
      <c r="CZ231" s="225"/>
      <c r="DA231" s="225"/>
      <c r="DB231" s="225"/>
      <c r="DC231" s="225"/>
      <c r="DD231" s="225"/>
      <c r="DE231" s="225"/>
      <c r="DF231" s="225"/>
      <c r="DG231" s="225"/>
      <c r="DH231" s="225"/>
      <c r="DI231" s="225"/>
      <c r="DJ231" s="225"/>
      <c r="DK231" s="225"/>
      <c r="DL231" s="225"/>
      <c r="DM231" s="225"/>
      <c r="DN231" s="225"/>
      <c r="DO231" s="225"/>
      <c r="DP231" s="225"/>
      <c r="DQ231" s="225"/>
      <c r="DR231" s="225"/>
      <c r="DS231" s="225"/>
      <c r="DT231" s="225"/>
      <c r="DU231" s="225"/>
      <c r="DV231" s="225"/>
      <c r="DW231" s="225"/>
      <c r="DX231" s="225"/>
      <c r="DY231" s="225"/>
      <c r="DZ231" s="225"/>
      <c r="EA231" s="225"/>
      <c r="EB231" s="225"/>
      <c r="EC231" s="225"/>
      <c r="ED231" s="225"/>
      <c r="EE231" s="225"/>
      <c r="EF231" s="225"/>
      <c r="EG231" s="225"/>
      <c r="EH231" s="225"/>
      <c r="EI231" s="225"/>
      <c r="EJ231" s="225"/>
      <c r="EK231" s="225"/>
      <c r="EL231" s="225"/>
      <c r="EM231" s="225"/>
      <c r="EN231" s="225"/>
      <c r="EO231" s="225"/>
      <c r="EP231" s="225"/>
      <c r="EQ231" s="225"/>
      <c r="ER231" s="225"/>
      <c r="ES231" s="225"/>
      <c r="ET231" s="225"/>
      <c r="EU231" s="225"/>
      <c r="EV231" s="225"/>
      <c r="EW231" s="225"/>
      <c r="EX231" s="225"/>
      <c r="EY231" s="225"/>
      <c r="EZ231" s="225"/>
      <c r="FA231" s="225"/>
      <c r="FB231" s="225"/>
      <c r="FC231" s="225"/>
      <c r="FD231" s="225"/>
      <c r="FE231" s="225"/>
      <c r="FF231" s="225"/>
      <c r="FG231" s="225"/>
      <c r="FH231" s="225"/>
      <c r="FI231" s="225"/>
      <c r="FJ231" s="225"/>
      <c r="FK231" s="225"/>
      <c r="FL231" s="225"/>
      <c r="FM231" s="225"/>
      <c r="FN231" s="225"/>
      <c r="FO231" s="225"/>
      <c r="FP231" s="225"/>
      <c r="FQ231" s="225"/>
      <c r="FR231" s="225"/>
      <c r="FS231" s="225"/>
      <c r="FT231" s="225"/>
      <c r="FU231" s="225"/>
      <c r="FV231" s="225"/>
      <c r="FW231" s="225"/>
      <c r="FX231" s="225"/>
      <c r="FY231" s="225"/>
      <c r="FZ231" s="225"/>
      <c r="GA231" s="225"/>
      <c r="GB231" s="225"/>
      <c r="GC231" s="225"/>
      <c r="GD231" s="225"/>
      <c r="GE231" s="225"/>
      <c r="GF231" s="225"/>
      <c r="GG231" s="225"/>
      <c r="GH231" s="225"/>
      <c r="GI231" s="225"/>
      <c r="GJ231" s="225"/>
      <c r="GK231" s="225"/>
      <c r="GL231" s="225"/>
      <c r="GM231" s="225"/>
      <c r="GN231" s="225"/>
      <c r="GO231" s="225"/>
      <c r="GP231" s="225"/>
      <c r="GQ231" s="225"/>
      <c r="GR231" s="225"/>
      <c r="GS231" s="225"/>
      <c r="GT231" s="225"/>
      <c r="GU231" s="225"/>
      <c r="GV231" s="225"/>
      <c r="GW231" s="225"/>
      <c r="GX231" s="225"/>
    </row>
    <row r="232" spans="1:206" s="226" customFormat="1" ht="37.5" x14ac:dyDescent="0.3">
      <c r="A232" s="220"/>
      <c r="B232" s="209">
        <v>45688</v>
      </c>
      <c r="C232" s="210" t="s">
        <v>743</v>
      </c>
      <c r="D232" s="222" t="s">
        <v>467</v>
      </c>
      <c r="E232" s="233" t="s">
        <v>744</v>
      </c>
      <c r="F232" s="215"/>
      <c r="G232" s="223">
        <v>61306.93</v>
      </c>
      <c r="H232" s="213">
        <f t="shared" si="13"/>
        <v>9567477.4660000037</v>
      </c>
      <c r="I232" s="224"/>
      <c r="J232" s="224"/>
      <c r="K232" s="224"/>
      <c r="L232" s="224"/>
      <c r="M232" s="224"/>
      <c r="N232" s="224"/>
      <c r="O232" s="224"/>
      <c r="P232" s="224"/>
      <c r="Q232" s="224"/>
      <c r="R232" s="224"/>
      <c r="S232" s="224"/>
      <c r="T232" s="225"/>
      <c r="U232" s="225"/>
      <c r="V232" s="225"/>
      <c r="W232" s="225"/>
      <c r="X232" s="225"/>
      <c r="Y232" s="225"/>
      <c r="Z232" s="225"/>
      <c r="AA232" s="225"/>
      <c r="AB232" s="225"/>
      <c r="AC232" s="225"/>
      <c r="AD232" s="225"/>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c r="CE232" s="225"/>
      <c r="CF232" s="225"/>
      <c r="CG232" s="225"/>
      <c r="CH232" s="225"/>
      <c r="CI232" s="225"/>
      <c r="CJ232" s="225"/>
      <c r="CK232" s="225"/>
      <c r="CL232" s="225"/>
      <c r="CM232" s="225"/>
      <c r="CN232" s="225"/>
      <c r="CO232" s="225"/>
      <c r="CP232" s="225"/>
      <c r="CQ232" s="225"/>
      <c r="CR232" s="225"/>
      <c r="CS232" s="225"/>
      <c r="CT232" s="225"/>
      <c r="CU232" s="225"/>
      <c r="CV232" s="225"/>
      <c r="CW232" s="225"/>
      <c r="CX232" s="225"/>
      <c r="CY232" s="225"/>
      <c r="CZ232" s="225"/>
      <c r="DA232" s="225"/>
      <c r="DB232" s="225"/>
      <c r="DC232" s="225"/>
      <c r="DD232" s="225"/>
      <c r="DE232" s="225"/>
      <c r="DF232" s="225"/>
      <c r="DG232" s="225"/>
      <c r="DH232" s="225"/>
      <c r="DI232" s="225"/>
      <c r="DJ232" s="225"/>
      <c r="DK232" s="225"/>
      <c r="DL232" s="225"/>
      <c r="DM232" s="225"/>
      <c r="DN232" s="225"/>
      <c r="DO232" s="225"/>
      <c r="DP232" s="225"/>
      <c r="DQ232" s="225"/>
      <c r="DR232" s="225"/>
      <c r="DS232" s="225"/>
      <c r="DT232" s="225"/>
      <c r="DU232" s="225"/>
      <c r="DV232" s="225"/>
      <c r="DW232" s="225"/>
      <c r="DX232" s="225"/>
      <c r="DY232" s="225"/>
      <c r="DZ232" s="225"/>
      <c r="EA232" s="225"/>
      <c r="EB232" s="225"/>
      <c r="EC232" s="225"/>
      <c r="ED232" s="225"/>
      <c r="EE232" s="225"/>
      <c r="EF232" s="225"/>
      <c r="EG232" s="225"/>
      <c r="EH232" s="225"/>
      <c r="EI232" s="225"/>
      <c r="EJ232" s="225"/>
      <c r="EK232" s="225"/>
      <c r="EL232" s="225"/>
      <c r="EM232" s="225"/>
      <c r="EN232" s="225"/>
      <c r="EO232" s="225"/>
      <c r="EP232" s="225"/>
      <c r="EQ232" s="225"/>
      <c r="ER232" s="225"/>
      <c r="ES232" s="225"/>
      <c r="ET232" s="225"/>
      <c r="EU232" s="225"/>
      <c r="EV232" s="225"/>
      <c r="EW232" s="225"/>
      <c r="EX232" s="225"/>
      <c r="EY232" s="225"/>
      <c r="EZ232" s="225"/>
      <c r="FA232" s="225"/>
      <c r="FB232" s="225"/>
      <c r="FC232" s="225"/>
      <c r="FD232" s="225"/>
      <c r="FE232" s="225"/>
      <c r="FF232" s="225"/>
      <c r="FG232" s="225"/>
      <c r="FH232" s="225"/>
      <c r="FI232" s="225"/>
      <c r="FJ232" s="225"/>
      <c r="FK232" s="225"/>
      <c r="FL232" s="225"/>
      <c r="FM232" s="225"/>
      <c r="FN232" s="225"/>
      <c r="FO232" s="225"/>
      <c r="FP232" s="225"/>
      <c r="FQ232" s="225"/>
      <c r="FR232" s="225"/>
      <c r="FS232" s="225"/>
      <c r="FT232" s="225"/>
      <c r="FU232" s="225"/>
      <c r="FV232" s="225"/>
      <c r="FW232" s="225"/>
      <c r="FX232" s="225"/>
      <c r="FY232" s="225"/>
      <c r="FZ232" s="225"/>
      <c r="GA232" s="225"/>
      <c r="GB232" s="225"/>
      <c r="GC232" s="225"/>
      <c r="GD232" s="225"/>
      <c r="GE232" s="225"/>
      <c r="GF232" s="225"/>
      <c r="GG232" s="225"/>
      <c r="GH232" s="225"/>
      <c r="GI232" s="225"/>
      <c r="GJ232" s="225"/>
      <c r="GK232" s="225"/>
      <c r="GL232" s="225"/>
      <c r="GM232" s="225"/>
      <c r="GN232" s="225"/>
      <c r="GO232" s="225"/>
      <c r="GP232" s="225"/>
      <c r="GQ232" s="225"/>
      <c r="GR232" s="225"/>
      <c r="GS232" s="225"/>
      <c r="GT232" s="225"/>
      <c r="GU232" s="225"/>
      <c r="GV232" s="225"/>
      <c r="GW232" s="225"/>
      <c r="GX232" s="225"/>
    </row>
    <row r="233" spans="1:206" s="226" customFormat="1" ht="37.5" x14ac:dyDescent="0.3">
      <c r="A233" s="220"/>
      <c r="B233" s="209">
        <v>45688</v>
      </c>
      <c r="C233" s="210" t="s">
        <v>745</v>
      </c>
      <c r="D233" s="222" t="s">
        <v>626</v>
      </c>
      <c r="E233" s="234" t="s">
        <v>746</v>
      </c>
      <c r="F233" s="215"/>
      <c r="G233" s="223">
        <v>3591.1</v>
      </c>
      <c r="H233" s="213">
        <f t="shared" si="13"/>
        <v>9563886.3660000041</v>
      </c>
      <c r="I233" s="224"/>
      <c r="J233" s="224"/>
      <c r="K233" s="224"/>
      <c r="L233" s="224"/>
      <c r="M233" s="224"/>
      <c r="N233" s="224"/>
      <c r="O233" s="224"/>
      <c r="P233" s="224"/>
      <c r="Q233" s="224"/>
      <c r="R233" s="224"/>
      <c r="S233" s="224"/>
      <c r="T233" s="225"/>
      <c r="U233" s="225"/>
      <c r="V233" s="225"/>
      <c r="W233" s="225"/>
      <c r="X233" s="225"/>
      <c r="Y233" s="225"/>
      <c r="Z233" s="225"/>
      <c r="AA233" s="225"/>
      <c r="AB233" s="225"/>
      <c r="AC233" s="225"/>
      <c r="AD233" s="225"/>
      <c r="AE233" s="225"/>
      <c r="AF233" s="225"/>
      <c r="AG233" s="225"/>
      <c r="AH233" s="225"/>
      <c r="AI233" s="225"/>
      <c r="AJ233" s="225"/>
      <c r="AK233" s="225"/>
      <c r="AL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c r="CE233" s="225"/>
      <c r="CF233" s="225"/>
      <c r="CG233" s="225"/>
      <c r="CH233" s="225"/>
      <c r="CI233" s="225"/>
      <c r="CJ233" s="225"/>
      <c r="CK233" s="225"/>
      <c r="CL233" s="225"/>
      <c r="CM233" s="225"/>
      <c r="CN233" s="225"/>
      <c r="CO233" s="225"/>
      <c r="CP233" s="225"/>
      <c r="CQ233" s="225"/>
      <c r="CR233" s="225"/>
      <c r="CS233" s="225"/>
      <c r="CT233" s="225"/>
      <c r="CU233" s="225"/>
      <c r="CV233" s="225"/>
      <c r="CW233" s="225"/>
      <c r="CX233" s="225"/>
      <c r="CY233" s="225"/>
      <c r="CZ233" s="225"/>
      <c r="DA233" s="225"/>
      <c r="DB233" s="225"/>
      <c r="DC233" s="225"/>
      <c r="DD233" s="225"/>
      <c r="DE233" s="225"/>
      <c r="DF233" s="225"/>
      <c r="DG233" s="225"/>
      <c r="DH233" s="225"/>
      <c r="DI233" s="225"/>
      <c r="DJ233" s="225"/>
      <c r="DK233" s="225"/>
      <c r="DL233" s="225"/>
      <c r="DM233" s="225"/>
      <c r="DN233" s="225"/>
      <c r="DO233" s="225"/>
      <c r="DP233" s="225"/>
      <c r="DQ233" s="225"/>
      <c r="DR233" s="225"/>
      <c r="DS233" s="225"/>
      <c r="DT233" s="225"/>
      <c r="DU233" s="225"/>
      <c r="DV233" s="225"/>
      <c r="DW233" s="225"/>
      <c r="DX233" s="225"/>
      <c r="DY233" s="225"/>
      <c r="DZ233" s="225"/>
      <c r="EA233" s="225"/>
      <c r="EB233" s="225"/>
      <c r="EC233" s="225"/>
      <c r="ED233" s="225"/>
      <c r="EE233" s="225"/>
      <c r="EF233" s="225"/>
      <c r="EG233" s="225"/>
      <c r="EH233" s="225"/>
      <c r="EI233" s="225"/>
      <c r="EJ233" s="225"/>
      <c r="EK233" s="225"/>
      <c r="EL233" s="225"/>
      <c r="EM233" s="225"/>
      <c r="EN233" s="225"/>
      <c r="EO233" s="225"/>
      <c r="EP233" s="225"/>
      <c r="EQ233" s="225"/>
      <c r="ER233" s="225"/>
      <c r="ES233" s="225"/>
      <c r="ET233" s="225"/>
      <c r="EU233" s="225"/>
      <c r="EV233" s="225"/>
      <c r="EW233" s="225"/>
      <c r="EX233" s="225"/>
      <c r="EY233" s="225"/>
      <c r="EZ233" s="225"/>
      <c r="FA233" s="225"/>
      <c r="FB233" s="225"/>
      <c r="FC233" s="225"/>
      <c r="FD233" s="225"/>
      <c r="FE233" s="225"/>
      <c r="FF233" s="225"/>
      <c r="FG233" s="225"/>
      <c r="FH233" s="225"/>
      <c r="FI233" s="225"/>
      <c r="FJ233" s="225"/>
      <c r="FK233" s="225"/>
      <c r="FL233" s="225"/>
      <c r="FM233" s="225"/>
      <c r="FN233" s="225"/>
      <c r="FO233" s="225"/>
      <c r="FP233" s="225"/>
      <c r="FQ233" s="225"/>
      <c r="FR233" s="225"/>
      <c r="FS233" s="225"/>
      <c r="FT233" s="225"/>
      <c r="FU233" s="225"/>
      <c r="FV233" s="225"/>
      <c r="FW233" s="225"/>
      <c r="FX233" s="225"/>
      <c r="FY233" s="225"/>
      <c r="FZ233" s="225"/>
      <c r="GA233" s="225"/>
      <c r="GB233" s="225"/>
      <c r="GC233" s="225"/>
      <c r="GD233" s="225"/>
      <c r="GE233" s="225"/>
      <c r="GF233" s="225"/>
      <c r="GG233" s="225"/>
      <c r="GH233" s="225"/>
      <c r="GI233" s="225"/>
      <c r="GJ233" s="225"/>
      <c r="GK233" s="225"/>
      <c r="GL233" s="225"/>
      <c r="GM233" s="225"/>
      <c r="GN233" s="225"/>
      <c r="GO233" s="225"/>
      <c r="GP233" s="225"/>
      <c r="GQ233" s="225"/>
      <c r="GR233" s="225"/>
      <c r="GS233" s="225"/>
      <c r="GT233" s="225"/>
      <c r="GU233" s="225"/>
      <c r="GV233" s="225"/>
      <c r="GW233" s="225"/>
      <c r="GX233" s="225"/>
    </row>
    <row r="234" spans="1:206" s="226" customFormat="1" ht="56.25" x14ac:dyDescent="0.3">
      <c r="A234" s="220"/>
      <c r="B234" s="209">
        <v>45688</v>
      </c>
      <c r="C234" s="210" t="s">
        <v>747</v>
      </c>
      <c r="D234" s="222" t="s">
        <v>582</v>
      </c>
      <c r="E234" s="234" t="s">
        <v>748</v>
      </c>
      <c r="F234" s="215"/>
      <c r="G234" s="223">
        <v>7000.2</v>
      </c>
      <c r="H234" s="213">
        <f t="shared" si="13"/>
        <v>9556886.1660000049</v>
      </c>
      <c r="I234" s="224"/>
      <c r="J234" s="224"/>
      <c r="K234" s="224"/>
      <c r="L234" s="224"/>
      <c r="M234" s="224"/>
      <c r="N234" s="224"/>
      <c r="O234" s="224"/>
      <c r="P234" s="224"/>
      <c r="Q234" s="224"/>
      <c r="R234" s="224"/>
      <c r="S234" s="224"/>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row>
    <row r="235" spans="1:206" s="226" customFormat="1" ht="18.75" x14ac:dyDescent="0.3">
      <c r="A235" s="220"/>
      <c r="B235" s="253">
        <v>45688</v>
      </c>
      <c r="C235" s="254"/>
      <c r="D235" s="219" t="s">
        <v>749</v>
      </c>
      <c r="E235" s="255" t="s">
        <v>750</v>
      </c>
      <c r="F235" s="215"/>
      <c r="G235" s="242">
        <v>12019.01</v>
      </c>
      <c r="H235" s="213">
        <f t="shared" si="13"/>
        <v>9544867.1560000051</v>
      </c>
      <c r="I235" s="224"/>
      <c r="J235" s="224"/>
      <c r="K235" s="224"/>
      <c r="L235" s="224"/>
      <c r="M235" s="224"/>
      <c r="N235" s="224"/>
      <c r="O235" s="224"/>
      <c r="P235" s="224"/>
      <c r="Q235" s="224"/>
      <c r="R235" s="224"/>
      <c r="S235" s="224"/>
      <c r="T235" s="225"/>
      <c r="U235" s="225"/>
      <c r="V235" s="225"/>
      <c r="W235" s="225"/>
      <c r="X235" s="225"/>
      <c r="Y235" s="225"/>
      <c r="Z235" s="225"/>
      <c r="AA235" s="225"/>
      <c r="AB235" s="225"/>
      <c r="AC235" s="225"/>
      <c r="AD235" s="225"/>
      <c r="AE235" s="225"/>
      <c r="AF235" s="225"/>
      <c r="AG235" s="225"/>
      <c r="AH235" s="225"/>
      <c r="AI235" s="225"/>
      <c r="AJ235" s="225"/>
      <c r="AK235" s="225"/>
      <c r="AL235" s="225"/>
      <c r="AM235" s="225"/>
      <c r="AN235" s="225"/>
      <c r="AO235" s="225"/>
      <c r="AP235" s="225"/>
      <c r="AQ235" s="225"/>
      <c r="AR235" s="225"/>
      <c r="AS235" s="225"/>
      <c r="AT235" s="225"/>
      <c r="AU235" s="225"/>
      <c r="AV235" s="225"/>
      <c r="AW235" s="225"/>
      <c r="AX235" s="225"/>
      <c r="AY235" s="225"/>
      <c r="AZ235" s="225"/>
      <c r="BA235" s="225"/>
      <c r="BB235" s="225"/>
      <c r="BC235" s="225"/>
      <c r="BD235" s="225"/>
      <c r="BE235" s="225"/>
      <c r="BF235" s="225"/>
      <c r="BG235" s="225"/>
      <c r="BH235" s="225"/>
      <c r="BI235" s="225"/>
      <c r="BJ235" s="225"/>
      <c r="BK235" s="225"/>
      <c r="BL235" s="225"/>
      <c r="BM235" s="225"/>
      <c r="BN235" s="225"/>
      <c r="BO235" s="225"/>
      <c r="BP235" s="225"/>
      <c r="BQ235" s="225"/>
      <c r="BR235" s="225"/>
      <c r="BS235" s="225"/>
      <c r="BT235" s="225"/>
      <c r="BU235" s="225"/>
      <c r="BV235" s="225"/>
      <c r="BW235" s="225"/>
      <c r="BX235" s="225"/>
      <c r="BY235" s="225"/>
      <c r="BZ235" s="225"/>
      <c r="CA235" s="225"/>
      <c r="CB235" s="225"/>
      <c r="CC235" s="225"/>
      <c r="CD235" s="225"/>
      <c r="CE235" s="225"/>
      <c r="CF235" s="225"/>
      <c r="CG235" s="225"/>
      <c r="CH235" s="225"/>
      <c r="CI235" s="225"/>
      <c r="CJ235" s="225"/>
      <c r="CK235" s="225"/>
      <c r="CL235" s="225"/>
      <c r="CM235" s="225"/>
      <c r="CN235" s="225"/>
      <c r="CO235" s="225"/>
      <c r="CP235" s="225"/>
      <c r="CQ235" s="225"/>
      <c r="CR235" s="225"/>
      <c r="CS235" s="225"/>
      <c r="CT235" s="225"/>
      <c r="CU235" s="225"/>
      <c r="CV235" s="225"/>
      <c r="CW235" s="225"/>
      <c r="CX235" s="225"/>
      <c r="CY235" s="225"/>
      <c r="CZ235" s="225"/>
      <c r="DA235" s="225"/>
      <c r="DB235" s="225"/>
      <c r="DC235" s="225"/>
      <c r="DD235" s="225"/>
      <c r="DE235" s="225"/>
      <c r="DF235" s="225"/>
      <c r="DG235" s="225"/>
      <c r="DH235" s="225"/>
      <c r="DI235" s="225"/>
      <c r="DJ235" s="225"/>
      <c r="DK235" s="225"/>
      <c r="DL235" s="225"/>
      <c r="DM235" s="225"/>
      <c r="DN235" s="225"/>
      <c r="DO235" s="225"/>
      <c r="DP235" s="225"/>
      <c r="DQ235" s="225"/>
      <c r="DR235" s="225"/>
      <c r="DS235" s="225"/>
      <c r="DT235" s="225"/>
      <c r="DU235" s="225"/>
      <c r="DV235" s="225"/>
      <c r="DW235" s="225"/>
      <c r="DX235" s="225"/>
      <c r="DY235" s="225"/>
      <c r="DZ235" s="225"/>
      <c r="EA235" s="225"/>
      <c r="EB235" s="225"/>
      <c r="EC235" s="225"/>
      <c r="ED235" s="225"/>
      <c r="EE235" s="225"/>
      <c r="EF235" s="225"/>
      <c r="EG235" s="225"/>
      <c r="EH235" s="225"/>
      <c r="EI235" s="225"/>
      <c r="EJ235" s="225"/>
      <c r="EK235" s="225"/>
      <c r="EL235" s="225"/>
      <c r="EM235" s="225"/>
      <c r="EN235" s="225"/>
      <c r="EO235" s="225"/>
      <c r="EP235" s="225"/>
      <c r="EQ235" s="225"/>
      <c r="ER235" s="225"/>
      <c r="ES235" s="225"/>
      <c r="ET235" s="225"/>
      <c r="EU235" s="225"/>
      <c r="EV235" s="225"/>
      <c r="EW235" s="225"/>
      <c r="EX235" s="225"/>
      <c r="EY235" s="225"/>
      <c r="EZ235" s="225"/>
      <c r="FA235" s="225"/>
      <c r="FB235" s="225"/>
      <c r="FC235" s="225"/>
      <c r="FD235" s="225"/>
      <c r="FE235" s="225"/>
      <c r="FF235" s="225"/>
      <c r="FG235" s="225"/>
      <c r="FH235" s="225"/>
      <c r="FI235" s="225"/>
      <c r="FJ235" s="225"/>
      <c r="FK235" s="225"/>
      <c r="FL235" s="225"/>
      <c r="FM235" s="225"/>
      <c r="FN235" s="225"/>
      <c r="FO235" s="225"/>
      <c r="FP235" s="225"/>
      <c r="FQ235" s="225"/>
      <c r="FR235" s="225"/>
      <c r="FS235" s="225"/>
      <c r="FT235" s="225"/>
      <c r="FU235" s="225"/>
      <c r="FV235" s="225"/>
      <c r="FW235" s="225"/>
      <c r="FX235" s="225"/>
      <c r="FY235" s="225"/>
      <c r="FZ235" s="225"/>
      <c r="GA235" s="225"/>
      <c r="GB235" s="225"/>
      <c r="GC235" s="225"/>
      <c r="GD235" s="225"/>
      <c r="GE235" s="225"/>
      <c r="GF235" s="225"/>
      <c r="GG235" s="225"/>
      <c r="GH235" s="225"/>
      <c r="GI235" s="225"/>
      <c r="GJ235" s="225"/>
      <c r="GK235" s="225"/>
      <c r="GL235" s="225"/>
      <c r="GM235" s="225"/>
      <c r="GN235" s="225"/>
      <c r="GO235" s="225"/>
      <c r="GP235" s="225"/>
      <c r="GQ235" s="225"/>
      <c r="GR235" s="225"/>
      <c r="GS235" s="225"/>
      <c r="GT235" s="225"/>
      <c r="GU235" s="225"/>
      <c r="GV235" s="225"/>
      <c r="GW235" s="225"/>
      <c r="GX235" s="225"/>
    </row>
    <row r="236" spans="1:206" s="225" customFormat="1" ht="18.75" customHeight="1" x14ac:dyDescent="0.3">
      <c r="A236" s="256"/>
      <c r="B236" s="296" t="s">
        <v>751</v>
      </c>
      <c r="C236" s="298"/>
      <c r="D236" s="298"/>
      <c r="E236" s="297"/>
      <c r="F236" s="211">
        <f>SUM(F6:F235)</f>
        <v>8519185.6500000004</v>
      </c>
      <c r="G236" s="257">
        <f>SUM(G6:G235)</f>
        <v>8656827.1339999977</v>
      </c>
      <c r="H236" s="213">
        <f>H235</f>
        <v>9544867.1560000051</v>
      </c>
      <c r="I236" s="224"/>
      <c r="J236" s="224"/>
      <c r="K236" s="224"/>
      <c r="L236" s="224"/>
      <c r="M236" s="224"/>
      <c r="N236" s="224"/>
      <c r="O236" s="224"/>
      <c r="P236" s="224"/>
      <c r="Q236" s="224"/>
      <c r="R236" s="224"/>
      <c r="S236" s="224"/>
    </row>
    <row r="237" spans="1:206" s="225" customFormat="1" ht="24" hidden="1" customHeight="1" x14ac:dyDescent="0.25">
      <c r="A237" s="256"/>
      <c r="B237" s="258"/>
      <c r="C237" s="258"/>
      <c r="D237" s="259" t="s">
        <v>752</v>
      </c>
      <c r="E237" s="260"/>
      <c r="F237" s="261" t="e">
        <f>'[1]Agosto 2020.'!#REF!</f>
        <v>#REF!</v>
      </c>
      <c r="G237" s="262" t="s">
        <v>753</v>
      </c>
      <c r="H237" s="263"/>
      <c r="I237" s="224"/>
      <c r="J237" s="224"/>
      <c r="K237" s="224"/>
      <c r="L237" s="224"/>
      <c r="M237" s="224"/>
      <c r="N237" s="224"/>
      <c r="O237" s="224"/>
      <c r="P237" s="224"/>
      <c r="Q237" s="224"/>
      <c r="R237" s="224"/>
      <c r="S237" s="224"/>
    </row>
    <row r="238" spans="1:206" s="225" customFormat="1" ht="24" customHeight="1" x14ac:dyDescent="0.25">
      <c r="A238" s="256"/>
      <c r="B238" s="258"/>
      <c r="C238" s="258"/>
      <c r="D238" s="264"/>
      <c r="E238" s="260"/>
      <c r="F238" s="261"/>
      <c r="G238" s="262"/>
      <c r="H238" s="263"/>
      <c r="I238" s="224"/>
      <c r="J238" s="224"/>
      <c r="K238" s="224"/>
      <c r="L238" s="224"/>
      <c r="M238" s="224"/>
      <c r="N238" s="224"/>
      <c r="O238" s="224"/>
      <c r="P238" s="224"/>
      <c r="Q238" s="224"/>
      <c r="R238" s="224"/>
      <c r="S238" s="224"/>
    </row>
    <row r="239" spans="1:206" s="225" customFormat="1" ht="24" customHeight="1" x14ac:dyDescent="0.25">
      <c r="A239" s="256"/>
      <c r="B239" s="258"/>
      <c r="C239" s="258"/>
      <c r="D239" s="264"/>
      <c r="E239" s="260"/>
      <c r="F239" s="261"/>
      <c r="G239" s="262"/>
      <c r="H239" s="263"/>
      <c r="I239" s="224"/>
      <c r="J239" s="224"/>
      <c r="K239" s="224"/>
      <c r="L239" s="224"/>
      <c r="M239" s="224"/>
      <c r="N239" s="224"/>
      <c r="O239" s="224"/>
      <c r="P239" s="224"/>
      <c r="Q239" s="224"/>
      <c r="R239" s="224"/>
      <c r="S239" s="224"/>
    </row>
    <row r="240" spans="1:206" ht="18.75" x14ac:dyDescent="0.3">
      <c r="A240" s="265"/>
      <c r="B240" s="266"/>
      <c r="C240" s="267" t="s">
        <v>754</v>
      </c>
      <c r="D240" s="268"/>
      <c r="E240" s="269"/>
      <c r="F240" s="290" t="s">
        <v>755</v>
      </c>
      <c r="G240" s="290"/>
      <c r="H240" s="270"/>
    </row>
    <row r="241" spans="1:206" ht="18.75" x14ac:dyDescent="0.3">
      <c r="A241" s="265"/>
      <c r="B241" s="266"/>
      <c r="C241" s="273" t="s">
        <v>756</v>
      </c>
      <c r="D241" s="268"/>
      <c r="E241" s="269"/>
      <c r="F241" s="291" t="s">
        <v>757</v>
      </c>
      <c r="G241" s="291"/>
      <c r="H241" s="270"/>
    </row>
    <row r="245" spans="1:206" s="279" customFormat="1" x14ac:dyDescent="0.25">
      <c r="A245" s="272"/>
      <c r="B245" s="274"/>
      <c r="C245" s="274"/>
      <c r="D245" s="275"/>
      <c r="E245" s="276"/>
      <c r="F245" s="277"/>
      <c r="G245" s="278"/>
      <c r="I245" s="271"/>
      <c r="J245" s="271"/>
      <c r="K245" s="271"/>
      <c r="L245" s="271"/>
      <c r="M245" s="271"/>
      <c r="N245" s="271"/>
      <c r="O245" s="271"/>
      <c r="P245" s="271"/>
      <c r="Q245" s="271"/>
      <c r="R245" s="271"/>
      <c r="S245" s="271"/>
      <c r="T245" s="272"/>
      <c r="U245" s="272"/>
      <c r="V245" s="272"/>
      <c r="W245" s="272"/>
      <c r="X245" s="272"/>
      <c r="Y245" s="272"/>
      <c r="Z245" s="272"/>
      <c r="AA245" s="272"/>
      <c r="AB245" s="272"/>
      <c r="AC245" s="272"/>
      <c r="AD245" s="272"/>
      <c r="AE245" s="272"/>
      <c r="AF245" s="272"/>
      <c r="AG245" s="272"/>
      <c r="AH245" s="272"/>
      <c r="AI245" s="272"/>
      <c r="AJ245" s="272"/>
      <c r="AK245" s="272"/>
      <c r="AL245" s="272"/>
      <c r="AM245" s="272"/>
      <c r="AN245" s="272"/>
      <c r="AO245" s="272"/>
      <c r="AP245" s="272"/>
      <c r="AQ245" s="272"/>
      <c r="AR245" s="272"/>
      <c r="AS245" s="272"/>
      <c r="AT245" s="272"/>
      <c r="AU245" s="272"/>
      <c r="AV245" s="272"/>
      <c r="AW245" s="272"/>
      <c r="AX245" s="272"/>
      <c r="AY245" s="272"/>
      <c r="AZ245" s="272"/>
      <c r="BA245" s="272"/>
      <c r="BB245" s="272"/>
      <c r="BC245" s="272"/>
      <c r="BD245" s="272"/>
      <c r="BE245" s="272"/>
      <c r="BF245" s="272"/>
      <c r="BG245" s="272"/>
      <c r="BH245" s="272"/>
      <c r="BI245" s="272"/>
      <c r="BJ245" s="272"/>
      <c r="BK245" s="272"/>
      <c r="BL245" s="272"/>
      <c r="BM245" s="272"/>
      <c r="BN245" s="272"/>
      <c r="BO245" s="272"/>
      <c r="BP245" s="272"/>
      <c r="BQ245" s="272"/>
      <c r="BR245" s="272"/>
      <c r="BS245" s="272"/>
      <c r="BT245" s="272"/>
      <c r="BU245" s="272"/>
      <c r="BV245" s="272"/>
      <c r="BW245" s="272"/>
      <c r="BX245" s="272"/>
      <c r="BY245" s="272"/>
      <c r="BZ245" s="272"/>
      <c r="CA245" s="272"/>
      <c r="CB245" s="272"/>
      <c r="CC245" s="272"/>
      <c r="CD245" s="272"/>
      <c r="CE245" s="272"/>
      <c r="CF245" s="272"/>
      <c r="CG245" s="272"/>
      <c r="CH245" s="272"/>
      <c r="CI245" s="272"/>
      <c r="CJ245" s="272"/>
      <c r="CK245" s="272"/>
      <c r="CL245" s="272"/>
      <c r="CM245" s="272"/>
      <c r="CN245" s="272"/>
      <c r="CO245" s="272"/>
      <c r="CP245" s="272"/>
      <c r="CQ245" s="272"/>
      <c r="CR245" s="272"/>
      <c r="CS245" s="272"/>
      <c r="CT245" s="272"/>
      <c r="CU245" s="272"/>
      <c r="CV245" s="272"/>
      <c r="CW245" s="272"/>
      <c r="CX245" s="272"/>
      <c r="CY245" s="272"/>
      <c r="CZ245" s="272"/>
      <c r="DA245" s="272"/>
      <c r="DB245" s="272"/>
      <c r="DC245" s="272"/>
      <c r="DD245" s="272"/>
      <c r="DE245" s="272"/>
      <c r="DF245" s="272"/>
      <c r="DG245" s="272"/>
      <c r="DH245" s="272"/>
      <c r="DI245" s="272"/>
      <c r="DJ245" s="272"/>
      <c r="DK245" s="272"/>
      <c r="DL245" s="272"/>
      <c r="DM245" s="272"/>
      <c r="DN245" s="272"/>
      <c r="DO245" s="272"/>
      <c r="DP245" s="272"/>
      <c r="DQ245" s="272"/>
      <c r="DR245" s="272"/>
      <c r="DS245" s="272"/>
      <c r="DT245" s="272"/>
      <c r="DU245" s="272"/>
      <c r="DV245" s="272"/>
      <c r="DW245" s="272"/>
      <c r="DX245" s="272"/>
      <c r="DY245" s="272"/>
      <c r="DZ245" s="272"/>
      <c r="EA245" s="272"/>
      <c r="EB245" s="272"/>
      <c r="EC245" s="272"/>
      <c r="ED245" s="272"/>
      <c r="EE245" s="272"/>
      <c r="EF245" s="272"/>
      <c r="EG245" s="272"/>
      <c r="EH245" s="272"/>
      <c r="EI245" s="272"/>
      <c r="EJ245" s="272"/>
      <c r="EK245" s="272"/>
      <c r="EL245" s="272"/>
      <c r="EM245" s="272"/>
      <c r="EN245" s="272"/>
      <c r="EO245" s="272"/>
      <c r="EP245" s="272"/>
      <c r="EQ245" s="272"/>
      <c r="ER245" s="272"/>
      <c r="ES245" s="272"/>
      <c r="ET245" s="272"/>
      <c r="EU245" s="272"/>
      <c r="EV245" s="272"/>
      <c r="EW245" s="272"/>
      <c r="EX245" s="272"/>
      <c r="EY245" s="272"/>
      <c r="EZ245" s="272"/>
      <c r="FA245" s="272"/>
      <c r="FB245" s="272"/>
      <c r="FC245" s="272"/>
      <c r="FD245" s="272"/>
      <c r="FE245" s="272"/>
      <c r="FF245" s="272"/>
      <c r="FG245" s="272"/>
      <c r="FH245" s="272"/>
      <c r="FI245" s="272"/>
      <c r="FJ245" s="272"/>
      <c r="FK245" s="272"/>
      <c r="FL245" s="272"/>
      <c r="FM245" s="272"/>
      <c r="FN245" s="272"/>
      <c r="FO245" s="272"/>
      <c r="FP245" s="272"/>
      <c r="FQ245" s="272"/>
      <c r="FR245" s="272"/>
      <c r="FS245" s="272"/>
      <c r="FT245" s="272"/>
      <c r="FU245" s="272"/>
      <c r="FV245" s="272"/>
      <c r="FW245" s="272"/>
      <c r="FX245" s="272"/>
      <c r="FY245" s="272"/>
      <c r="FZ245" s="272"/>
      <c r="GA245" s="272"/>
      <c r="GB245" s="272"/>
      <c r="GC245" s="272"/>
      <c r="GD245" s="272"/>
      <c r="GE245" s="272"/>
      <c r="GF245" s="272"/>
      <c r="GG245" s="272"/>
      <c r="GH245" s="272"/>
      <c r="GI245" s="272"/>
      <c r="GJ245" s="272"/>
      <c r="GK245" s="272"/>
      <c r="GL245" s="272"/>
      <c r="GM245" s="272"/>
      <c r="GN245" s="272"/>
      <c r="GO245" s="272"/>
      <c r="GP245" s="272"/>
      <c r="GQ245" s="272"/>
      <c r="GR245" s="272"/>
      <c r="GS245" s="272"/>
      <c r="GT245" s="272"/>
      <c r="GU245" s="272"/>
      <c r="GV245" s="272"/>
      <c r="GW245" s="272"/>
      <c r="GX245" s="272"/>
    </row>
    <row r="246" spans="1:206" x14ac:dyDescent="0.25">
      <c r="D246" s="280"/>
      <c r="G246" s="278">
        <f>G236-G235</f>
        <v>8644808.123999998</v>
      </c>
    </row>
    <row r="247" spans="1:206" x14ac:dyDescent="0.25">
      <c r="D247" s="280"/>
    </row>
    <row r="248" spans="1:206" x14ac:dyDescent="0.25">
      <c r="D248" s="280"/>
    </row>
    <row r="249" spans="1:206" x14ac:dyDescent="0.25">
      <c r="D249" s="280"/>
    </row>
    <row r="250" spans="1:206" x14ac:dyDescent="0.25">
      <c r="D250" s="280"/>
    </row>
    <row r="251" spans="1:206" x14ac:dyDescent="0.25">
      <c r="D251" s="280"/>
    </row>
    <row r="252" spans="1:206" x14ac:dyDescent="0.25">
      <c r="D252" s="280"/>
    </row>
    <row r="253" spans="1:206" x14ac:dyDescent="0.25">
      <c r="D253" s="280"/>
    </row>
    <row r="254" spans="1:206" x14ac:dyDescent="0.25">
      <c r="D254" s="280"/>
    </row>
    <row r="255" spans="1:206" x14ac:dyDescent="0.25">
      <c r="D255" s="280"/>
    </row>
    <row r="256" spans="1:206" x14ac:dyDescent="0.25">
      <c r="D256" s="280"/>
    </row>
    <row r="257" spans="4:4" x14ac:dyDescent="0.25">
      <c r="D257" s="280"/>
    </row>
    <row r="258" spans="4:4" x14ac:dyDescent="0.25">
      <c r="D258" s="280"/>
    </row>
    <row r="259" spans="4:4" x14ac:dyDescent="0.25">
      <c r="D259" s="280"/>
    </row>
    <row r="260" spans="4:4" x14ac:dyDescent="0.25">
      <c r="D260" s="280"/>
    </row>
    <row r="261" spans="4:4" x14ac:dyDescent="0.25">
      <c r="D261" s="280"/>
    </row>
    <row r="262" spans="4:4" x14ac:dyDescent="0.25">
      <c r="D262" s="280"/>
    </row>
    <row r="263" spans="4:4" x14ac:dyDescent="0.25">
      <c r="D263" s="280"/>
    </row>
    <row r="264" spans="4:4" x14ac:dyDescent="0.25">
      <c r="D264" s="280"/>
    </row>
    <row r="265" spans="4:4" x14ac:dyDescent="0.25">
      <c r="D265" s="280"/>
    </row>
    <row r="266" spans="4:4" x14ac:dyDescent="0.25">
      <c r="D266" s="280"/>
    </row>
    <row r="267" spans="4:4" x14ac:dyDescent="0.25">
      <c r="D267" s="280"/>
    </row>
    <row r="268" spans="4:4" x14ac:dyDescent="0.25">
      <c r="D268" s="280"/>
    </row>
    <row r="269" spans="4:4" x14ac:dyDescent="0.25">
      <c r="D269" s="280"/>
    </row>
    <row r="270" spans="4:4" x14ac:dyDescent="0.25">
      <c r="D270" s="280"/>
    </row>
    <row r="271" spans="4:4" x14ac:dyDescent="0.25">
      <c r="D271" s="280"/>
    </row>
    <row r="272" spans="4:4" x14ac:dyDescent="0.25">
      <c r="D272" s="280"/>
    </row>
    <row r="273" spans="4:4" x14ac:dyDescent="0.25">
      <c r="D273" s="280"/>
    </row>
    <row r="274" spans="4:4" x14ac:dyDescent="0.25">
      <c r="D274" s="280"/>
    </row>
    <row r="275" spans="4:4" x14ac:dyDescent="0.25">
      <c r="D275" s="280"/>
    </row>
    <row r="276" spans="4:4" x14ac:dyDescent="0.25">
      <c r="D276" s="280"/>
    </row>
    <row r="277" spans="4:4" x14ac:dyDescent="0.25">
      <c r="D277" s="280"/>
    </row>
    <row r="278" spans="4:4" x14ac:dyDescent="0.25">
      <c r="D278" s="280"/>
    </row>
    <row r="279" spans="4:4" x14ac:dyDescent="0.25">
      <c r="D279" s="280"/>
    </row>
    <row r="280" spans="4:4" x14ac:dyDescent="0.25">
      <c r="D280" s="280"/>
    </row>
    <row r="281" spans="4:4" x14ac:dyDescent="0.25">
      <c r="D281" s="280"/>
    </row>
    <row r="282" spans="4:4" x14ac:dyDescent="0.25">
      <c r="D282" s="280"/>
    </row>
    <row r="283" spans="4:4" x14ac:dyDescent="0.25">
      <c r="D283" s="280"/>
    </row>
    <row r="284" spans="4:4" x14ac:dyDescent="0.25">
      <c r="D284" s="280"/>
    </row>
    <row r="285" spans="4:4" x14ac:dyDescent="0.25">
      <c r="D285" s="280"/>
    </row>
    <row r="286" spans="4:4" x14ac:dyDescent="0.25">
      <c r="D286" s="280"/>
    </row>
    <row r="287" spans="4:4" x14ac:dyDescent="0.25">
      <c r="D287" s="280"/>
    </row>
    <row r="288" spans="4:4" x14ac:dyDescent="0.25">
      <c r="D288" s="280"/>
    </row>
    <row r="289" spans="4:4" x14ac:dyDescent="0.25">
      <c r="D289" s="280"/>
    </row>
    <row r="290" spans="4:4" x14ac:dyDescent="0.25">
      <c r="D290" s="280"/>
    </row>
    <row r="291" spans="4:4" x14ac:dyDescent="0.25">
      <c r="D291" s="280"/>
    </row>
    <row r="292" spans="4:4" x14ac:dyDescent="0.25">
      <c r="D292" s="280"/>
    </row>
    <row r="293" spans="4:4" x14ac:dyDescent="0.25">
      <c r="D293" s="280"/>
    </row>
    <row r="294" spans="4:4" x14ac:dyDescent="0.25">
      <c r="D294" s="280"/>
    </row>
    <row r="295" spans="4:4" x14ac:dyDescent="0.25">
      <c r="D295" s="280"/>
    </row>
    <row r="296" spans="4:4" x14ac:dyDescent="0.25">
      <c r="D296" s="280"/>
    </row>
    <row r="297" spans="4:4" x14ac:dyDescent="0.25">
      <c r="D297" s="280"/>
    </row>
    <row r="298" spans="4:4" x14ac:dyDescent="0.25">
      <c r="D298" s="280"/>
    </row>
    <row r="299" spans="4:4" x14ac:dyDescent="0.25">
      <c r="D299" s="280"/>
    </row>
    <row r="300" spans="4:4" x14ac:dyDescent="0.25">
      <c r="D300" s="280"/>
    </row>
    <row r="301" spans="4:4" x14ac:dyDescent="0.25">
      <c r="D301" s="280"/>
    </row>
    <row r="302" spans="4:4" x14ac:dyDescent="0.25">
      <c r="D302" s="280"/>
    </row>
    <row r="303" spans="4:4" x14ac:dyDescent="0.25">
      <c r="D303" s="280"/>
    </row>
    <row r="304" spans="4:4" x14ac:dyDescent="0.25">
      <c r="D304" s="280"/>
    </row>
    <row r="305" spans="4:4" x14ac:dyDescent="0.25">
      <c r="D305" s="280"/>
    </row>
    <row r="306" spans="4:4" x14ac:dyDescent="0.25">
      <c r="D306" s="280"/>
    </row>
    <row r="307" spans="4:4" x14ac:dyDescent="0.25">
      <c r="D307" s="280"/>
    </row>
    <row r="308" spans="4:4" x14ac:dyDescent="0.25">
      <c r="D308" s="280"/>
    </row>
    <row r="309" spans="4:4" x14ac:dyDescent="0.25">
      <c r="D309" s="280"/>
    </row>
    <row r="310" spans="4:4" x14ac:dyDescent="0.25">
      <c r="D310" s="280"/>
    </row>
    <row r="311" spans="4:4" x14ac:dyDescent="0.25">
      <c r="D311" s="280"/>
    </row>
    <row r="312" spans="4:4" x14ac:dyDescent="0.25">
      <c r="D312" s="280"/>
    </row>
    <row r="313" spans="4:4" x14ac:dyDescent="0.25">
      <c r="D313" s="280"/>
    </row>
    <row r="314" spans="4:4" x14ac:dyDescent="0.25">
      <c r="D314" s="280"/>
    </row>
    <row r="315" spans="4:4" x14ac:dyDescent="0.25">
      <c r="D315" s="280"/>
    </row>
    <row r="316" spans="4:4" x14ac:dyDescent="0.25">
      <c r="D316" s="280"/>
    </row>
    <row r="317" spans="4:4" x14ac:dyDescent="0.25">
      <c r="D317" s="280"/>
    </row>
    <row r="318" spans="4:4" x14ac:dyDescent="0.25">
      <c r="D318" s="280"/>
    </row>
    <row r="319" spans="4:4" x14ac:dyDescent="0.25">
      <c r="D319" s="280"/>
    </row>
    <row r="320" spans="4:4" x14ac:dyDescent="0.25">
      <c r="D320" s="280"/>
    </row>
    <row r="321" spans="4:4" x14ac:dyDescent="0.25">
      <c r="D321" s="280"/>
    </row>
    <row r="322" spans="4:4" x14ac:dyDescent="0.25">
      <c r="D322" s="280"/>
    </row>
    <row r="323" spans="4:4" x14ac:dyDescent="0.25">
      <c r="D323" s="280"/>
    </row>
    <row r="324" spans="4:4" x14ac:dyDescent="0.25">
      <c r="D324" s="280"/>
    </row>
    <row r="325" spans="4:4" x14ac:dyDescent="0.25">
      <c r="D325" s="280"/>
    </row>
    <row r="326" spans="4:4" x14ac:dyDescent="0.25">
      <c r="D326" s="280"/>
    </row>
    <row r="327" spans="4:4" x14ac:dyDescent="0.25">
      <c r="D327" s="280"/>
    </row>
    <row r="328" spans="4:4" x14ac:dyDescent="0.25">
      <c r="D328" s="280"/>
    </row>
    <row r="329" spans="4:4" x14ac:dyDescent="0.25">
      <c r="D329" s="280"/>
    </row>
    <row r="330" spans="4:4" x14ac:dyDescent="0.25">
      <c r="D330" s="280"/>
    </row>
    <row r="331" spans="4:4" x14ac:dyDescent="0.25">
      <c r="D331" s="280"/>
    </row>
    <row r="332" spans="4:4" x14ac:dyDescent="0.25">
      <c r="D332" s="280"/>
    </row>
    <row r="333" spans="4:4" x14ac:dyDescent="0.25">
      <c r="D333" s="280"/>
    </row>
    <row r="334" spans="4:4" x14ac:dyDescent="0.25">
      <c r="D334" s="280"/>
    </row>
    <row r="335" spans="4:4" x14ac:dyDescent="0.25">
      <c r="D335" s="280"/>
    </row>
    <row r="336" spans="4:4" x14ac:dyDescent="0.25">
      <c r="D336" s="280"/>
    </row>
    <row r="337" spans="4:4" x14ac:dyDescent="0.25">
      <c r="D337" s="280"/>
    </row>
    <row r="338" spans="4:4" x14ac:dyDescent="0.25">
      <c r="D338" s="280"/>
    </row>
    <row r="339" spans="4:4" x14ac:dyDescent="0.25">
      <c r="D339" s="280"/>
    </row>
    <row r="340" spans="4:4" x14ac:dyDescent="0.25">
      <c r="D340" s="280"/>
    </row>
    <row r="341" spans="4:4" x14ac:dyDescent="0.25">
      <c r="D341" s="280"/>
    </row>
    <row r="342" spans="4:4" x14ac:dyDescent="0.25">
      <c r="D342" s="280"/>
    </row>
    <row r="343" spans="4:4" x14ac:dyDescent="0.25">
      <c r="D343" s="280"/>
    </row>
    <row r="344" spans="4:4" x14ac:dyDescent="0.25">
      <c r="D344" s="280"/>
    </row>
    <row r="345" spans="4:4" x14ac:dyDescent="0.25">
      <c r="D345" s="280"/>
    </row>
    <row r="346" spans="4:4" x14ac:dyDescent="0.25">
      <c r="D346" s="280"/>
    </row>
    <row r="347" spans="4:4" x14ac:dyDescent="0.25">
      <c r="D347" s="280"/>
    </row>
    <row r="348" spans="4:4" x14ac:dyDescent="0.25">
      <c r="D348" s="280"/>
    </row>
    <row r="349" spans="4:4" x14ac:dyDescent="0.25">
      <c r="D349" s="280"/>
    </row>
    <row r="350" spans="4:4" x14ac:dyDescent="0.25">
      <c r="D350" s="280"/>
    </row>
    <row r="351" spans="4:4" x14ac:dyDescent="0.25">
      <c r="D351" s="280"/>
    </row>
    <row r="352" spans="4:4" x14ac:dyDescent="0.25">
      <c r="D352" s="280"/>
    </row>
    <row r="353" spans="4:4" x14ac:dyDescent="0.25">
      <c r="D353" s="280"/>
    </row>
    <row r="354" spans="4:4" x14ac:dyDescent="0.25">
      <c r="D354" s="280"/>
    </row>
    <row r="355" spans="4:4" x14ac:dyDescent="0.25">
      <c r="D355" s="280"/>
    </row>
    <row r="356" spans="4:4" x14ac:dyDescent="0.25">
      <c r="D356" s="280"/>
    </row>
    <row r="357" spans="4:4" x14ac:dyDescent="0.25">
      <c r="D357" s="280"/>
    </row>
    <row r="358" spans="4:4" x14ac:dyDescent="0.25">
      <c r="D358" s="280"/>
    </row>
    <row r="359" spans="4:4" x14ac:dyDescent="0.25">
      <c r="D359" s="280"/>
    </row>
    <row r="360" spans="4:4" x14ac:dyDescent="0.25">
      <c r="D360" s="280"/>
    </row>
    <row r="361" spans="4:4" x14ac:dyDescent="0.25">
      <c r="D361" s="280"/>
    </row>
    <row r="362" spans="4:4" x14ac:dyDescent="0.25">
      <c r="D362" s="280"/>
    </row>
    <row r="363" spans="4:4" x14ac:dyDescent="0.25">
      <c r="D363" s="280"/>
    </row>
    <row r="364" spans="4:4" x14ac:dyDescent="0.25">
      <c r="D364" s="280"/>
    </row>
    <row r="365" spans="4:4" x14ac:dyDescent="0.25">
      <c r="D365" s="280"/>
    </row>
    <row r="366" spans="4:4" x14ac:dyDescent="0.25">
      <c r="D366" s="280"/>
    </row>
    <row r="367" spans="4:4" x14ac:dyDescent="0.25">
      <c r="D367" s="280"/>
    </row>
    <row r="368" spans="4:4" x14ac:dyDescent="0.25">
      <c r="D368" s="280"/>
    </row>
    <row r="369" spans="4:4" x14ac:dyDescent="0.25">
      <c r="D369" s="280"/>
    </row>
    <row r="370" spans="4:4" x14ac:dyDescent="0.25">
      <c r="D370" s="280"/>
    </row>
    <row r="371" spans="4:4" x14ac:dyDescent="0.25">
      <c r="D371" s="280"/>
    </row>
    <row r="372" spans="4:4" x14ac:dyDescent="0.25">
      <c r="D372" s="280"/>
    </row>
    <row r="373" spans="4:4" x14ac:dyDescent="0.25">
      <c r="D373" s="280"/>
    </row>
    <row r="374" spans="4:4" x14ac:dyDescent="0.25">
      <c r="D374" s="280"/>
    </row>
    <row r="375" spans="4:4" x14ac:dyDescent="0.25">
      <c r="D375" s="280"/>
    </row>
    <row r="376" spans="4:4" x14ac:dyDescent="0.25">
      <c r="D376" s="280"/>
    </row>
    <row r="377" spans="4:4" x14ac:dyDescent="0.25">
      <c r="D377" s="280"/>
    </row>
    <row r="378" spans="4:4" x14ac:dyDescent="0.25">
      <c r="D378" s="280"/>
    </row>
    <row r="379" spans="4:4" x14ac:dyDescent="0.25">
      <c r="D379" s="280"/>
    </row>
    <row r="380" spans="4:4" x14ac:dyDescent="0.25">
      <c r="D380" s="280"/>
    </row>
    <row r="381" spans="4:4" x14ac:dyDescent="0.25">
      <c r="D381" s="280"/>
    </row>
    <row r="382" spans="4:4" x14ac:dyDescent="0.25">
      <c r="D382" s="280"/>
    </row>
    <row r="383" spans="4:4" x14ac:dyDescent="0.25">
      <c r="D383" s="280"/>
    </row>
    <row r="384" spans="4:4" x14ac:dyDescent="0.25">
      <c r="D384" s="280"/>
    </row>
    <row r="385" spans="4:4" x14ac:dyDescent="0.25">
      <c r="D385" s="280"/>
    </row>
    <row r="386" spans="4:4" x14ac:dyDescent="0.25">
      <c r="D386" s="280"/>
    </row>
    <row r="387" spans="4:4" x14ac:dyDescent="0.25">
      <c r="D387" s="280"/>
    </row>
    <row r="388" spans="4:4" x14ac:dyDescent="0.25">
      <c r="D388" s="280"/>
    </row>
    <row r="389" spans="4:4" x14ac:dyDescent="0.25">
      <c r="D389" s="280"/>
    </row>
    <row r="390" spans="4:4" x14ac:dyDescent="0.25">
      <c r="D390" s="280"/>
    </row>
    <row r="391" spans="4:4" x14ac:dyDescent="0.25">
      <c r="D391" s="280"/>
    </row>
    <row r="392" spans="4:4" x14ac:dyDescent="0.25">
      <c r="D392" s="280"/>
    </row>
    <row r="393" spans="4:4" x14ac:dyDescent="0.25">
      <c r="D393" s="280"/>
    </row>
    <row r="394" spans="4:4" x14ac:dyDescent="0.25">
      <c r="D394" s="280"/>
    </row>
    <row r="395" spans="4:4" x14ac:dyDescent="0.25">
      <c r="D395" s="280"/>
    </row>
    <row r="396" spans="4:4" x14ac:dyDescent="0.25">
      <c r="D396" s="280"/>
    </row>
    <row r="397" spans="4:4" x14ac:dyDescent="0.25">
      <c r="D397" s="280"/>
    </row>
    <row r="398" spans="4:4" x14ac:dyDescent="0.25">
      <c r="D398" s="280"/>
    </row>
    <row r="399" spans="4:4" x14ac:dyDescent="0.25">
      <c r="D399" s="280"/>
    </row>
    <row r="400" spans="4:4" x14ac:dyDescent="0.25">
      <c r="D400" s="280"/>
    </row>
    <row r="401" spans="4:4" x14ac:dyDescent="0.25">
      <c r="D401" s="280"/>
    </row>
    <row r="402" spans="4:4" x14ac:dyDescent="0.25">
      <c r="D402" s="280"/>
    </row>
    <row r="403" spans="4:4" x14ac:dyDescent="0.25">
      <c r="D403" s="280"/>
    </row>
    <row r="404" spans="4:4" x14ac:dyDescent="0.25">
      <c r="D404" s="280"/>
    </row>
    <row r="405" spans="4:4" x14ac:dyDescent="0.25">
      <c r="D405" s="280"/>
    </row>
    <row r="406" spans="4:4" x14ac:dyDescent="0.25">
      <c r="D406" s="280"/>
    </row>
    <row r="407" spans="4:4" x14ac:dyDescent="0.25">
      <c r="D407" s="280"/>
    </row>
    <row r="408" spans="4:4" x14ac:dyDescent="0.25">
      <c r="D408" s="280"/>
    </row>
    <row r="409" spans="4:4" x14ac:dyDescent="0.25">
      <c r="D409" s="280"/>
    </row>
    <row r="410" spans="4:4" x14ac:dyDescent="0.25">
      <c r="D410" s="280"/>
    </row>
    <row r="411" spans="4:4" x14ac:dyDescent="0.25">
      <c r="D411" s="280"/>
    </row>
    <row r="412" spans="4:4" x14ac:dyDescent="0.25">
      <c r="D412" s="280"/>
    </row>
    <row r="413" spans="4:4" x14ac:dyDescent="0.25">
      <c r="D413" s="280"/>
    </row>
    <row r="414" spans="4:4" x14ac:dyDescent="0.25">
      <c r="D414" s="280"/>
    </row>
    <row r="415" spans="4:4" x14ac:dyDescent="0.25">
      <c r="D415" s="280"/>
    </row>
    <row r="416" spans="4:4" x14ac:dyDescent="0.25">
      <c r="D416" s="280"/>
    </row>
    <row r="417" spans="4:4" x14ac:dyDescent="0.25">
      <c r="D417" s="280"/>
    </row>
    <row r="418" spans="4:4" x14ac:dyDescent="0.25">
      <c r="D418" s="280"/>
    </row>
    <row r="419" spans="4:4" x14ac:dyDescent="0.25">
      <c r="D419" s="280"/>
    </row>
    <row r="420" spans="4:4" x14ac:dyDescent="0.25">
      <c r="D420" s="280"/>
    </row>
    <row r="421" spans="4:4" x14ac:dyDescent="0.25">
      <c r="D421" s="280"/>
    </row>
    <row r="422" spans="4:4" x14ac:dyDescent="0.25">
      <c r="D422" s="280"/>
    </row>
    <row r="423" spans="4:4" x14ac:dyDescent="0.25">
      <c r="D423" s="280"/>
    </row>
    <row r="424" spans="4:4" x14ac:dyDescent="0.25">
      <c r="D424" s="280"/>
    </row>
    <row r="425" spans="4:4" x14ac:dyDescent="0.25">
      <c r="D425" s="280"/>
    </row>
    <row r="426" spans="4:4" x14ac:dyDescent="0.25">
      <c r="D426" s="280"/>
    </row>
    <row r="427" spans="4:4" x14ac:dyDescent="0.25">
      <c r="D427" s="280"/>
    </row>
    <row r="428" spans="4:4" x14ac:dyDescent="0.25">
      <c r="D428" s="280"/>
    </row>
    <row r="429" spans="4:4" x14ac:dyDescent="0.25">
      <c r="D429" s="280"/>
    </row>
    <row r="430" spans="4:4" x14ac:dyDescent="0.25">
      <c r="D430" s="280"/>
    </row>
    <row r="431" spans="4:4" x14ac:dyDescent="0.25">
      <c r="D431" s="280"/>
    </row>
    <row r="432" spans="4:4" x14ac:dyDescent="0.25">
      <c r="D432" s="280"/>
    </row>
    <row r="433" spans="4:4" x14ac:dyDescent="0.25">
      <c r="D433" s="280"/>
    </row>
    <row r="434" spans="4:4" x14ac:dyDescent="0.25">
      <c r="D434" s="280"/>
    </row>
    <row r="435" spans="4:4" x14ac:dyDescent="0.25">
      <c r="D435" s="280"/>
    </row>
    <row r="436" spans="4:4" x14ac:dyDescent="0.25">
      <c r="D436" s="280"/>
    </row>
    <row r="437" spans="4:4" x14ac:dyDescent="0.25">
      <c r="D437" s="280"/>
    </row>
    <row r="438" spans="4:4" x14ac:dyDescent="0.25">
      <c r="D438" s="280"/>
    </row>
    <row r="439" spans="4:4" x14ac:dyDescent="0.25">
      <c r="D439" s="280"/>
    </row>
    <row r="440" spans="4:4" x14ac:dyDescent="0.25">
      <c r="D440" s="280"/>
    </row>
    <row r="441" spans="4:4" x14ac:dyDescent="0.25">
      <c r="D441" s="280"/>
    </row>
    <row r="442" spans="4:4" x14ac:dyDescent="0.25">
      <c r="D442" s="280"/>
    </row>
    <row r="443" spans="4:4" x14ac:dyDescent="0.25">
      <c r="D443" s="280"/>
    </row>
    <row r="444" spans="4:4" x14ac:dyDescent="0.25">
      <c r="D444" s="280"/>
    </row>
    <row r="445" spans="4:4" x14ac:dyDescent="0.25">
      <c r="D445" s="280"/>
    </row>
    <row r="446" spans="4:4" x14ac:dyDescent="0.25">
      <c r="D446" s="280"/>
    </row>
    <row r="447" spans="4:4" x14ac:dyDescent="0.25">
      <c r="D447" s="280"/>
    </row>
    <row r="448" spans="4:4" x14ac:dyDescent="0.25">
      <c r="D448" s="280"/>
    </row>
    <row r="449" spans="4:4" x14ac:dyDescent="0.25">
      <c r="D449" s="280"/>
    </row>
    <row r="450" spans="4:4" x14ac:dyDescent="0.25">
      <c r="D450" s="280"/>
    </row>
    <row r="451" spans="4:4" x14ac:dyDescent="0.25">
      <c r="D451" s="280"/>
    </row>
    <row r="452" spans="4:4" x14ac:dyDescent="0.25">
      <c r="D452" s="280"/>
    </row>
    <row r="453" spans="4:4" x14ac:dyDescent="0.25">
      <c r="D453" s="280"/>
    </row>
    <row r="454" spans="4:4" x14ac:dyDescent="0.25">
      <c r="D454" s="280"/>
    </row>
    <row r="455" spans="4:4" x14ac:dyDescent="0.25">
      <c r="D455" s="280"/>
    </row>
    <row r="456" spans="4:4" x14ac:dyDescent="0.25">
      <c r="D456" s="280"/>
    </row>
    <row r="457" spans="4:4" x14ac:dyDescent="0.25">
      <c r="D457" s="280"/>
    </row>
    <row r="458" spans="4:4" x14ac:dyDescent="0.25">
      <c r="D458" s="280"/>
    </row>
    <row r="459" spans="4:4" x14ac:dyDescent="0.25">
      <c r="D459" s="280"/>
    </row>
    <row r="460" spans="4:4" x14ac:dyDescent="0.25">
      <c r="D460" s="280"/>
    </row>
    <row r="461" spans="4:4" x14ac:dyDescent="0.25">
      <c r="D461" s="280"/>
    </row>
    <row r="462" spans="4:4" x14ac:dyDescent="0.25">
      <c r="D462" s="280"/>
    </row>
    <row r="463" spans="4:4" x14ac:dyDescent="0.25">
      <c r="D463" s="280"/>
    </row>
    <row r="464" spans="4:4" x14ac:dyDescent="0.25">
      <c r="D464" s="280"/>
    </row>
    <row r="465" spans="4:4" x14ac:dyDescent="0.25">
      <c r="D465" s="280"/>
    </row>
    <row r="466" spans="4:4" x14ac:dyDescent="0.25">
      <c r="D466" s="280"/>
    </row>
    <row r="467" spans="4:4" x14ac:dyDescent="0.25">
      <c r="D467" s="280"/>
    </row>
    <row r="468" spans="4:4" x14ac:dyDescent="0.25">
      <c r="D468" s="280"/>
    </row>
    <row r="469" spans="4:4" x14ac:dyDescent="0.25">
      <c r="D469" s="280"/>
    </row>
    <row r="470" spans="4:4" x14ac:dyDescent="0.25">
      <c r="D470" s="280"/>
    </row>
    <row r="471" spans="4:4" x14ac:dyDescent="0.25">
      <c r="D471" s="280"/>
    </row>
    <row r="472" spans="4:4" x14ac:dyDescent="0.25">
      <c r="D472" s="280"/>
    </row>
    <row r="473" spans="4:4" x14ac:dyDescent="0.25">
      <c r="D473" s="280"/>
    </row>
    <row r="474" spans="4:4" x14ac:dyDescent="0.25">
      <c r="D474" s="280"/>
    </row>
    <row r="475" spans="4:4" x14ac:dyDescent="0.25">
      <c r="D475" s="280"/>
    </row>
    <row r="476" spans="4:4" x14ac:dyDescent="0.25">
      <c r="D476" s="280"/>
    </row>
    <row r="477" spans="4:4" x14ac:dyDescent="0.25">
      <c r="D477" s="280"/>
    </row>
    <row r="478" spans="4:4" x14ac:dyDescent="0.25">
      <c r="D478" s="280"/>
    </row>
    <row r="479" spans="4:4" x14ac:dyDescent="0.25">
      <c r="D479" s="280"/>
    </row>
    <row r="480" spans="4:4" x14ac:dyDescent="0.25">
      <c r="D480" s="280"/>
    </row>
    <row r="481" spans="4:4" x14ac:dyDescent="0.25">
      <c r="D481" s="280"/>
    </row>
    <row r="482" spans="4:4" x14ac:dyDescent="0.25">
      <c r="D482" s="280"/>
    </row>
    <row r="483" spans="4:4" x14ac:dyDescent="0.25">
      <c r="D483" s="280"/>
    </row>
    <row r="484" spans="4:4" x14ac:dyDescent="0.25">
      <c r="D484" s="280"/>
    </row>
    <row r="485" spans="4:4" x14ac:dyDescent="0.25">
      <c r="D485" s="280"/>
    </row>
    <row r="486" spans="4:4" x14ac:dyDescent="0.25">
      <c r="D486" s="280"/>
    </row>
    <row r="487" spans="4:4" x14ac:dyDescent="0.25">
      <c r="D487" s="280"/>
    </row>
    <row r="488" spans="4:4" x14ac:dyDescent="0.25">
      <c r="D488" s="280"/>
    </row>
    <row r="489" spans="4:4" x14ac:dyDescent="0.25">
      <c r="D489" s="280"/>
    </row>
    <row r="490" spans="4:4" x14ac:dyDescent="0.25">
      <c r="D490" s="280"/>
    </row>
    <row r="491" spans="4:4" x14ac:dyDescent="0.25">
      <c r="D491" s="280"/>
    </row>
    <row r="492" spans="4:4" x14ac:dyDescent="0.25">
      <c r="D492" s="280"/>
    </row>
    <row r="493" spans="4:4" x14ac:dyDescent="0.25">
      <c r="D493" s="280"/>
    </row>
    <row r="494" spans="4:4" x14ac:dyDescent="0.25">
      <c r="D494" s="280"/>
    </row>
    <row r="495" spans="4:4" x14ac:dyDescent="0.25">
      <c r="D495" s="280"/>
    </row>
    <row r="496" spans="4:4" x14ac:dyDescent="0.25">
      <c r="D496" s="280"/>
    </row>
    <row r="497" spans="4:4" x14ac:dyDescent="0.25">
      <c r="D497" s="280"/>
    </row>
    <row r="498" spans="4:4" x14ac:dyDescent="0.25">
      <c r="D498" s="280"/>
    </row>
    <row r="499" spans="4:4" x14ac:dyDescent="0.25">
      <c r="D499" s="280"/>
    </row>
    <row r="500" spans="4:4" x14ac:dyDescent="0.25">
      <c r="D500" s="280"/>
    </row>
    <row r="501" spans="4:4" x14ac:dyDescent="0.25">
      <c r="D501" s="280"/>
    </row>
    <row r="502" spans="4:4" x14ac:dyDescent="0.25">
      <c r="D502" s="280"/>
    </row>
    <row r="503" spans="4:4" x14ac:dyDescent="0.25">
      <c r="D503" s="280"/>
    </row>
    <row r="504" spans="4:4" x14ac:dyDescent="0.25">
      <c r="D504" s="280"/>
    </row>
    <row r="505" spans="4:4" x14ac:dyDescent="0.25">
      <c r="D505" s="280"/>
    </row>
    <row r="506" spans="4:4" x14ac:dyDescent="0.25">
      <c r="D506" s="280"/>
    </row>
    <row r="507" spans="4:4" x14ac:dyDescent="0.25">
      <c r="D507" s="280"/>
    </row>
    <row r="508" spans="4:4" x14ac:dyDescent="0.25">
      <c r="D508" s="280"/>
    </row>
    <row r="509" spans="4:4" x14ac:dyDescent="0.25">
      <c r="D509" s="280"/>
    </row>
    <row r="510" spans="4:4" x14ac:dyDescent="0.25">
      <c r="D510" s="280"/>
    </row>
    <row r="511" spans="4:4" x14ac:dyDescent="0.25">
      <c r="D511" s="280"/>
    </row>
    <row r="512" spans="4:4" x14ac:dyDescent="0.25">
      <c r="D512" s="280"/>
    </row>
    <row r="513" spans="4:4" x14ac:dyDescent="0.25">
      <c r="D513" s="280"/>
    </row>
    <row r="514" spans="4:4" x14ac:dyDescent="0.25">
      <c r="D514" s="280"/>
    </row>
    <row r="515" spans="4:4" x14ac:dyDescent="0.25">
      <c r="D515" s="280"/>
    </row>
    <row r="516" spans="4:4" x14ac:dyDescent="0.25">
      <c r="D516" s="280"/>
    </row>
    <row r="517" spans="4:4" x14ac:dyDescent="0.25">
      <c r="D517" s="280"/>
    </row>
    <row r="518" spans="4:4" x14ac:dyDescent="0.25">
      <c r="D518" s="280"/>
    </row>
    <row r="519" spans="4:4" x14ac:dyDescent="0.25">
      <c r="D519" s="280"/>
    </row>
    <row r="520" spans="4:4" x14ac:dyDescent="0.25">
      <c r="D520" s="280"/>
    </row>
    <row r="521" spans="4:4" x14ac:dyDescent="0.25">
      <c r="D521" s="280"/>
    </row>
    <row r="522" spans="4:4" x14ac:dyDescent="0.25">
      <c r="D522" s="280"/>
    </row>
    <row r="523" spans="4:4" x14ac:dyDescent="0.25">
      <c r="D523" s="280"/>
    </row>
    <row r="524" spans="4:4" x14ac:dyDescent="0.25">
      <c r="D524" s="280"/>
    </row>
    <row r="525" spans="4:4" x14ac:dyDescent="0.25">
      <c r="D525" s="280"/>
    </row>
    <row r="526" spans="4:4" x14ac:dyDescent="0.25">
      <c r="D526" s="280"/>
    </row>
    <row r="527" spans="4:4" x14ac:dyDescent="0.25">
      <c r="D527" s="280"/>
    </row>
    <row r="528" spans="4:4" x14ac:dyDescent="0.25">
      <c r="D528" s="280"/>
    </row>
    <row r="529" spans="4:4" x14ac:dyDescent="0.25">
      <c r="D529" s="280"/>
    </row>
    <row r="530" spans="4:4" x14ac:dyDescent="0.25">
      <c r="D530" s="280"/>
    </row>
    <row r="531" spans="4:4" x14ac:dyDescent="0.25">
      <c r="D531" s="280"/>
    </row>
    <row r="532" spans="4:4" x14ac:dyDescent="0.25">
      <c r="D532" s="280"/>
    </row>
    <row r="533" spans="4:4" x14ac:dyDescent="0.25">
      <c r="D533" s="280"/>
    </row>
    <row r="534" spans="4:4" x14ac:dyDescent="0.25">
      <c r="D534" s="280"/>
    </row>
    <row r="535" spans="4:4" x14ac:dyDescent="0.25">
      <c r="D535" s="280"/>
    </row>
    <row r="536" spans="4:4" x14ac:dyDescent="0.25">
      <c r="D536" s="280"/>
    </row>
    <row r="537" spans="4:4" x14ac:dyDescent="0.25">
      <c r="D537" s="280"/>
    </row>
    <row r="538" spans="4:4" x14ac:dyDescent="0.25">
      <c r="D538" s="280"/>
    </row>
    <row r="539" spans="4:4" x14ac:dyDescent="0.25">
      <c r="D539" s="280"/>
    </row>
    <row r="540" spans="4:4" x14ac:dyDescent="0.25">
      <c r="D540" s="280"/>
    </row>
    <row r="541" spans="4:4" x14ac:dyDescent="0.25">
      <c r="D541" s="280"/>
    </row>
    <row r="542" spans="4:4" x14ac:dyDescent="0.25">
      <c r="D542" s="280"/>
    </row>
    <row r="543" spans="4:4" x14ac:dyDescent="0.25">
      <c r="D543" s="280"/>
    </row>
    <row r="544" spans="4:4" x14ac:dyDescent="0.25">
      <c r="D544" s="280"/>
    </row>
    <row r="545" spans="4:4" x14ac:dyDescent="0.25">
      <c r="D545" s="280"/>
    </row>
    <row r="546" spans="4:4" x14ac:dyDescent="0.25">
      <c r="D546" s="280"/>
    </row>
    <row r="547" spans="4:4" x14ac:dyDescent="0.25">
      <c r="D547" s="280"/>
    </row>
    <row r="548" spans="4:4" x14ac:dyDescent="0.25">
      <c r="D548" s="280"/>
    </row>
    <row r="549" spans="4:4" x14ac:dyDescent="0.25">
      <c r="D549" s="280"/>
    </row>
    <row r="550" spans="4:4" x14ac:dyDescent="0.25">
      <c r="D550" s="280"/>
    </row>
    <row r="551" spans="4:4" x14ac:dyDescent="0.25">
      <c r="D551" s="280"/>
    </row>
    <row r="552" spans="4:4" x14ac:dyDescent="0.25">
      <c r="D552" s="280"/>
    </row>
    <row r="553" spans="4:4" x14ac:dyDescent="0.25">
      <c r="D553" s="280"/>
    </row>
    <row r="554" spans="4:4" x14ac:dyDescent="0.25">
      <c r="D554" s="280"/>
    </row>
    <row r="555" spans="4:4" x14ac:dyDescent="0.25">
      <c r="D555" s="280"/>
    </row>
    <row r="556" spans="4:4" x14ac:dyDescent="0.25">
      <c r="D556" s="280"/>
    </row>
    <row r="557" spans="4:4" x14ac:dyDescent="0.25">
      <c r="D557" s="280"/>
    </row>
    <row r="558" spans="4:4" x14ac:dyDescent="0.25">
      <c r="D558" s="280"/>
    </row>
    <row r="559" spans="4:4" x14ac:dyDescent="0.25">
      <c r="D559" s="280"/>
    </row>
    <row r="560" spans="4:4" x14ac:dyDescent="0.25">
      <c r="D560" s="280"/>
    </row>
    <row r="561" spans="4:4" x14ac:dyDescent="0.25">
      <c r="D561" s="280"/>
    </row>
    <row r="562" spans="4:4" x14ac:dyDescent="0.25">
      <c r="D562" s="280"/>
    </row>
    <row r="563" spans="4:4" x14ac:dyDescent="0.25">
      <c r="D563" s="280"/>
    </row>
    <row r="564" spans="4:4" x14ac:dyDescent="0.25">
      <c r="D564" s="280"/>
    </row>
    <row r="565" spans="4:4" x14ac:dyDescent="0.25">
      <c r="D565" s="280"/>
    </row>
    <row r="566" spans="4:4" x14ac:dyDescent="0.25">
      <c r="D566" s="280"/>
    </row>
    <row r="567" spans="4:4" x14ac:dyDescent="0.25">
      <c r="D567" s="280"/>
    </row>
    <row r="568" spans="4:4" x14ac:dyDescent="0.25">
      <c r="D568" s="280"/>
    </row>
    <row r="569" spans="4:4" x14ac:dyDescent="0.25">
      <c r="D569" s="280"/>
    </row>
    <row r="570" spans="4:4" x14ac:dyDescent="0.25">
      <c r="D570" s="280"/>
    </row>
    <row r="571" spans="4:4" x14ac:dyDescent="0.25">
      <c r="D571" s="280"/>
    </row>
    <row r="572" spans="4:4" x14ac:dyDescent="0.25">
      <c r="D572" s="280"/>
    </row>
    <row r="573" spans="4:4" x14ac:dyDescent="0.25">
      <c r="D573" s="280"/>
    </row>
    <row r="574" spans="4:4" x14ac:dyDescent="0.25">
      <c r="D574" s="280"/>
    </row>
    <row r="575" spans="4:4" x14ac:dyDescent="0.25">
      <c r="D575" s="280"/>
    </row>
    <row r="576" spans="4:4" x14ac:dyDescent="0.25">
      <c r="D576" s="280"/>
    </row>
    <row r="577" spans="4:4" x14ac:dyDescent="0.25">
      <c r="D577" s="280"/>
    </row>
    <row r="578" spans="4:4" x14ac:dyDescent="0.25">
      <c r="D578" s="280"/>
    </row>
    <row r="579" spans="4:4" x14ac:dyDescent="0.25">
      <c r="D579" s="280"/>
    </row>
    <row r="580" spans="4:4" x14ac:dyDescent="0.25">
      <c r="D580" s="280"/>
    </row>
    <row r="581" spans="4:4" x14ac:dyDescent="0.25">
      <c r="D581" s="280"/>
    </row>
    <row r="582" spans="4:4" x14ac:dyDescent="0.25">
      <c r="D582" s="280"/>
    </row>
    <row r="583" spans="4:4" x14ac:dyDescent="0.25">
      <c r="D583" s="280"/>
    </row>
    <row r="584" spans="4:4" x14ac:dyDescent="0.25">
      <c r="D584" s="280"/>
    </row>
    <row r="585" spans="4:4" x14ac:dyDescent="0.25">
      <c r="D585" s="280"/>
    </row>
    <row r="586" spans="4:4" x14ac:dyDescent="0.25">
      <c r="D586" s="280"/>
    </row>
    <row r="587" spans="4:4" x14ac:dyDescent="0.25">
      <c r="D587" s="280"/>
    </row>
    <row r="588" spans="4:4" x14ac:dyDescent="0.25">
      <c r="D588" s="280"/>
    </row>
    <row r="589" spans="4:4" x14ac:dyDescent="0.25">
      <c r="D589" s="280"/>
    </row>
    <row r="590" spans="4:4" x14ac:dyDescent="0.25">
      <c r="D590" s="280"/>
    </row>
    <row r="591" spans="4:4" x14ac:dyDescent="0.25">
      <c r="D591" s="280"/>
    </row>
    <row r="592" spans="4:4" x14ac:dyDescent="0.25">
      <c r="D592" s="280"/>
    </row>
    <row r="593" spans="4:4" x14ac:dyDescent="0.25">
      <c r="D593" s="280"/>
    </row>
    <row r="594" spans="4:4" x14ac:dyDescent="0.25">
      <c r="D594" s="280"/>
    </row>
    <row r="595" spans="4:4" x14ac:dyDescent="0.25">
      <c r="D595" s="280"/>
    </row>
    <row r="596" spans="4:4" x14ac:dyDescent="0.25">
      <c r="D596" s="280"/>
    </row>
    <row r="597" spans="4:4" x14ac:dyDescent="0.25">
      <c r="D597" s="280"/>
    </row>
    <row r="598" spans="4:4" x14ac:dyDescent="0.25">
      <c r="D598" s="280"/>
    </row>
    <row r="599" spans="4:4" x14ac:dyDescent="0.25">
      <c r="D599" s="280"/>
    </row>
    <row r="600" spans="4:4" x14ac:dyDescent="0.25">
      <c r="D600" s="280"/>
    </row>
    <row r="601" spans="4:4" x14ac:dyDescent="0.25">
      <c r="D601" s="280"/>
    </row>
    <row r="602" spans="4:4" x14ac:dyDescent="0.25">
      <c r="D602" s="280"/>
    </row>
    <row r="603" spans="4:4" x14ac:dyDescent="0.25">
      <c r="D603" s="280"/>
    </row>
    <row r="604" spans="4:4" x14ac:dyDescent="0.25">
      <c r="D604" s="280"/>
    </row>
    <row r="605" spans="4:4" x14ac:dyDescent="0.25">
      <c r="D605" s="280"/>
    </row>
    <row r="606" spans="4:4" x14ac:dyDescent="0.25">
      <c r="D606" s="280"/>
    </row>
    <row r="607" spans="4:4" x14ac:dyDescent="0.25">
      <c r="D607" s="280"/>
    </row>
    <row r="608" spans="4:4" x14ac:dyDescent="0.25">
      <c r="D608" s="280"/>
    </row>
    <row r="609" spans="4:4" x14ac:dyDescent="0.25">
      <c r="D609" s="280"/>
    </row>
    <row r="610" spans="4:4" x14ac:dyDescent="0.25">
      <c r="D610" s="280"/>
    </row>
    <row r="611" spans="4:4" x14ac:dyDescent="0.25">
      <c r="D611" s="280"/>
    </row>
    <row r="612" spans="4:4" x14ac:dyDescent="0.25">
      <c r="D612" s="280"/>
    </row>
    <row r="613" spans="4:4" x14ac:dyDescent="0.25">
      <c r="D613" s="280"/>
    </row>
    <row r="614" spans="4:4" x14ac:dyDescent="0.25">
      <c r="D614" s="280"/>
    </row>
    <row r="615" spans="4:4" x14ac:dyDescent="0.25">
      <c r="D615" s="280"/>
    </row>
    <row r="616" spans="4:4" x14ac:dyDescent="0.25">
      <c r="D616" s="280"/>
    </row>
    <row r="617" spans="4:4" x14ac:dyDescent="0.25">
      <c r="D617" s="280"/>
    </row>
    <row r="618" spans="4:4" x14ac:dyDescent="0.25">
      <c r="D618" s="280"/>
    </row>
    <row r="619" spans="4:4" x14ac:dyDescent="0.25">
      <c r="D619" s="280"/>
    </row>
    <row r="620" spans="4:4" x14ac:dyDescent="0.25">
      <c r="D620" s="280"/>
    </row>
    <row r="621" spans="4:4" x14ac:dyDescent="0.25">
      <c r="D621" s="280"/>
    </row>
    <row r="622" spans="4:4" x14ac:dyDescent="0.25">
      <c r="D622" s="280"/>
    </row>
    <row r="623" spans="4:4" x14ac:dyDescent="0.25">
      <c r="D623" s="280"/>
    </row>
    <row r="624" spans="4:4" x14ac:dyDescent="0.25">
      <c r="D624" s="280"/>
    </row>
    <row r="625" spans="4:4" x14ac:dyDescent="0.25">
      <c r="D625" s="280"/>
    </row>
    <row r="626" spans="4:4" x14ac:dyDescent="0.25">
      <c r="D626" s="280"/>
    </row>
    <row r="627" spans="4:4" x14ac:dyDescent="0.25">
      <c r="D627" s="280"/>
    </row>
    <row r="628" spans="4:4" x14ac:dyDescent="0.25">
      <c r="D628" s="280"/>
    </row>
    <row r="629" spans="4:4" x14ac:dyDescent="0.25">
      <c r="D629" s="280"/>
    </row>
    <row r="630" spans="4:4" x14ac:dyDescent="0.25">
      <c r="D630" s="280"/>
    </row>
    <row r="631" spans="4:4" x14ac:dyDescent="0.25">
      <c r="D631" s="280"/>
    </row>
    <row r="632" spans="4:4" x14ac:dyDescent="0.25">
      <c r="D632" s="280"/>
    </row>
    <row r="633" spans="4:4" x14ac:dyDescent="0.25">
      <c r="D633" s="280"/>
    </row>
    <row r="634" spans="4:4" x14ac:dyDescent="0.25">
      <c r="D634" s="280"/>
    </row>
    <row r="635" spans="4:4" x14ac:dyDescent="0.25">
      <c r="D635" s="280"/>
    </row>
    <row r="636" spans="4:4" x14ac:dyDescent="0.25">
      <c r="D636" s="280"/>
    </row>
    <row r="637" spans="4:4" x14ac:dyDescent="0.25">
      <c r="D637" s="280"/>
    </row>
    <row r="638" spans="4:4" x14ac:dyDescent="0.25">
      <c r="D638" s="280"/>
    </row>
    <row r="639" spans="4:4" x14ac:dyDescent="0.25">
      <c r="D639" s="280"/>
    </row>
    <row r="640" spans="4:4" x14ac:dyDescent="0.25">
      <c r="D640" s="280"/>
    </row>
    <row r="641" spans="4:4" x14ac:dyDescent="0.25">
      <c r="D641" s="280"/>
    </row>
    <row r="642" spans="4:4" x14ac:dyDescent="0.25">
      <c r="D642" s="280"/>
    </row>
    <row r="643" spans="4:4" x14ac:dyDescent="0.25">
      <c r="D643" s="280"/>
    </row>
    <row r="644" spans="4:4" x14ac:dyDescent="0.25">
      <c r="D644" s="280"/>
    </row>
    <row r="645" spans="4:4" x14ac:dyDescent="0.25">
      <c r="D645" s="280"/>
    </row>
    <row r="646" spans="4:4" x14ac:dyDescent="0.25">
      <c r="D646" s="280"/>
    </row>
    <row r="647" spans="4:4" x14ac:dyDescent="0.25">
      <c r="D647" s="280"/>
    </row>
    <row r="648" spans="4:4" x14ac:dyDescent="0.25">
      <c r="D648" s="280"/>
    </row>
    <row r="649" spans="4:4" x14ac:dyDescent="0.25">
      <c r="D649" s="280"/>
    </row>
    <row r="650" spans="4:4" x14ac:dyDescent="0.25">
      <c r="D650" s="280"/>
    </row>
    <row r="651" spans="4:4" x14ac:dyDescent="0.25">
      <c r="D651" s="280"/>
    </row>
    <row r="652" spans="4:4" x14ac:dyDescent="0.25">
      <c r="D652" s="280"/>
    </row>
    <row r="653" spans="4:4" x14ac:dyDescent="0.25">
      <c r="D653" s="280"/>
    </row>
    <row r="654" spans="4:4" x14ac:dyDescent="0.25">
      <c r="D654" s="280"/>
    </row>
    <row r="655" spans="4:4" x14ac:dyDescent="0.25">
      <c r="D655" s="280"/>
    </row>
    <row r="656" spans="4:4" x14ac:dyDescent="0.25">
      <c r="D656" s="280"/>
    </row>
    <row r="657" spans="4:4" x14ac:dyDescent="0.25">
      <c r="D657" s="280"/>
    </row>
    <row r="658" spans="4:4" x14ac:dyDescent="0.25">
      <c r="D658" s="280"/>
    </row>
    <row r="659" spans="4:4" x14ac:dyDescent="0.25">
      <c r="D659" s="280"/>
    </row>
    <row r="660" spans="4:4" x14ac:dyDescent="0.25">
      <c r="D660" s="280"/>
    </row>
    <row r="661" spans="4:4" x14ac:dyDescent="0.25">
      <c r="D661" s="280"/>
    </row>
    <row r="662" spans="4:4" x14ac:dyDescent="0.25">
      <c r="D662" s="280"/>
    </row>
    <row r="663" spans="4:4" x14ac:dyDescent="0.25">
      <c r="D663" s="280"/>
    </row>
    <row r="664" spans="4:4" x14ac:dyDescent="0.25">
      <c r="D664" s="280"/>
    </row>
    <row r="665" spans="4:4" x14ac:dyDescent="0.25">
      <c r="D665" s="280"/>
    </row>
    <row r="666" spans="4:4" x14ac:dyDescent="0.25">
      <c r="D666" s="280"/>
    </row>
    <row r="667" spans="4:4" x14ac:dyDescent="0.25">
      <c r="D667" s="280"/>
    </row>
    <row r="668" spans="4:4" x14ac:dyDescent="0.25">
      <c r="D668" s="280"/>
    </row>
    <row r="669" spans="4:4" x14ac:dyDescent="0.25">
      <c r="D669" s="280"/>
    </row>
    <row r="670" spans="4:4" x14ac:dyDescent="0.25">
      <c r="D670" s="280"/>
    </row>
    <row r="671" spans="4:4" x14ac:dyDescent="0.25">
      <c r="D671" s="280"/>
    </row>
    <row r="672" spans="4:4" x14ac:dyDescent="0.25">
      <c r="D672" s="280"/>
    </row>
    <row r="673" spans="4:4" x14ac:dyDescent="0.25">
      <c r="D673" s="280"/>
    </row>
    <row r="674" spans="4:4" x14ac:dyDescent="0.25">
      <c r="D674" s="280"/>
    </row>
    <row r="675" spans="4:4" x14ac:dyDescent="0.25">
      <c r="D675" s="280"/>
    </row>
    <row r="676" spans="4:4" x14ac:dyDescent="0.25">
      <c r="D676" s="280"/>
    </row>
    <row r="677" spans="4:4" x14ac:dyDescent="0.25">
      <c r="D677" s="280"/>
    </row>
    <row r="678" spans="4:4" x14ac:dyDescent="0.25">
      <c r="D678" s="280"/>
    </row>
    <row r="679" spans="4:4" x14ac:dyDescent="0.25">
      <c r="D679" s="280"/>
    </row>
    <row r="680" spans="4:4" x14ac:dyDescent="0.25">
      <c r="D680" s="280"/>
    </row>
    <row r="681" spans="4:4" x14ac:dyDescent="0.25">
      <c r="D681" s="280"/>
    </row>
    <row r="682" spans="4:4" x14ac:dyDescent="0.25">
      <c r="D682" s="280"/>
    </row>
    <row r="683" spans="4:4" x14ac:dyDescent="0.25">
      <c r="D683" s="280"/>
    </row>
    <row r="684" spans="4:4" x14ac:dyDescent="0.25">
      <c r="D684" s="280"/>
    </row>
    <row r="685" spans="4:4" x14ac:dyDescent="0.25">
      <c r="D685" s="280"/>
    </row>
    <row r="686" spans="4:4" x14ac:dyDescent="0.25">
      <c r="D686" s="280"/>
    </row>
    <row r="687" spans="4:4" x14ac:dyDescent="0.25">
      <c r="D687" s="280"/>
    </row>
    <row r="688" spans="4:4" x14ac:dyDescent="0.25">
      <c r="D688" s="280"/>
    </row>
    <row r="689" spans="4:4" x14ac:dyDescent="0.25">
      <c r="D689" s="280"/>
    </row>
    <row r="690" spans="4:4" x14ac:dyDescent="0.25">
      <c r="D690" s="280"/>
    </row>
    <row r="691" spans="4:4" x14ac:dyDescent="0.25">
      <c r="D691" s="280"/>
    </row>
    <row r="692" spans="4:4" x14ac:dyDescent="0.25">
      <c r="D692" s="280"/>
    </row>
    <row r="693" spans="4:4" x14ac:dyDescent="0.25">
      <c r="D693" s="280"/>
    </row>
    <row r="694" spans="4:4" x14ac:dyDescent="0.25">
      <c r="D694" s="280"/>
    </row>
    <row r="695" spans="4:4" x14ac:dyDescent="0.25">
      <c r="D695" s="280"/>
    </row>
    <row r="696" spans="4:4" x14ac:dyDescent="0.25">
      <c r="D696" s="280"/>
    </row>
    <row r="697" spans="4:4" x14ac:dyDescent="0.25">
      <c r="D697" s="280"/>
    </row>
    <row r="698" spans="4:4" x14ac:dyDescent="0.25">
      <c r="D698" s="280"/>
    </row>
    <row r="699" spans="4:4" x14ac:dyDescent="0.25">
      <c r="D699" s="280"/>
    </row>
    <row r="700" spans="4:4" x14ac:dyDescent="0.25">
      <c r="D700" s="280"/>
    </row>
    <row r="701" spans="4:4" x14ac:dyDescent="0.25">
      <c r="D701" s="280"/>
    </row>
    <row r="702" spans="4:4" x14ac:dyDescent="0.25">
      <c r="D702" s="280"/>
    </row>
    <row r="703" spans="4:4" x14ac:dyDescent="0.25">
      <c r="D703" s="280"/>
    </row>
    <row r="704" spans="4:4" x14ac:dyDescent="0.25">
      <c r="D704" s="280"/>
    </row>
    <row r="705" spans="4:4" x14ac:dyDescent="0.25">
      <c r="D705" s="280"/>
    </row>
    <row r="706" spans="4:4" x14ac:dyDescent="0.25">
      <c r="D706" s="280"/>
    </row>
    <row r="707" spans="4:4" x14ac:dyDescent="0.25">
      <c r="D707" s="280"/>
    </row>
    <row r="708" spans="4:4" x14ac:dyDescent="0.25">
      <c r="D708" s="280"/>
    </row>
    <row r="709" spans="4:4" x14ac:dyDescent="0.25">
      <c r="D709" s="280"/>
    </row>
    <row r="710" spans="4:4" x14ac:dyDescent="0.25">
      <c r="D710" s="280"/>
    </row>
    <row r="711" spans="4:4" x14ac:dyDescent="0.25">
      <c r="D711" s="280"/>
    </row>
    <row r="712" spans="4:4" x14ac:dyDescent="0.25">
      <c r="D712" s="280"/>
    </row>
    <row r="713" spans="4:4" x14ac:dyDescent="0.25">
      <c r="D713" s="280"/>
    </row>
    <row r="714" spans="4:4" x14ac:dyDescent="0.25">
      <c r="D714" s="280"/>
    </row>
    <row r="715" spans="4:4" x14ac:dyDescent="0.25">
      <c r="D715" s="280"/>
    </row>
    <row r="716" spans="4:4" x14ac:dyDescent="0.25">
      <c r="D716" s="280"/>
    </row>
    <row r="717" spans="4:4" x14ac:dyDescent="0.25">
      <c r="D717" s="280"/>
    </row>
    <row r="718" spans="4:4" x14ac:dyDescent="0.25">
      <c r="D718" s="280"/>
    </row>
    <row r="719" spans="4:4" x14ac:dyDescent="0.25">
      <c r="D719" s="280"/>
    </row>
    <row r="720" spans="4:4" x14ac:dyDescent="0.25">
      <c r="D720" s="280"/>
    </row>
    <row r="721" spans="4:4" x14ac:dyDescent="0.25">
      <c r="D721" s="280"/>
    </row>
    <row r="722" spans="4:4" x14ac:dyDescent="0.25">
      <c r="D722" s="280"/>
    </row>
    <row r="723" spans="4:4" x14ac:dyDescent="0.25">
      <c r="D723" s="280"/>
    </row>
    <row r="724" spans="4:4" x14ac:dyDescent="0.25">
      <c r="D724" s="280"/>
    </row>
    <row r="725" spans="4:4" x14ac:dyDescent="0.25">
      <c r="D725" s="280"/>
    </row>
    <row r="726" spans="4:4" x14ac:dyDescent="0.25">
      <c r="D726" s="280"/>
    </row>
    <row r="727" spans="4:4" x14ac:dyDescent="0.25">
      <c r="D727" s="280"/>
    </row>
    <row r="728" spans="4:4" x14ac:dyDescent="0.25">
      <c r="D728" s="280"/>
    </row>
    <row r="729" spans="4:4" x14ac:dyDescent="0.25">
      <c r="D729" s="280"/>
    </row>
    <row r="730" spans="4:4" x14ac:dyDescent="0.25">
      <c r="D730" s="280"/>
    </row>
    <row r="731" spans="4:4" x14ac:dyDescent="0.25">
      <c r="D731" s="280"/>
    </row>
    <row r="732" spans="4:4" x14ac:dyDescent="0.25">
      <c r="D732" s="280"/>
    </row>
    <row r="733" spans="4:4" x14ac:dyDescent="0.25">
      <c r="D733" s="280"/>
    </row>
    <row r="734" spans="4:4" x14ac:dyDescent="0.25">
      <c r="D734" s="280"/>
    </row>
    <row r="735" spans="4:4" x14ac:dyDescent="0.25">
      <c r="D735" s="280"/>
    </row>
    <row r="736" spans="4:4" x14ac:dyDescent="0.25">
      <c r="D736" s="280"/>
    </row>
    <row r="737" spans="4:4" x14ac:dyDescent="0.25">
      <c r="D737" s="280"/>
    </row>
    <row r="738" spans="4:4" x14ac:dyDescent="0.25">
      <c r="D738" s="280"/>
    </row>
    <row r="739" spans="4:4" x14ac:dyDescent="0.25">
      <c r="D739" s="280"/>
    </row>
    <row r="740" spans="4:4" x14ac:dyDescent="0.25">
      <c r="D740" s="280"/>
    </row>
    <row r="741" spans="4:4" x14ac:dyDescent="0.25">
      <c r="D741" s="280"/>
    </row>
    <row r="742" spans="4:4" x14ac:dyDescent="0.25">
      <c r="D742" s="280"/>
    </row>
    <row r="743" spans="4:4" x14ac:dyDescent="0.25">
      <c r="D743" s="280"/>
    </row>
    <row r="744" spans="4:4" x14ac:dyDescent="0.25">
      <c r="D744" s="280"/>
    </row>
    <row r="745" spans="4:4" x14ac:dyDescent="0.25">
      <c r="D745" s="280"/>
    </row>
    <row r="746" spans="4:4" x14ac:dyDescent="0.25">
      <c r="D746" s="280"/>
    </row>
    <row r="747" spans="4:4" x14ac:dyDescent="0.25">
      <c r="D747" s="280"/>
    </row>
    <row r="748" spans="4:4" x14ac:dyDescent="0.25">
      <c r="D748" s="280"/>
    </row>
    <row r="749" spans="4:4" x14ac:dyDescent="0.25">
      <c r="D749" s="280"/>
    </row>
    <row r="750" spans="4:4" x14ac:dyDescent="0.25">
      <c r="D750" s="280"/>
    </row>
    <row r="751" spans="4:4" x14ac:dyDescent="0.25">
      <c r="D751" s="280"/>
    </row>
    <row r="752" spans="4:4" x14ac:dyDescent="0.25">
      <c r="D752" s="280"/>
    </row>
    <row r="753" spans="4:4" x14ac:dyDescent="0.25">
      <c r="D753" s="280"/>
    </row>
    <row r="754" spans="4:4" x14ac:dyDescent="0.25">
      <c r="D754" s="280"/>
    </row>
    <row r="755" spans="4:4" x14ac:dyDescent="0.25">
      <c r="D755" s="280"/>
    </row>
    <row r="756" spans="4:4" x14ac:dyDescent="0.25">
      <c r="D756" s="280"/>
    </row>
    <row r="757" spans="4:4" x14ac:dyDescent="0.25">
      <c r="D757" s="280"/>
    </row>
    <row r="758" spans="4:4" x14ac:dyDescent="0.25">
      <c r="D758" s="280"/>
    </row>
    <row r="759" spans="4:4" x14ac:dyDescent="0.25">
      <c r="D759" s="280"/>
    </row>
    <row r="760" spans="4:4" x14ac:dyDescent="0.25">
      <c r="D760" s="280"/>
    </row>
    <row r="761" spans="4:4" x14ac:dyDescent="0.25">
      <c r="D761" s="280"/>
    </row>
    <row r="762" spans="4:4" x14ac:dyDescent="0.25">
      <c r="D762" s="280"/>
    </row>
    <row r="763" spans="4:4" x14ac:dyDescent="0.25">
      <c r="D763" s="280"/>
    </row>
    <row r="764" spans="4:4" x14ac:dyDescent="0.25">
      <c r="D764" s="280"/>
    </row>
    <row r="765" spans="4:4" x14ac:dyDescent="0.25">
      <c r="D765" s="280"/>
    </row>
    <row r="766" spans="4:4" x14ac:dyDescent="0.25">
      <c r="D766" s="280"/>
    </row>
    <row r="767" spans="4:4" x14ac:dyDescent="0.25">
      <c r="D767" s="280"/>
    </row>
    <row r="768" spans="4:4" x14ac:dyDescent="0.25">
      <c r="D768" s="280"/>
    </row>
    <row r="769" spans="4:4" x14ac:dyDescent="0.25">
      <c r="D769" s="280"/>
    </row>
    <row r="770" spans="4:4" x14ac:dyDescent="0.25">
      <c r="D770" s="280"/>
    </row>
    <row r="771" spans="4:4" x14ac:dyDescent="0.25">
      <c r="D771" s="280"/>
    </row>
    <row r="772" spans="4:4" x14ac:dyDescent="0.25">
      <c r="D772" s="280"/>
    </row>
    <row r="773" spans="4:4" x14ac:dyDescent="0.25">
      <c r="D773" s="280"/>
    </row>
    <row r="774" spans="4:4" x14ac:dyDescent="0.25">
      <c r="D774" s="280"/>
    </row>
    <row r="775" spans="4:4" x14ac:dyDescent="0.25">
      <c r="D775" s="280"/>
    </row>
    <row r="776" spans="4:4" x14ac:dyDescent="0.25">
      <c r="D776" s="280"/>
    </row>
    <row r="777" spans="4:4" x14ac:dyDescent="0.25">
      <c r="D777" s="280"/>
    </row>
    <row r="778" spans="4:4" x14ac:dyDescent="0.25">
      <c r="D778" s="280"/>
    </row>
    <row r="779" spans="4:4" x14ac:dyDescent="0.25">
      <c r="D779" s="280"/>
    </row>
    <row r="780" spans="4:4" x14ac:dyDescent="0.25">
      <c r="D780" s="280"/>
    </row>
    <row r="781" spans="4:4" x14ac:dyDescent="0.25">
      <c r="D781" s="280"/>
    </row>
    <row r="782" spans="4:4" x14ac:dyDescent="0.25">
      <c r="D782" s="280"/>
    </row>
    <row r="783" spans="4:4" x14ac:dyDescent="0.25">
      <c r="D783" s="280"/>
    </row>
    <row r="784" spans="4:4" x14ac:dyDescent="0.25">
      <c r="D784" s="280"/>
    </row>
    <row r="785" spans="4:4" x14ac:dyDescent="0.25">
      <c r="D785" s="280"/>
    </row>
    <row r="786" spans="4:4" x14ac:dyDescent="0.25">
      <c r="D786" s="280"/>
    </row>
    <row r="787" spans="4:4" x14ac:dyDescent="0.25">
      <c r="D787" s="280"/>
    </row>
    <row r="788" spans="4:4" x14ac:dyDescent="0.25">
      <c r="D788" s="280"/>
    </row>
    <row r="789" spans="4:4" x14ac:dyDescent="0.25">
      <c r="D789" s="280"/>
    </row>
    <row r="790" spans="4:4" x14ac:dyDescent="0.25">
      <c r="D790" s="280"/>
    </row>
    <row r="791" spans="4:4" x14ac:dyDescent="0.25">
      <c r="D791" s="280"/>
    </row>
    <row r="792" spans="4:4" x14ac:dyDescent="0.25">
      <c r="D792" s="280"/>
    </row>
    <row r="793" spans="4:4" x14ac:dyDescent="0.25">
      <c r="D793" s="280"/>
    </row>
    <row r="794" spans="4:4" x14ac:dyDescent="0.25">
      <c r="D794" s="280"/>
    </row>
    <row r="795" spans="4:4" x14ac:dyDescent="0.25">
      <c r="D795" s="280"/>
    </row>
    <row r="796" spans="4:4" x14ac:dyDescent="0.25">
      <c r="D796" s="280"/>
    </row>
    <row r="797" spans="4:4" x14ac:dyDescent="0.25">
      <c r="D797" s="280"/>
    </row>
    <row r="798" spans="4:4" x14ac:dyDescent="0.25">
      <c r="D798" s="280"/>
    </row>
    <row r="799" spans="4:4" x14ac:dyDescent="0.25">
      <c r="D799" s="280"/>
    </row>
    <row r="800" spans="4:4" x14ac:dyDescent="0.25">
      <c r="D800" s="280"/>
    </row>
    <row r="801" spans="4:4" x14ac:dyDescent="0.25">
      <c r="D801" s="280"/>
    </row>
    <row r="802" spans="4:4" x14ac:dyDescent="0.25">
      <c r="D802" s="280"/>
    </row>
    <row r="803" spans="4:4" x14ac:dyDescent="0.25">
      <c r="D803" s="280"/>
    </row>
    <row r="804" spans="4:4" x14ac:dyDescent="0.25">
      <c r="D804" s="280"/>
    </row>
    <row r="805" spans="4:4" x14ac:dyDescent="0.25">
      <c r="D805" s="280"/>
    </row>
    <row r="806" spans="4:4" x14ac:dyDescent="0.25">
      <c r="D806" s="280"/>
    </row>
    <row r="807" spans="4:4" x14ac:dyDescent="0.25">
      <c r="D807" s="280"/>
    </row>
    <row r="808" spans="4:4" x14ac:dyDescent="0.25">
      <c r="D808" s="280"/>
    </row>
    <row r="809" spans="4:4" x14ac:dyDescent="0.25">
      <c r="D809" s="280"/>
    </row>
    <row r="810" spans="4:4" x14ac:dyDescent="0.25">
      <c r="D810" s="280"/>
    </row>
    <row r="811" spans="4:4" x14ac:dyDescent="0.25">
      <c r="D811" s="280"/>
    </row>
    <row r="812" spans="4:4" x14ac:dyDescent="0.25">
      <c r="D812" s="280"/>
    </row>
    <row r="813" spans="4:4" x14ac:dyDescent="0.25">
      <c r="D813" s="280"/>
    </row>
    <row r="814" spans="4:4" x14ac:dyDescent="0.25">
      <c r="D814" s="280"/>
    </row>
    <row r="815" spans="4:4" x14ac:dyDescent="0.25">
      <c r="D815" s="280"/>
    </row>
    <row r="816" spans="4:4" x14ac:dyDescent="0.25">
      <c r="D816" s="280"/>
    </row>
    <row r="817" spans="4:4" x14ac:dyDescent="0.25">
      <c r="D817" s="280"/>
    </row>
    <row r="818" spans="4:4" x14ac:dyDescent="0.25">
      <c r="D818" s="280"/>
    </row>
    <row r="819" spans="4:4" x14ac:dyDescent="0.25">
      <c r="D819" s="280"/>
    </row>
    <row r="820" spans="4:4" x14ac:dyDescent="0.25">
      <c r="D820" s="280"/>
    </row>
    <row r="821" spans="4:4" x14ac:dyDescent="0.25">
      <c r="D821" s="280"/>
    </row>
    <row r="822" spans="4:4" x14ac:dyDescent="0.25">
      <c r="D822" s="280"/>
    </row>
    <row r="823" spans="4:4" x14ac:dyDescent="0.25">
      <c r="D823" s="280"/>
    </row>
    <row r="824" spans="4:4" x14ac:dyDescent="0.25">
      <c r="D824" s="280"/>
    </row>
    <row r="825" spans="4:4" x14ac:dyDescent="0.25">
      <c r="D825" s="280"/>
    </row>
    <row r="826" spans="4:4" x14ac:dyDescent="0.25">
      <c r="D826" s="280"/>
    </row>
    <row r="827" spans="4:4" x14ac:dyDescent="0.25">
      <c r="D827" s="280"/>
    </row>
    <row r="828" spans="4:4" x14ac:dyDescent="0.25">
      <c r="D828" s="280"/>
    </row>
    <row r="829" spans="4:4" x14ac:dyDescent="0.25">
      <c r="D829" s="280"/>
    </row>
    <row r="830" spans="4:4" x14ac:dyDescent="0.25">
      <c r="D830" s="280"/>
    </row>
    <row r="831" spans="4:4" x14ac:dyDescent="0.25">
      <c r="D831" s="280"/>
    </row>
    <row r="832" spans="4:4" x14ac:dyDescent="0.25">
      <c r="D832" s="280"/>
    </row>
    <row r="833" spans="4:4" x14ac:dyDescent="0.25">
      <c r="D833" s="280"/>
    </row>
    <row r="834" spans="4:4" x14ac:dyDescent="0.25">
      <c r="D834" s="280"/>
    </row>
    <row r="835" spans="4:4" x14ac:dyDescent="0.25">
      <c r="D835" s="280"/>
    </row>
    <row r="836" spans="4:4" x14ac:dyDescent="0.25">
      <c r="D836" s="280"/>
    </row>
    <row r="837" spans="4:4" x14ac:dyDescent="0.25">
      <c r="D837" s="280"/>
    </row>
    <row r="838" spans="4:4" x14ac:dyDescent="0.25">
      <c r="D838" s="280"/>
    </row>
    <row r="839" spans="4:4" x14ac:dyDescent="0.25">
      <c r="D839" s="280"/>
    </row>
    <row r="840" spans="4:4" x14ac:dyDescent="0.25">
      <c r="D840" s="280"/>
    </row>
    <row r="841" spans="4:4" x14ac:dyDescent="0.25">
      <c r="D841" s="280"/>
    </row>
    <row r="842" spans="4:4" x14ac:dyDescent="0.25">
      <c r="D842" s="280"/>
    </row>
    <row r="843" spans="4:4" x14ac:dyDescent="0.25">
      <c r="D843" s="280"/>
    </row>
    <row r="844" spans="4:4" x14ac:dyDescent="0.25">
      <c r="D844" s="280"/>
    </row>
    <row r="845" spans="4:4" x14ac:dyDescent="0.25">
      <c r="D845" s="280"/>
    </row>
    <row r="846" spans="4:4" x14ac:dyDescent="0.25">
      <c r="D846" s="280"/>
    </row>
    <row r="847" spans="4:4" x14ac:dyDescent="0.25">
      <c r="D847" s="280"/>
    </row>
    <row r="848" spans="4:4" x14ac:dyDescent="0.25">
      <c r="D848" s="280"/>
    </row>
    <row r="849" spans="4:4" x14ac:dyDescent="0.25">
      <c r="D849" s="280"/>
    </row>
    <row r="850" spans="4:4" x14ac:dyDescent="0.25">
      <c r="D850" s="280"/>
    </row>
    <row r="851" spans="4:4" x14ac:dyDescent="0.25">
      <c r="D851" s="280"/>
    </row>
    <row r="852" spans="4:4" x14ac:dyDescent="0.25">
      <c r="D852" s="280"/>
    </row>
    <row r="853" spans="4:4" x14ac:dyDescent="0.25">
      <c r="D853" s="280"/>
    </row>
    <row r="854" spans="4:4" x14ac:dyDescent="0.25">
      <c r="D854" s="280"/>
    </row>
    <row r="855" spans="4:4" x14ac:dyDescent="0.25">
      <c r="D855" s="280"/>
    </row>
    <row r="856" spans="4:4" x14ac:dyDescent="0.25">
      <c r="D856" s="280"/>
    </row>
    <row r="857" spans="4:4" x14ac:dyDescent="0.25">
      <c r="D857" s="280"/>
    </row>
    <row r="858" spans="4:4" x14ac:dyDescent="0.25">
      <c r="D858" s="280"/>
    </row>
    <row r="859" spans="4:4" x14ac:dyDescent="0.25">
      <c r="D859" s="280"/>
    </row>
    <row r="860" spans="4:4" x14ac:dyDescent="0.25">
      <c r="D860" s="280"/>
    </row>
    <row r="861" spans="4:4" x14ac:dyDescent="0.25">
      <c r="D861" s="280"/>
    </row>
    <row r="862" spans="4:4" x14ac:dyDescent="0.25">
      <c r="D862" s="280"/>
    </row>
    <row r="863" spans="4:4" x14ac:dyDescent="0.25">
      <c r="D863" s="280"/>
    </row>
    <row r="864" spans="4:4" x14ac:dyDescent="0.25">
      <c r="D864" s="280"/>
    </row>
    <row r="865" spans="4:4" x14ac:dyDescent="0.25">
      <c r="D865" s="280"/>
    </row>
    <row r="866" spans="4:4" x14ac:dyDescent="0.25">
      <c r="D866" s="280"/>
    </row>
    <row r="867" spans="4:4" x14ac:dyDescent="0.25">
      <c r="D867" s="280"/>
    </row>
    <row r="868" spans="4:4" x14ac:dyDescent="0.25">
      <c r="D868" s="280"/>
    </row>
    <row r="869" spans="4:4" x14ac:dyDescent="0.25">
      <c r="D869" s="280"/>
    </row>
    <row r="870" spans="4:4" x14ac:dyDescent="0.25">
      <c r="D870" s="280"/>
    </row>
    <row r="871" spans="4:4" x14ac:dyDescent="0.25">
      <c r="D871" s="280"/>
    </row>
    <row r="872" spans="4:4" x14ac:dyDescent="0.25">
      <c r="D872" s="280"/>
    </row>
    <row r="873" spans="4:4" x14ac:dyDescent="0.25">
      <c r="D873" s="280"/>
    </row>
    <row r="874" spans="4:4" x14ac:dyDescent="0.25">
      <c r="D874" s="280"/>
    </row>
    <row r="875" spans="4:4" x14ac:dyDescent="0.25">
      <c r="D875" s="280"/>
    </row>
    <row r="876" spans="4:4" x14ac:dyDescent="0.25">
      <c r="D876" s="280"/>
    </row>
    <row r="877" spans="4:4" x14ac:dyDescent="0.25">
      <c r="D877" s="280"/>
    </row>
    <row r="878" spans="4:4" x14ac:dyDescent="0.25">
      <c r="D878" s="280"/>
    </row>
    <row r="879" spans="4:4" x14ac:dyDescent="0.25">
      <c r="D879" s="280"/>
    </row>
    <row r="880" spans="4:4" x14ac:dyDescent="0.25">
      <c r="D880" s="280"/>
    </row>
    <row r="881" spans="4:4" x14ac:dyDescent="0.25">
      <c r="D881" s="280"/>
    </row>
    <row r="882" spans="4:4" x14ac:dyDescent="0.25">
      <c r="D882" s="280"/>
    </row>
    <row r="883" spans="4:4" x14ac:dyDescent="0.25">
      <c r="D883" s="280"/>
    </row>
    <row r="884" spans="4:4" x14ac:dyDescent="0.25">
      <c r="D884" s="280"/>
    </row>
    <row r="885" spans="4:4" x14ac:dyDescent="0.25">
      <c r="D885" s="280"/>
    </row>
    <row r="886" spans="4:4" x14ac:dyDescent="0.25">
      <c r="D886" s="280"/>
    </row>
    <row r="887" spans="4:4" x14ac:dyDescent="0.25">
      <c r="D887" s="280"/>
    </row>
    <row r="888" spans="4:4" x14ac:dyDescent="0.25">
      <c r="D888" s="280"/>
    </row>
    <row r="889" spans="4:4" x14ac:dyDescent="0.25">
      <c r="D889" s="280"/>
    </row>
    <row r="890" spans="4:4" x14ac:dyDescent="0.25">
      <c r="D890" s="280"/>
    </row>
    <row r="891" spans="4:4" x14ac:dyDescent="0.25">
      <c r="D891" s="280"/>
    </row>
    <row r="892" spans="4:4" x14ac:dyDescent="0.25">
      <c r="D892" s="280"/>
    </row>
    <row r="893" spans="4:4" x14ac:dyDescent="0.25">
      <c r="D893" s="280"/>
    </row>
    <row r="894" spans="4:4" x14ac:dyDescent="0.25">
      <c r="D894" s="280"/>
    </row>
    <row r="895" spans="4:4" x14ac:dyDescent="0.25">
      <c r="D895" s="280"/>
    </row>
    <row r="896" spans="4:4" x14ac:dyDescent="0.25">
      <c r="D896" s="280"/>
    </row>
    <row r="897" spans="4:4" x14ac:dyDescent="0.25">
      <c r="D897" s="280"/>
    </row>
    <row r="898" spans="4:4" x14ac:dyDescent="0.25">
      <c r="D898" s="280"/>
    </row>
    <row r="899" spans="4:4" x14ac:dyDescent="0.25">
      <c r="D899" s="280"/>
    </row>
    <row r="900" spans="4:4" x14ac:dyDescent="0.25">
      <c r="D900" s="280"/>
    </row>
    <row r="901" spans="4:4" x14ac:dyDescent="0.25">
      <c r="D901" s="280"/>
    </row>
    <row r="902" spans="4:4" x14ac:dyDescent="0.25">
      <c r="D902" s="280"/>
    </row>
    <row r="903" spans="4:4" x14ac:dyDescent="0.25">
      <c r="D903" s="280"/>
    </row>
    <row r="904" spans="4:4" x14ac:dyDescent="0.25">
      <c r="D904" s="280"/>
    </row>
    <row r="905" spans="4:4" x14ac:dyDescent="0.25">
      <c r="D905" s="280"/>
    </row>
    <row r="906" spans="4:4" x14ac:dyDescent="0.25">
      <c r="D906" s="280"/>
    </row>
    <row r="907" spans="4:4" x14ac:dyDescent="0.25">
      <c r="D907" s="280"/>
    </row>
    <row r="908" spans="4:4" x14ac:dyDescent="0.25">
      <c r="D908" s="280"/>
    </row>
    <row r="909" spans="4:4" x14ac:dyDescent="0.25">
      <c r="D909" s="280"/>
    </row>
    <row r="910" spans="4:4" x14ac:dyDescent="0.25">
      <c r="D910" s="280"/>
    </row>
    <row r="911" spans="4:4" x14ac:dyDescent="0.25">
      <c r="D911" s="280"/>
    </row>
    <row r="912" spans="4:4" x14ac:dyDescent="0.25">
      <c r="D912" s="280"/>
    </row>
    <row r="913" spans="4:4" x14ac:dyDescent="0.25">
      <c r="D913" s="280"/>
    </row>
    <row r="914" spans="4:4" x14ac:dyDescent="0.25">
      <c r="D914" s="280"/>
    </row>
    <row r="915" spans="4:4" x14ac:dyDescent="0.25">
      <c r="D915" s="280"/>
    </row>
    <row r="916" spans="4:4" x14ac:dyDescent="0.25">
      <c r="D916" s="280"/>
    </row>
    <row r="917" spans="4:4" x14ac:dyDescent="0.25">
      <c r="D917" s="280"/>
    </row>
    <row r="918" spans="4:4" x14ac:dyDescent="0.25">
      <c r="D918" s="280"/>
    </row>
    <row r="919" spans="4:4" x14ac:dyDescent="0.25">
      <c r="D919" s="280"/>
    </row>
    <row r="920" spans="4:4" x14ac:dyDescent="0.25">
      <c r="D920" s="280"/>
    </row>
    <row r="921" spans="4:4" x14ac:dyDescent="0.25">
      <c r="D921" s="280"/>
    </row>
    <row r="922" spans="4:4" x14ac:dyDescent="0.25">
      <c r="D922" s="280"/>
    </row>
    <row r="923" spans="4:4" x14ac:dyDescent="0.25">
      <c r="D923" s="280"/>
    </row>
    <row r="924" spans="4:4" x14ac:dyDescent="0.25">
      <c r="D924" s="280"/>
    </row>
    <row r="925" spans="4:4" x14ac:dyDescent="0.25">
      <c r="D925" s="280"/>
    </row>
    <row r="926" spans="4:4" x14ac:dyDescent="0.25">
      <c r="D926" s="280"/>
    </row>
    <row r="927" spans="4:4" x14ac:dyDescent="0.25">
      <c r="D927" s="280"/>
    </row>
    <row r="928" spans="4:4" x14ac:dyDescent="0.25">
      <c r="D928" s="280"/>
    </row>
    <row r="929" spans="4:4" x14ac:dyDescent="0.25">
      <c r="D929" s="280"/>
    </row>
    <row r="930" spans="4:4" x14ac:dyDescent="0.25">
      <c r="D930" s="280"/>
    </row>
    <row r="931" spans="4:4" x14ac:dyDescent="0.25">
      <c r="D931" s="280"/>
    </row>
    <row r="932" spans="4:4" x14ac:dyDescent="0.25">
      <c r="D932" s="280"/>
    </row>
    <row r="933" spans="4:4" x14ac:dyDescent="0.25">
      <c r="D933" s="280"/>
    </row>
    <row r="934" spans="4:4" x14ac:dyDescent="0.25">
      <c r="D934" s="280"/>
    </row>
    <row r="935" spans="4:4" x14ac:dyDescent="0.25">
      <c r="D935" s="280"/>
    </row>
    <row r="936" spans="4:4" x14ac:dyDescent="0.25">
      <c r="D936" s="280"/>
    </row>
    <row r="937" spans="4:4" x14ac:dyDescent="0.25">
      <c r="D937" s="280"/>
    </row>
    <row r="938" spans="4:4" x14ac:dyDescent="0.25">
      <c r="D938" s="280"/>
    </row>
    <row r="939" spans="4:4" x14ac:dyDescent="0.25">
      <c r="D939" s="280"/>
    </row>
    <row r="940" spans="4:4" x14ac:dyDescent="0.25">
      <c r="D940" s="280"/>
    </row>
    <row r="941" spans="4:4" x14ac:dyDescent="0.25">
      <c r="D941" s="280"/>
    </row>
    <row r="942" spans="4:4" x14ac:dyDescent="0.25">
      <c r="D942" s="280"/>
    </row>
    <row r="943" spans="4:4" x14ac:dyDescent="0.25">
      <c r="D943" s="280"/>
    </row>
    <row r="944" spans="4:4" x14ac:dyDescent="0.25">
      <c r="D944" s="280"/>
    </row>
    <row r="945" spans="4:4" x14ac:dyDescent="0.25">
      <c r="D945" s="280"/>
    </row>
    <row r="946" spans="4:4" x14ac:dyDescent="0.25">
      <c r="D946" s="280"/>
    </row>
    <row r="947" spans="4:4" x14ac:dyDescent="0.25">
      <c r="D947" s="280"/>
    </row>
    <row r="948" spans="4:4" x14ac:dyDescent="0.25">
      <c r="D948" s="280"/>
    </row>
    <row r="949" spans="4:4" x14ac:dyDescent="0.25">
      <c r="D949" s="280"/>
    </row>
    <row r="950" spans="4:4" x14ac:dyDescent="0.25">
      <c r="D950" s="280"/>
    </row>
    <row r="951" spans="4:4" x14ac:dyDescent="0.25">
      <c r="D951" s="280"/>
    </row>
    <row r="952" spans="4:4" x14ac:dyDescent="0.25">
      <c r="D952" s="280"/>
    </row>
    <row r="953" spans="4:4" x14ac:dyDescent="0.25">
      <c r="D953" s="280"/>
    </row>
    <row r="954" spans="4:4" x14ac:dyDescent="0.25">
      <c r="D954" s="280"/>
    </row>
    <row r="955" spans="4:4" x14ac:dyDescent="0.25">
      <c r="D955" s="280"/>
    </row>
    <row r="956" spans="4:4" x14ac:dyDescent="0.25">
      <c r="D956" s="280"/>
    </row>
    <row r="957" spans="4:4" x14ac:dyDescent="0.25">
      <c r="D957" s="280"/>
    </row>
    <row r="958" spans="4:4" x14ac:dyDescent="0.25">
      <c r="D958" s="280"/>
    </row>
    <row r="959" spans="4:4" x14ac:dyDescent="0.25">
      <c r="D959" s="280"/>
    </row>
    <row r="960" spans="4:4" x14ac:dyDescent="0.25">
      <c r="D960" s="280"/>
    </row>
    <row r="961" spans="4:4" x14ac:dyDescent="0.25">
      <c r="D961" s="280"/>
    </row>
    <row r="962" spans="4:4" x14ac:dyDescent="0.25">
      <c r="D962" s="280"/>
    </row>
    <row r="963" spans="4:4" x14ac:dyDescent="0.25">
      <c r="D963" s="280"/>
    </row>
    <row r="964" spans="4:4" x14ac:dyDescent="0.25">
      <c r="D964" s="280"/>
    </row>
    <row r="965" spans="4:4" x14ac:dyDescent="0.25">
      <c r="D965" s="280"/>
    </row>
    <row r="966" spans="4:4" x14ac:dyDescent="0.25">
      <c r="D966" s="280"/>
    </row>
    <row r="967" spans="4:4" x14ac:dyDescent="0.25">
      <c r="D967" s="280"/>
    </row>
    <row r="968" spans="4:4" x14ac:dyDescent="0.25">
      <c r="D968" s="280"/>
    </row>
    <row r="969" spans="4:4" x14ac:dyDescent="0.25">
      <c r="D969" s="280"/>
    </row>
    <row r="970" spans="4:4" x14ac:dyDescent="0.25">
      <c r="D970" s="280"/>
    </row>
    <row r="971" spans="4:4" x14ac:dyDescent="0.25">
      <c r="D971" s="280"/>
    </row>
    <row r="972" spans="4:4" x14ac:dyDescent="0.25">
      <c r="D972" s="280"/>
    </row>
    <row r="973" spans="4:4" x14ac:dyDescent="0.25">
      <c r="D973" s="280"/>
    </row>
    <row r="974" spans="4:4" x14ac:dyDescent="0.25">
      <c r="D974" s="280"/>
    </row>
    <row r="975" spans="4:4" x14ac:dyDescent="0.25">
      <c r="D975" s="280"/>
    </row>
    <row r="976" spans="4:4" x14ac:dyDescent="0.25">
      <c r="D976" s="280"/>
    </row>
    <row r="977" spans="4:4" x14ac:dyDescent="0.25">
      <c r="D977" s="280"/>
    </row>
    <row r="978" spans="4:4" x14ac:dyDescent="0.25">
      <c r="D978" s="280"/>
    </row>
    <row r="979" spans="4:4" x14ac:dyDescent="0.25">
      <c r="D979" s="280"/>
    </row>
    <row r="980" spans="4:4" x14ac:dyDescent="0.25">
      <c r="D980" s="280"/>
    </row>
    <row r="981" spans="4:4" x14ac:dyDescent="0.25">
      <c r="D981" s="280"/>
    </row>
    <row r="982" spans="4:4" x14ac:dyDescent="0.25">
      <c r="D982" s="280"/>
    </row>
    <row r="983" spans="4:4" x14ac:dyDescent="0.25">
      <c r="D983" s="280"/>
    </row>
    <row r="984" spans="4:4" x14ac:dyDescent="0.25">
      <c r="D984" s="280"/>
    </row>
    <row r="985" spans="4:4" x14ac:dyDescent="0.25">
      <c r="D985" s="280"/>
    </row>
    <row r="986" spans="4:4" x14ac:dyDescent="0.25">
      <c r="D986" s="280"/>
    </row>
    <row r="987" spans="4:4" x14ac:dyDescent="0.25">
      <c r="D987" s="280"/>
    </row>
    <row r="988" spans="4:4" x14ac:dyDescent="0.25">
      <c r="D988" s="280"/>
    </row>
    <row r="989" spans="4:4" x14ac:dyDescent="0.25">
      <c r="D989" s="280"/>
    </row>
    <row r="990" spans="4:4" x14ac:dyDescent="0.25">
      <c r="D990" s="280"/>
    </row>
    <row r="991" spans="4:4" x14ac:dyDescent="0.25">
      <c r="D991" s="280"/>
    </row>
    <row r="992" spans="4:4" x14ac:dyDescent="0.25">
      <c r="D992" s="280"/>
    </row>
    <row r="993" spans="4:4" x14ac:dyDescent="0.25">
      <c r="D993" s="280"/>
    </row>
    <row r="994" spans="4:4" x14ac:dyDescent="0.25">
      <c r="D994" s="280"/>
    </row>
    <row r="995" spans="4:4" x14ac:dyDescent="0.25">
      <c r="D995" s="280"/>
    </row>
    <row r="996" spans="4:4" x14ac:dyDescent="0.25">
      <c r="D996" s="280"/>
    </row>
    <row r="997" spans="4:4" x14ac:dyDescent="0.25">
      <c r="D997" s="280"/>
    </row>
    <row r="998" spans="4:4" x14ac:dyDescent="0.25">
      <c r="D998" s="280"/>
    </row>
    <row r="999" spans="4:4" x14ac:dyDescent="0.25">
      <c r="D999" s="280"/>
    </row>
    <row r="1000" spans="4:4" x14ac:dyDescent="0.25">
      <c r="D1000" s="280"/>
    </row>
    <row r="1001" spans="4:4" x14ac:dyDescent="0.25">
      <c r="D1001" s="280"/>
    </row>
    <row r="1002" spans="4:4" x14ac:dyDescent="0.25">
      <c r="D1002" s="280"/>
    </row>
    <row r="1003" spans="4:4" x14ac:dyDescent="0.25">
      <c r="D1003" s="280"/>
    </row>
    <row r="1004" spans="4:4" x14ac:dyDescent="0.25">
      <c r="D1004" s="280"/>
    </row>
    <row r="1005" spans="4:4" x14ac:dyDescent="0.25">
      <c r="D1005" s="280"/>
    </row>
    <row r="1006" spans="4:4" x14ac:dyDescent="0.25">
      <c r="D1006" s="280"/>
    </row>
    <row r="1007" spans="4:4" x14ac:dyDescent="0.25">
      <c r="D1007" s="280"/>
    </row>
    <row r="1008" spans="4:4" x14ac:dyDescent="0.25">
      <c r="D1008" s="280"/>
    </row>
    <row r="1009" spans="4:4" x14ac:dyDescent="0.25">
      <c r="D1009" s="280"/>
    </row>
    <row r="1010" spans="4:4" x14ac:dyDescent="0.25">
      <c r="D1010" s="280"/>
    </row>
    <row r="1011" spans="4:4" x14ac:dyDescent="0.25">
      <c r="D1011" s="280"/>
    </row>
    <row r="1012" spans="4:4" x14ac:dyDescent="0.25">
      <c r="D1012" s="280"/>
    </row>
    <row r="1013" spans="4:4" x14ac:dyDescent="0.25">
      <c r="D1013" s="280"/>
    </row>
    <row r="1014" spans="4:4" x14ac:dyDescent="0.25">
      <c r="D1014" s="280"/>
    </row>
    <row r="1015" spans="4:4" x14ac:dyDescent="0.25">
      <c r="D1015" s="280"/>
    </row>
    <row r="1016" spans="4:4" x14ac:dyDescent="0.25">
      <c r="D1016" s="280"/>
    </row>
    <row r="1017" spans="4:4" x14ac:dyDescent="0.25">
      <c r="D1017" s="280"/>
    </row>
    <row r="1018" spans="4:4" x14ac:dyDescent="0.25">
      <c r="D1018" s="280"/>
    </row>
    <row r="1019" spans="4:4" x14ac:dyDescent="0.25">
      <c r="D1019" s="280"/>
    </row>
    <row r="1020" spans="4:4" x14ac:dyDescent="0.25">
      <c r="D1020" s="280"/>
    </row>
    <row r="1021" spans="4:4" x14ac:dyDescent="0.25">
      <c r="D1021" s="280"/>
    </row>
    <row r="1022" spans="4:4" x14ac:dyDescent="0.25">
      <c r="D1022" s="280"/>
    </row>
    <row r="1023" spans="4:4" x14ac:dyDescent="0.25">
      <c r="D1023" s="280"/>
    </row>
    <row r="1024" spans="4:4" x14ac:dyDescent="0.25">
      <c r="D1024" s="280"/>
    </row>
    <row r="1025" spans="4:4" x14ac:dyDescent="0.25">
      <c r="D1025" s="280"/>
    </row>
    <row r="1026" spans="4:4" x14ac:dyDescent="0.25">
      <c r="D1026" s="280"/>
    </row>
    <row r="1027" spans="4:4" x14ac:dyDescent="0.25">
      <c r="D1027" s="280"/>
    </row>
    <row r="1028" spans="4:4" x14ac:dyDescent="0.25">
      <c r="D1028" s="280"/>
    </row>
    <row r="1029" spans="4:4" x14ac:dyDescent="0.25">
      <c r="D1029" s="280"/>
    </row>
    <row r="1030" spans="4:4" x14ac:dyDescent="0.25">
      <c r="D1030" s="280"/>
    </row>
    <row r="1031" spans="4:4" x14ac:dyDescent="0.25">
      <c r="D1031" s="280"/>
    </row>
    <row r="1032" spans="4:4" x14ac:dyDescent="0.25">
      <c r="D1032" s="280"/>
    </row>
    <row r="1033" spans="4:4" x14ac:dyDescent="0.25">
      <c r="D1033" s="280"/>
    </row>
    <row r="1034" spans="4:4" x14ac:dyDescent="0.25">
      <c r="D1034" s="280"/>
    </row>
    <row r="1035" spans="4:4" x14ac:dyDescent="0.25">
      <c r="D1035" s="280"/>
    </row>
    <row r="1036" spans="4:4" x14ac:dyDescent="0.25">
      <c r="D1036" s="280"/>
    </row>
    <row r="1037" spans="4:4" x14ac:dyDescent="0.25">
      <c r="D1037" s="280"/>
    </row>
    <row r="1038" spans="4:4" x14ac:dyDescent="0.25">
      <c r="D1038" s="280"/>
    </row>
    <row r="1039" spans="4:4" x14ac:dyDescent="0.25">
      <c r="D1039" s="280"/>
    </row>
    <row r="1040" spans="4:4" x14ac:dyDescent="0.25">
      <c r="D1040" s="280"/>
    </row>
    <row r="1041" spans="4:4" x14ac:dyDescent="0.25">
      <c r="D1041" s="280"/>
    </row>
    <row r="1042" spans="4:4" x14ac:dyDescent="0.25">
      <c r="D1042" s="280"/>
    </row>
    <row r="1043" spans="4:4" x14ac:dyDescent="0.25">
      <c r="D1043" s="280"/>
    </row>
    <row r="1044" spans="4:4" x14ac:dyDescent="0.25">
      <c r="D1044" s="280"/>
    </row>
    <row r="1045" spans="4:4" x14ac:dyDescent="0.25">
      <c r="D1045" s="280"/>
    </row>
    <row r="1046" spans="4:4" x14ac:dyDescent="0.25">
      <c r="D1046" s="280"/>
    </row>
    <row r="1047" spans="4:4" x14ac:dyDescent="0.25">
      <c r="D1047" s="280"/>
    </row>
    <row r="1048" spans="4:4" x14ac:dyDescent="0.25">
      <c r="D1048" s="280"/>
    </row>
    <row r="1049" spans="4:4" x14ac:dyDescent="0.25">
      <c r="D1049" s="280"/>
    </row>
    <row r="1050" spans="4:4" x14ac:dyDescent="0.25">
      <c r="D1050" s="280"/>
    </row>
    <row r="1051" spans="4:4" x14ac:dyDescent="0.25">
      <c r="D1051" s="280"/>
    </row>
    <row r="1052" spans="4:4" x14ac:dyDescent="0.25">
      <c r="D1052" s="280"/>
    </row>
    <row r="1053" spans="4:4" x14ac:dyDescent="0.25">
      <c r="D1053" s="280"/>
    </row>
    <row r="1054" spans="4:4" x14ac:dyDescent="0.25">
      <c r="D1054" s="280"/>
    </row>
    <row r="1055" spans="4:4" x14ac:dyDescent="0.25">
      <c r="D1055" s="280"/>
    </row>
    <row r="1056" spans="4:4" x14ac:dyDescent="0.25">
      <c r="D1056" s="280"/>
    </row>
    <row r="1057" spans="4:4" x14ac:dyDescent="0.25">
      <c r="D1057" s="280"/>
    </row>
    <row r="1058" spans="4:4" x14ac:dyDescent="0.25">
      <c r="D1058" s="280"/>
    </row>
    <row r="1059" spans="4:4" x14ac:dyDescent="0.25">
      <c r="D1059" s="280"/>
    </row>
    <row r="1060" spans="4:4" x14ac:dyDescent="0.25">
      <c r="D1060" s="280"/>
    </row>
    <row r="1061" spans="4:4" x14ac:dyDescent="0.25">
      <c r="D1061" s="280"/>
    </row>
    <row r="1062" spans="4:4" x14ac:dyDescent="0.25">
      <c r="D1062" s="280"/>
    </row>
    <row r="1063" spans="4:4" x14ac:dyDescent="0.25">
      <c r="D1063" s="280"/>
    </row>
    <row r="1064" spans="4:4" x14ac:dyDescent="0.25">
      <c r="D1064" s="280"/>
    </row>
    <row r="1065" spans="4:4" x14ac:dyDescent="0.25">
      <c r="D1065" s="280"/>
    </row>
    <row r="1066" spans="4:4" x14ac:dyDescent="0.25">
      <c r="D1066" s="280"/>
    </row>
    <row r="1067" spans="4:4" x14ac:dyDescent="0.25">
      <c r="D1067" s="280"/>
    </row>
    <row r="1068" spans="4:4" x14ac:dyDescent="0.25">
      <c r="D1068" s="280"/>
    </row>
    <row r="1069" spans="4:4" x14ac:dyDescent="0.25">
      <c r="D1069" s="280"/>
    </row>
    <row r="1070" spans="4:4" x14ac:dyDescent="0.25">
      <c r="D1070" s="280"/>
    </row>
    <row r="1071" spans="4:4" x14ac:dyDescent="0.25">
      <c r="D1071" s="280"/>
    </row>
    <row r="1072" spans="4:4" x14ac:dyDescent="0.25">
      <c r="D1072" s="280"/>
    </row>
    <row r="1073" spans="4:4" x14ac:dyDescent="0.25">
      <c r="D1073" s="280"/>
    </row>
    <row r="1074" spans="4:4" x14ac:dyDescent="0.25">
      <c r="D1074" s="280"/>
    </row>
    <row r="1075" spans="4:4" x14ac:dyDescent="0.25">
      <c r="D1075" s="280"/>
    </row>
    <row r="1076" spans="4:4" x14ac:dyDescent="0.25">
      <c r="D1076" s="280"/>
    </row>
    <row r="1077" spans="4:4" x14ac:dyDescent="0.25">
      <c r="D1077" s="280"/>
    </row>
    <row r="1078" spans="4:4" x14ac:dyDescent="0.25">
      <c r="D1078" s="280"/>
    </row>
    <row r="1079" spans="4:4" x14ac:dyDescent="0.25">
      <c r="D1079" s="280"/>
    </row>
    <row r="1080" spans="4:4" x14ac:dyDescent="0.25">
      <c r="D1080" s="280"/>
    </row>
    <row r="1081" spans="4:4" x14ac:dyDescent="0.25">
      <c r="D1081" s="280"/>
    </row>
    <row r="1082" spans="4:4" x14ac:dyDescent="0.25">
      <c r="D1082" s="280"/>
    </row>
    <row r="1083" spans="4:4" x14ac:dyDescent="0.25">
      <c r="D1083" s="280"/>
    </row>
    <row r="1084" spans="4:4" x14ac:dyDescent="0.25">
      <c r="D1084" s="280"/>
    </row>
    <row r="1085" spans="4:4" x14ac:dyDescent="0.25">
      <c r="D1085" s="280"/>
    </row>
    <row r="1086" spans="4:4" x14ac:dyDescent="0.25">
      <c r="D1086" s="280"/>
    </row>
    <row r="1087" spans="4:4" x14ac:dyDescent="0.25">
      <c r="D1087" s="280"/>
    </row>
    <row r="1088" spans="4:4" x14ac:dyDescent="0.25">
      <c r="D1088" s="280"/>
    </row>
    <row r="1089" spans="4:4" x14ac:dyDescent="0.25">
      <c r="D1089" s="280"/>
    </row>
    <row r="1090" spans="4:4" x14ac:dyDescent="0.25">
      <c r="D1090" s="280"/>
    </row>
    <row r="1091" spans="4:4" x14ac:dyDescent="0.25">
      <c r="D1091" s="280"/>
    </row>
    <row r="1092" spans="4:4" x14ac:dyDescent="0.25">
      <c r="D1092" s="280"/>
    </row>
    <row r="1093" spans="4:4" x14ac:dyDescent="0.25">
      <c r="D1093" s="280"/>
    </row>
    <row r="1094" spans="4:4" x14ac:dyDescent="0.25">
      <c r="D1094" s="280"/>
    </row>
    <row r="1095" spans="4:4" x14ac:dyDescent="0.25">
      <c r="D1095" s="280"/>
    </row>
    <row r="1096" spans="4:4" x14ac:dyDescent="0.25">
      <c r="D1096" s="280"/>
    </row>
    <row r="1097" spans="4:4" x14ac:dyDescent="0.25">
      <c r="D1097" s="280"/>
    </row>
    <row r="1098" spans="4:4" x14ac:dyDescent="0.25">
      <c r="D1098" s="280"/>
    </row>
    <row r="1099" spans="4:4" x14ac:dyDescent="0.25">
      <c r="D1099" s="280"/>
    </row>
    <row r="1100" spans="4:4" x14ac:dyDescent="0.25">
      <c r="D1100" s="280"/>
    </row>
    <row r="1101" spans="4:4" x14ac:dyDescent="0.25">
      <c r="D1101" s="280"/>
    </row>
    <row r="1102" spans="4:4" x14ac:dyDescent="0.25">
      <c r="D1102" s="280"/>
    </row>
    <row r="1103" spans="4:4" x14ac:dyDescent="0.25">
      <c r="D1103" s="280"/>
    </row>
    <row r="1104" spans="4:4" x14ac:dyDescent="0.25">
      <c r="D1104" s="280"/>
    </row>
    <row r="1105" spans="4:4" x14ac:dyDescent="0.25">
      <c r="D1105" s="280"/>
    </row>
    <row r="1106" spans="4:4" x14ac:dyDescent="0.25">
      <c r="D1106" s="280"/>
    </row>
    <row r="1107" spans="4:4" x14ac:dyDescent="0.25">
      <c r="D1107" s="280"/>
    </row>
    <row r="1108" spans="4:4" x14ac:dyDescent="0.25">
      <c r="D1108" s="280"/>
    </row>
    <row r="1109" spans="4:4" x14ac:dyDescent="0.25">
      <c r="D1109" s="280"/>
    </row>
    <row r="1110" spans="4:4" x14ac:dyDescent="0.25">
      <c r="D1110" s="280"/>
    </row>
    <row r="1111" spans="4:4" x14ac:dyDescent="0.25">
      <c r="D1111" s="280"/>
    </row>
    <row r="1112" spans="4:4" x14ac:dyDescent="0.25">
      <c r="D1112" s="280"/>
    </row>
    <row r="1113" spans="4:4" x14ac:dyDescent="0.25">
      <c r="D1113" s="280"/>
    </row>
    <row r="1114" spans="4:4" x14ac:dyDescent="0.25">
      <c r="D1114" s="280"/>
    </row>
    <row r="1115" spans="4:4" x14ac:dyDescent="0.25">
      <c r="D1115" s="280"/>
    </row>
    <row r="1116" spans="4:4" x14ac:dyDescent="0.25">
      <c r="D1116" s="280"/>
    </row>
    <row r="1117" spans="4:4" x14ac:dyDescent="0.25">
      <c r="D1117" s="280"/>
    </row>
    <row r="1118" spans="4:4" x14ac:dyDescent="0.25">
      <c r="D1118" s="280"/>
    </row>
    <row r="1119" spans="4:4" x14ac:dyDescent="0.25">
      <c r="D1119" s="280"/>
    </row>
  </sheetData>
  <mergeCells count="8">
    <mergeCell ref="F240:G240"/>
    <mergeCell ref="F241:G241"/>
    <mergeCell ref="B1:H1"/>
    <mergeCell ref="B2:H2"/>
    <mergeCell ref="B3:H3"/>
    <mergeCell ref="B4:H4"/>
    <mergeCell ref="D6:E6"/>
    <mergeCell ref="B236:E236"/>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H24"/>
  <sheetViews>
    <sheetView zoomScale="80" zoomScaleNormal="80" workbookViewId="0">
      <selection activeCell="A3" sqref="A3:G3"/>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2.140625" style="155" customWidth="1"/>
    <col min="5" max="6" width="21.7109375" style="132" bestFit="1" customWidth="1"/>
    <col min="7" max="7" width="29.7109375" style="157" customWidth="1"/>
    <col min="8" max="16384" width="11.42578125" style="132"/>
  </cols>
  <sheetData>
    <row r="1" spans="1:8" ht="18" x14ac:dyDescent="0.25">
      <c r="A1" s="299" t="str">
        <f>+'[2]RELACION DE CK MAYO 2019'!A2:J2</f>
        <v xml:space="preserve">SERVICIO REGIONAL DE SALUD CIBAO OCCIDENTAL </v>
      </c>
      <c r="B1" s="299"/>
      <c r="C1" s="299"/>
      <c r="D1" s="299"/>
      <c r="E1" s="299"/>
      <c r="F1" s="299"/>
      <c r="G1" s="299"/>
    </row>
    <row r="2" spans="1:8" x14ac:dyDescent="0.2">
      <c r="A2" s="300">
        <v>45688</v>
      </c>
      <c r="B2" s="300"/>
      <c r="C2" s="300"/>
      <c r="D2" s="300"/>
      <c r="E2" s="300"/>
      <c r="F2" s="300"/>
      <c r="G2" s="300"/>
    </row>
    <row r="3" spans="1:8" x14ac:dyDescent="0.2">
      <c r="A3" s="301" t="s">
        <v>39</v>
      </c>
      <c r="B3" s="301"/>
      <c r="C3" s="301"/>
      <c r="D3" s="301"/>
      <c r="E3" s="301"/>
      <c r="F3" s="301"/>
      <c r="G3" s="301"/>
    </row>
    <row r="4" spans="1:8" x14ac:dyDescent="0.2">
      <c r="A4" s="302" t="s">
        <v>160</v>
      </c>
      <c r="B4" s="302"/>
      <c r="C4" s="302"/>
      <c r="D4" s="302"/>
      <c r="E4" s="302"/>
      <c r="F4" s="302"/>
      <c r="G4" s="302"/>
    </row>
    <row r="5" spans="1:8" ht="13.5" thickBot="1" x14ac:dyDescent="0.25">
      <c r="A5" s="161"/>
      <c r="B5" s="162"/>
      <c r="C5" s="163"/>
      <c r="D5" s="164"/>
      <c r="E5" s="37"/>
      <c r="F5" s="38"/>
      <c r="G5" s="41"/>
    </row>
    <row r="6" spans="1:8" ht="13.5" thickBot="1" x14ac:dyDescent="0.25">
      <c r="A6" s="165" t="s">
        <v>40</v>
      </c>
      <c r="B6" s="166"/>
      <c r="C6" s="166"/>
      <c r="D6" s="167"/>
      <c r="E6" s="166"/>
      <c r="F6" s="166"/>
      <c r="G6" s="168"/>
    </row>
    <row r="7" spans="1:8" ht="19.5" thickBot="1" x14ac:dyDescent="0.25">
      <c r="A7" s="133" t="s">
        <v>41</v>
      </c>
      <c r="B7" s="134" t="s">
        <v>42</v>
      </c>
      <c r="C7" s="134" t="s">
        <v>43</v>
      </c>
      <c r="D7" s="134" t="s">
        <v>44</v>
      </c>
      <c r="E7" s="134" t="s">
        <v>161</v>
      </c>
      <c r="F7" s="134" t="s">
        <v>45</v>
      </c>
      <c r="G7" s="42" t="s">
        <v>46</v>
      </c>
    </row>
    <row r="8" spans="1:8" ht="15" customHeight="1" x14ac:dyDescent="0.2">
      <c r="A8" s="169">
        <v>45658</v>
      </c>
      <c r="B8" s="170"/>
      <c r="C8" s="171"/>
      <c r="D8" s="43" t="s">
        <v>47</v>
      </c>
      <c r="E8" s="44"/>
      <c r="F8" s="44"/>
      <c r="G8" s="39">
        <v>1313.47</v>
      </c>
    </row>
    <row r="9" spans="1:8" ht="18.75" x14ac:dyDescent="0.2">
      <c r="A9" s="136">
        <v>45688</v>
      </c>
      <c r="B9" s="137"/>
      <c r="C9" s="138" t="s">
        <v>157</v>
      </c>
      <c r="D9" s="139" t="s">
        <v>158</v>
      </c>
      <c r="E9" s="40"/>
      <c r="F9" s="45">
        <v>325</v>
      </c>
      <c r="G9" s="45">
        <f>G8-Tabla23[[#This Row],[Egresos]]</f>
        <v>988.47</v>
      </c>
      <c r="H9" s="135"/>
    </row>
    <row r="10" spans="1:8" ht="18.75" x14ac:dyDescent="0.2">
      <c r="A10" s="172"/>
      <c r="B10" s="173"/>
      <c r="C10" s="174" t="s">
        <v>48</v>
      </c>
      <c r="D10" s="174"/>
      <c r="E10" s="130">
        <v>0</v>
      </c>
      <c r="F10" s="46">
        <f>F9</f>
        <v>325</v>
      </c>
      <c r="G10" s="47">
        <f>G9</f>
        <v>988.47</v>
      </c>
    </row>
    <row r="11" spans="1:8" x14ac:dyDescent="0.2">
      <c r="A11" s="140"/>
      <c r="B11" s="141"/>
      <c r="C11" s="141"/>
      <c r="D11" s="142"/>
      <c r="E11" s="141"/>
      <c r="F11" s="143"/>
      <c r="G11" s="144"/>
    </row>
    <row r="12" spans="1:8" x14ac:dyDescent="0.2">
      <c r="A12" s="140"/>
      <c r="B12" s="141"/>
      <c r="C12" s="141"/>
      <c r="D12" s="142"/>
      <c r="E12" s="141"/>
      <c r="F12" s="141"/>
      <c r="G12" s="145"/>
    </row>
    <row r="13" spans="1:8" x14ac:dyDescent="0.2">
      <c r="A13" s="140"/>
      <c r="B13" s="141"/>
      <c r="C13" s="141" t="s">
        <v>162</v>
      </c>
      <c r="D13" s="142"/>
      <c r="E13" s="143"/>
      <c r="F13" s="146"/>
      <c r="G13" s="144"/>
    </row>
    <row r="14" spans="1:8" x14ac:dyDescent="0.2">
      <c r="A14" s="140"/>
      <c r="B14" s="147" t="s">
        <v>163</v>
      </c>
      <c r="C14" s="141"/>
      <c r="D14" s="148"/>
      <c r="E14" s="148" t="s">
        <v>154</v>
      </c>
      <c r="F14" s="143"/>
      <c r="G14" s="144"/>
    </row>
    <row r="15" spans="1:8" ht="32.25" x14ac:dyDescent="0.3">
      <c r="A15" s="149"/>
      <c r="B15" s="150" t="s">
        <v>164</v>
      </c>
      <c r="C15" s="151"/>
      <c r="D15" s="152"/>
      <c r="E15" s="150" t="s">
        <v>165</v>
      </c>
      <c r="F15" s="151"/>
      <c r="G15" s="153"/>
    </row>
    <row r="17" spans="5:6" x14ac:dyDescent="0.2">
      <c r="F17" s="156">
        <f>F10-F9</f>
        <v>0</v>
      </c>
    </row>
    <row r="18" spans="5:6" x14ac:dyDescent="0.2">
      <c r="F18" s="156"/>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G24"/>
  <sheetViews>
    <sheetView zoomScale="80" zoomScaleNormal="80" workbookViewId="0">
      <selection activeCell="D30" sqref="D30"/>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3.7109375" style="155" customWidth="1"/>
    <col min="5" max="5" width="21.7109375" style="132" bestFit="1" customWidth="1"/>
    <col min="6" max="6" width="20.85546875" style="132" customWidth="1"/>
    <col min="7" max="7" width="29.7109375" style="157" customWidth="1"/>
    <col min="8" max="16384" width="11.42578125" style="132"/>
  </cols>
  <sheetData>
    <row r="1" spans="1:7" ht="18" x14ac:dyDescent="0.25">
      <c r="A1" s="303" t="str">
        <f>+'[2]RELACION DE CK MAYO 2019'!A2:J2</f>
        <v xml:space="preserve">SERVICIO REGIONAL DE SALUD CIBAO OCCIDENTAL </v>
      </c>
      <c r="B1" s="303"/>
      <c r="C1" s="303"/>
      <c r="D1" s="303"/>
      <c r="E1" s="303"/>
      <c r="F1" s="303"/>
      <c r="G1" s="303"/>
    </row>
    <row r="2" spans="1:7" x14ac:dyDescent="0.2">
      <c r="A2" s="304">
        <v>45688</v>
      </c>
      <c r="B2" s="304"/>
      <c r="C2" s="304"/>
      <c r="D2" s="304"/>
      <c r="E2" s="304"/>
      <c r="F2" s="304"/>
      <c r="G2" s="304"/>
    </row>
    <row r="3" spans="1:7" x14ac:dyDescent="0.2">
      <c r="A3" s="305" t="s">
        <v>39</v>
      </c>
      <c r="B3" s="305"/>
      <c r="C3" s="305"/>
      <c r="D3" s="305"/>
      <c r="E3" s="305"/>
      <c r="F3" s="305"/>
      <c r="G3" s="305"/>
    </row>
    <row r="4" spans="1:7" x14ac:dyDescent="0.2">
      <c r="A4" s="306" t="s">
        <v>160</v>
      </c>
      <c r="B4" s="306"/>
      <c r="C4" s="306"/>
      <c r="D4" s="306"/>
      <c r="E4" s="306"/>
      <c r="F4" s="306"/>
      <c r="G4" s="306"/>
    </row>
    <row r="5" spans="1:7" ht="13.5" thickBot="1" x14ac:dyDescent="0.25">
      <c r="A5" s="175"/>
      <c r="B5" s="176"/>
      <c r="C5" s="177"/>
      <c r="D5" s="178"/>
      <c r="E5" s="37"/>
      <c r="F5" s="38"/>
      <c r="G5" s="41"/>
    </row>
    <row r="6" spans="1:7" ht="13.5" thickBot="1" x14ac:dyDescent="0.25">
      <c r="A6" s="179" t="s">
        <v>40</v>
      </c>
      <c r="B6" s="180"/>
      <c r="C6" s="180"/>
      <c r="D6" s="181"/>
      <c r="E6" s="180"/>
      <c r="F6" s="180"/>
      <c r="G6" s="182"/>
    </row>
    <row r="7" spans="1:7" ht="19.5" thickBot="1" x14ac:dyDescent="0.25">
      <c r="A7" s="133" t="s">
        <v>41</v>
      </c>
      <c r="B7" s="134" t="s">
        <v>42</v>
      </c>
      <c r="C7" s="134" t="s">
        <v>43</v>
      </c>
      <c r="D7" s="134" t="s">
        <v>44</v>
      </c>
      <c r="E7" s="134" t="s">
        <v>161</v>
      </c>
      <c r="F7" s="134" t="s">
        <v>45</v>
      </c>
      <c r="G7" s="42" t="s">
        <v>46</v>
      </c>
    </row>
    <row r="8" spans="1:7" ht="15" customHeight="1" x14ac:dyDescent="0.2">
      <c r="A8" s="183">
        <v>45658</v>
      </c>
      <c r="B8" s="184"/>
      <c r="C8" s="185"/>
      <c r="D8" s="43" t="s">
        <v>47</v>
      </c>
      <c r="E8" s="44"/>
      <c r="F8" s="44"/>
      <c r="G8" s="39">
        <v>3032.22</v>
      </c>
    </row>
    <row r="9" spans="1:7" ht="18.75" x14ac:dyDescent="0.2">
      <c r="A9" s="186">
        <v>45688</v>
      </c>
      <c r="B9" s="187"/>
      <c r="C9" s="188" t="s">
        <v>157</v>
      </c>
      <c r="D9" s="189" t="s">
        <v>158</v>
      </c>
      <c r="E9" s="190"/>
      <c r="F9" s="191">
        <v>325</v>
      </c>
      <c r="G9" s="45">
        <f>G8-Tabla233[[#This Row],[Egresos]]</f>
        <v>2707.22</v>
      </c>
    </row>
    <row r="10" spans="1:7" ht="18.75" x14ac:dyDescent="0.2">
      <c r="A10" s="192"/>
      <c r="B10" s="193"/>
      <c r="C10" s="194" t="s">
        <v>48</v>
      </c>
      <c r="D10" s="194"/>
      <c r="E10" s="130">
        <v>0</v>
      </c>
      <c r="F10" s="46">
        <f>F9</f>
        <v>325</v>
      </c>
      <c r="G10" s="47">
        <f>G9</f>
        <v>2707.22</v>
      </c>
    </row>
    <row r="11" spans="1:7" x14ac:dyDescent="0.2">
      <c r="A11" s="140"/>
      <c r="B11" s="141"/>
      <c r="C11" s="141"/>
      <c r="D11" s="142"/>
      <c r="E11" s="141"/>
      <c r="F11" s="143"/>
      <c r="G11" s="144"/>
    </row>
    <row r="12" spans="1:7" x14ac:dyDescent="0.2">
      <c r="A12" s="140"/>
      <c r="B12" s="141"/>
      <c r="C12" s="141"/>
      <c r="D12" s="142"/>
      <c r="E12" s="141"/>
      <c r="F12" s="141"/>
      <c r="G12" s="145"/>
    </row>
    <row r="13" spans="1:7" x14ac:dyDescent="0.2">
      <c r="A13" s="140"/>
      <c r="B13" s="141"/>
      <c r="C13" s="141" t="s">
        <v>162</v>
      </c>
      <c r="D13" s="142"/>
      <c r="E13" s="143"/>
      <c r="F13" s="146"/>
      <c r="G13" s="144"/>
    </row>
    <row r="14" spans="1:7" x14ac:dyDescent="0.2">
      <c r="A14" s="140"/>
      <c r="B14" s="147" t="s">
        <v>163</v>
      </c>
      <c r="C14" s="141"/>
      <c r="D14" s="148"/>
      <c r="E14" s="148" t="s">
        <v>154</v>
      </c>
      <c r="F14" s="143"/>
      <c r="G14" s="144"/>
    </row>
    <row r="15" spans="1:7" ht="32.25" x14ac:dyDescent="0.3">
      <c r="A15" s="149"/>
      <c r="B15" s="150" t="s">
        <v>164</v>
      </c>
      <c r="C15" s="151"/>
      <c r="D15" s="152"/>
      <c r="E15" s="150" t="s">
        <v>165</v>
      </c>
      <c r="F15" s="151"/>
      <c r="G15" s="153"/>
    </row>
    <row r="17" spans="5:6" x14ac:dyDescent="0.2">
      <c r="F17" s="156"/>
    </row>
    <row r="18" spans="5:6" x14ac:dyDescent="0.2">
      <c r="F18" s="156">
        <f>F10-F9</f>
        <v>0</v>
      </c>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4" tint="0.79998168889431442"/>
  </sheetPr>
  <dimension ref="A1:AB132"/>
  <sheetViews>
    <sheetView showGridLines="0" tabSelected="1" topLeftCell="B7" zoomScale="40" zoomScaleNormal="40" workbookViewId="0">
      <selection activeCell="D59" sqref="D59"/>
    </sheetView>
  </sheetViews>
  <sheetFormatPr baseColWidth="10" defaultColWidth="9.140625" defaultRowHeight="28.5" x14ac:dyDescent="0.45"/>
  <cols>
    <col min="1" max="1" width="12.28515625" style="52" hidden="1" customWidth="1"/>
    <col min="2" max="2" width="77.7109375" style="50" customWidth="1"/>
    <col min="3" max="3" width="27.7109375" style="50" customWidth="1"/>
    <col min="4" max="4" width="23.28515625" style="50" customWidth="1"/>
    <col min="5" max="5" width="28.28515625" style="59" customWidth="1"/>
    <col min="6" max="6" width="30.85546875" style="59" customWidth="1"/>
    <col min="7" max="7" width="30.85546875" style="50" customWidth="1"/>
    <col min="8" max="8" width="32.28515625" style="59" customWidth="1"/>
    <col min="9" max="9" width="28.7109375" style="50" customWidth="1"/>
    <col min="10" max="10" width="27.7109375" style="59" customWidth="1"/>
    <col min="11" max="11" width="30.85546875" style="59" customWidth="1"/>
    <col min="12" max="12" width="29.140625" style="50" bestFit="1" customWidth="1"/>
    <col min="13" max="13" width="30.140625" style="59" bestFit="1" customWidth="1"/>
    <col min="14" max="14" width="27.85546875" style="59" customWidth="1"/>
    <col min="15" max="15" width="27.5703125" style="59" bestFit="1" customWidth="1"/>
    <col min="16" max="16" width="12" style="50" bestFit="1" customWidth="1"/>
    <col min="17" max="17" width="96.7109375" style="50" bestFit="1" customWidth="1"/>
    <col min="18" max="18" width="9.140625" style="50"/>
    <col min="19" max="26" width="6" style="50" bestFit="1" customWidth="1"/>
    <col min="27" max="28" width="14.85546875" style="50" bestFit="1" customWidth="1"/>
    <col min="29" max="16384" width="9.140625" style="50"/>
  </cols>
  <sheetData>
    <row r="1" spans="1:28" ht="30" customHeight="1" x14ac:dyDescent="0.45">
      <c r="A1" s="48" t="e">
        <f>+'[3]Estado de cuenta de suplidores'!#REF!</f>
        <v>#REF!</v>
      </c>
      <c r="B1" s="308" t="s">
        <v>49</v>
      </c>
      <c r="C1" s="308"/>
      <c r="D1" s="308"/>
      <c r="E1" s="308"/>
      <c r="F1" s="308"/>
      <c r="G1" s="308"/>
      <c r="H1" s="308"/>
      <c r="I1" s="308"/>
      <c r="J1" s="308"/>
      <c r="K1" s="308"/>
      <c r="L1" s="308"/>
      <c r="M1" s="308"/>
      <c r="N1" s="308"/>
      <c r="O1" s="49"/>
      <c r="Q1" s="51" t="s">
        <v>102</v>
      </c>
    </row>
    <row r="2" spans="1:28" ht="28.5" customHeight="1" x14ac:dyDescent="0.45">
      <c r="B2" s="308" t="s">
        <v>50</v>
      </c>
      <c r="C2" s="308"/>
      <c r="D2" s="308"/>
      <c r="E2" s="308"/>
      <c r="F2" s="308"/>
      <c r="G2" s="308"/>
      <c r="H2" s="308"/>
      <c r="I2" s="308"/>
      <c r="J2" s="308"/>
      <c r="K2" s="308"/>
      <c r="L2" s="308"/>
      <c r="M2" s="308"/>
      <c r="N2" s="308"/>
      <c r="O2" s="49"/>
      <c r="Q2" s="53" t="s">
        <v>103</v>
      </c>
    </row>
    <row r="3" spans="1:28" x14ac:dyDescent="0.45">
      <c r="B3" s="308" t="s">
        <v>178</v>
      </c>
      <c r="C3" s="308"/>
      <c r="D3" s="308"/>
      <c r="E3" s="308"/>
      <c r="F3" s="308"/>
      <c r="G3" s="308"/>
      <c r="H3" s="308"/>
      <c r="I3" s="308"/>
      <c r="J3" s="308"/>
      <c r="K3" s="308"/>
      <c r="L3" s="308"/>
      <c r="M3" s="308"/>
      <c r="N3" s="308"/>
      <c r="O3" s="49"/>
      <c r="Q3" s="53" t="s">
        <v>104</v>
      </c>
    </row>
    <row r="4" spans="1:28" ht="54" customHeight="1" x14ac:dyDescent="0.45">
      <c r="B4" s="308" t="s">
        <v>51</v>
      </c>
      <c r="C4" s="308"/>
      <c r="D4" s="308"/>
      <c r="E4" s="308"/>
      <c r="F4" s="308"/>
      <c r="G4" s="308"/>
      <c r="H4" s="308"/>
      <c r="I4" s="308"/>
      <c r="J4" s="308"/>
      <c r="K4" s="308"/>
      <c r="L4" s="308"/>
      <c r="M4" s="308"/>
      <c r="N4" s="308"/>
      <c r="O4" s="49"/>
      <c r="Q4" s="53" t="s">
        <v>105</v>
      </c>
    </row>
    <row r="5" spans="1:28" x14ac:dyDescent="0.45">
      <c r="B5" s="309" t="s">
        <v>52</v>
      </c>
      <c r="C5" s="309"/>
      <c r="D5" s="309"/>
      <c r="E5" s="309"/>
      <c r="F5" s="309"/>
      <c r="G5" s="309"/>
      <c r="H5" s="309"/>
      <c r="I5" s="309"/>
      <c r="J5" s="309"/>
      <c r="K5" s="309"/>
      <c r="L5" s="309"/>
      <c r="M5" s="309"/>
      <c r="N5" s="309"/>
      <c r="O5" s="54"/>
      <c r="Q5" s="53" t="s">
        <v>106</v>
      </c>
    </row>
    <row r="6" spans="1:28" x14ac:dyDescent="0.45">
      <c r="B6" s="55"/>
      <c r="C6" s="56"/>
      <c r="D6" s="56"/>
      <c r="E6" s="57"/>
      <c r="F6" s="57"/>
      <c r="G6" s="56"/>
      <c r="H6" s="58"/>
      <c r="J6" s="58"/>
      <c r="K6" s="58"/>
      <c r="M6" s="58"/>
      <c r="N6" s="58"/>
      <c r="Q6" s="53" t="s">
        <v>107</v>
      </c>
    </row>
    <row r="7" spans="1:28" x14ac:dyDescent="0.45">
      <c r="B7" s="60" t="s">
        <v>53</v>
      </c>
      <c r="C7" s="61" t="s">
        <v>54</v>
      </c>
      <c r="D7" s="61" t="s">
        <v>55</v>
      </c>
      <c r="E7" s="62" t="s">
        <v>56</v>
      </c>
      <c r="F7" s="62" t="s">
        <v>57</v>
      </c>
      <c r="G7" s="61" t="s">
        <v>58</v>
      </c>
      <c r="H7" s="62" t="s">
        <v>59</v>
      </c>
      <c r="I7" s="61" t="s">
        <v>60</v>
      </c>
      <c r="J7" s="62" t="s">
        <v>61</v>
      </c>
      <c r="K7" s="62" t="s">
        <v>62</v>
      </c>
      <c r="L7" s="61" t="s">
        <v>63</v>
      </c>
      <c r="M7" s="62" t="s">
        <v>64</v>
      </c>
      <c r="N7" s="62" t="s">
        <v>65</v>
      </c>
      <c r="O7" s="62" t="s">
        <v>66</v>
      </c>
      <c r="AA7" s="63">
        <f>SUM(S8:AA8)</f>
        <v>11.029108875781253</v>
      </c>
      <c r="AB7" s="63">
        <f>+AA7+AB8</f>
        <v>13.989108875781252</v>
      </c>
    </row>
    <row r="8" spans="1:28" s="52" customFormat="1" ht="26.25" hidden="1" x14ac:dyDescent="0.25">
      <c r="B8" s="64" t="s">
        <v>108</v>
      </c>
      <c r="C8" s="65"/>
      <c r="D8" s="65"/>
      <c r="E8" s="65"/>
      <c r="F8" s="65"/>
      <c r="G8" s="65"/>
      <c r="H8" s="65"/>
      <c r="I8" s="65"/>
      <c r="J8" s="65"/>
      <c r="K8" s="65"/>
      <c r="L8" s="65"/>
      <c r="M8" s="65"/>
      <c r="N8" s="65"/>
      <c r="O8" s="65"/>
      <c r="S8" s="66">
        <v>1</v>
      </c>
      <c r="T8" s="66">
        <v>1.05</v>
      </c>
      <c r="U8" s="66">
        <f t="shared" ref="U8:Z8" si="0">+T8*1.05</f>
        <v>1.1025</v>
      </c>
      <c r="V8" s="66">
        <f t="shared" si="0"/>
        <v>1.1576250000000001</v>
      </c>
      <c r="W8" s="66">
        <f t="shared" si="0"/>
        <v>1.2155062500000002</v>
      </c>
      <c r="X8" s="66">
        <f t="shared" si="0"/>
        <v>1.2762815625000004</v>
      </c>
      <c r="Y8" s="66">
        <f t="shared" si="0"/>
        <v>1.3400956406250004</v>
      </c>
      <c r="Z8" s="66">
        <f t="shared" si="0"/>
        <v>1.4071004226562505</v>
      </c>
      <c r="AA8" s="66">
        <v>1.48</v>
      </c>
      <c r="AB8" s="66">
        <f>+AA8*2</f>
        <v>2.96</v>
      </c>
    </row>
    <row r="9" spans="1:28" ht="26.25" customHeight="1" x14ac:dyDescent="0.45">
      <c r="B9" s="67" t="s">
        <v>67</v>
      </c>
      <c r="C9" s="68">
        <f>SUM(D9:O9)</f>
        <v>959837</v>
      </c>
      <c r="D9" s="69">
        <f>D11+D10+D13+D14</f>
        <v>959837</v>
      </c>
      <c r="E9" s="70">
        <f>+E11+E14+E10</f>
        <v>0</v>
      </c>
      <c r="F9" s="70">
        <f>+F10+F11+F14</f>
        <v>0</v>
      </c>
      <c r="G9" s="71">
        <f>+G10+G11+G14</f>
        <v>0</v>
      </c>
      <c r="H9" s="70">
        <f>+H11+H14+H10</f>
        <v>0</v>
      </c>
      <c r="I9" s="70">
        <f>+I10+I11+I14</f>
        <v>0</v>
      </c>
      <c r="J9" s="70">
        <f>+J10+J11+J14</f>
        <v>0</v>
      </c>
      <c r="K9" s="70">
        <f>+K10+K11+K14</f>
        <v>0</v>
      </c>
      <c r="L9" s="72">
        <f>L10+L11+L13+L14</f>
        <v>0</v>
      </c>
      <c r="M9" s="70">
        <f>+M10+M11+M14</f>
        <v>0</v>
      </c>
      <c r="N9" s="72">
        <v>0</v>
      </c>
      <c r="O9" s="72">
        <f>+O14+O11+O10+O13</f>
        <v>0</v>
      </c>
      <c r="S9" s="73"/>
    </row>
    <row r="10" spans="1:28" ht="26.25" customHeight="1" x14ac:dyDescent="0.45">
      <c r="B10" s="74" t="s">
        <v>68</v>
      </c>
      <c r="C10" s="75">
        <f t="shared" ref="C10:C72" si="1">SUM(D10:O10)</f>
        <v>779000</v>
      </c>
      <c r="D10" s="76">
        <v>779000</v>
      </c>
      <c r="E10" s="77"/>
      <c r="F10" s="77"/>
      <c r="G10" s="78"/>
      <c r="H10" s="77"/>
      <c r="I10" s="77"/>
      <c r="J10" s="77"/>
      <c r="K10" s="77"/>
      <c r="L10" s="77"/>
      <c r="M10" s="77"/>
      <c r="N10" s="79"/>
      <c r="O10" s="79"/>
    </row>
    <row r="11" spans="1:28" ht="41.25" customHeight="1" x14ac:dyDescent="0.45">
      <c r="B11" s="74" t="s">
        <v>69</v>
      </c>
      <c r="C11" s="75"/>
      <c r="D11" s="80"/>
      <c r="E11" s="77"/>
      <c r="F11" s="77"/>
      <c r="G11" s="81"/>
      <c r="H11" s="77"/>
      <c r="I11" s="77"/>
      <c r="J11" s="77"/>
      <c r="K11" s="77"/>
      <c r="L11" s="77"/>
      <c r="M11" s="77"/>
      <c r="N11" s="79"/>
      <c r="O11" s="79"/>
    </row>
    <row r="12" spans="1:28" s="52" customFormat="1" ht="52.5" hidden="1" x14ac:dyDescent="0.25">
      <c r="B12" s="82" t="s">
        <v>109</v>
      </c>
      <c r="C12" s="83">
        <f t="shared" si="1"/>
        <v>1571317.48</v>
      </c>
      <c r="D12" s="84">
        <v>0</v>
      </c>
      <c r="E12" s="84">
        <v>0</v>
      </c>
      <c r="F12" s="84">
        <v>0</v>
      </c>
      <c r="G12" s="84">
        <v>0</v>
      </c>
      <c r="H12" s="84">
        <v>0</v>
      </c>
      <c r="I12" s="84">
        <v>0</v>
      </c>
      <c r="J12" s="84">
        <v>0</v>
      </c>
      <c r="K12" s="84">
        <v>0</v>
      </c>
      <c r="L12" s="84">
        <v>0</v>
      </c>
      <c r="M12" s="84">
        <v>0</v>
      </c>
      <c r="N12" s="84">
        <v>0</v>
      </c>
      <c r="O12" s="85">
        <v>1571317.48</v>
      </c>
    </row>
    <row r="13" spans="1:28" s="52" customFormat="1" ht="22.5" customHeight="1" x14ac:dyDescent="0.25">
      <c r="B13" s="82" t="s">
        <v>110</v>
      </c>
      <c r="C13" s="83">
        <f t="shared" si="1"/>
        <v>0</v>
      </c>
      <c r="D13" s="84"/>
      <c r="E13" s="84"/>
      <c r="F13" s="84"/>
      <c r="G13" s="84"/>
      <c r="H13" s="84"/>
      <c r="I13" s="84"/>
      <c r="J13" s="84"/>
      <c r="K13" s="84"/>
      <c r="L13" s="84"/>
      <c r="M13" s="84"/>
      <c r="N13" s="84"/>
      <c r="O13" s="79"/>
    </row>
    <row r="14" spans="1:28" s="52" customFormat="1" ht="21" customHeight="1" x14ac:dyDescent="0.25">
      <c r="B14" s="82" t="s">
        <v>111</v>
      </c>
      <c r="C14" s="83">
        <f t="shared" si="1"/>
        <v>180837</v>
      </c>
      <c r="D14" s="84">
        <v>180837</v>
      </c>
      <c r="E14" s="84"/>
      <c r="F14" s="84"/>
      <c r="G14" s="84"/>
      <c r="H14" s="84"/>
      <c r="I14" s="84"/>
      <c r="J14" s="86"/>
      <c r="K14" s="87"/>
      <c r="L14" s="84"/>
      <c r="M14" s="84"/>
      <c r="N14" s="84"/>
      <c r="O14" s="79"/>
    </row>
    <row r="15" spans="1:28" ht="39.75" customHeight="1" x14ac:dyDescent="0.45">
      <c r="B15" s="67" t="s">
        <v>70</v>
      </c>
      <c r="C15" s="68">
        <f>SUM(D15:O15)</f>
        <v>4045014.8099999996</v>
      </c>
      <c r="D15" s="88">
        <f>SUM(D16:D24)</f>
        <v>4045014.8099999996</v>
      </c>
      <c r="E15" s="70">
        <f>E16+E17+E18+E19+E20+E21+E22+E23+E24</f>
        <v>0</v>
      </c>
      <c r="F15" s="70">
        <f>F16+F17+F18+F19+F20+F21+F22+F23+F24</f>
        <v>0</v>
      </c>
      <c r="G15" s="89">
        <f>+G16+G18+G19+G20+G22</f>
        <v>0</v>
      </c>
      <c r="H15" s="70">
        <f>+H16+H17+H18+H19+H20+H22</f>
        <v>0</v>
      </c>
      <c r="I15" s="70">
        <f>+I16+I17+I18+I19+I20+I21+I22+I23+I24</f>
        <v>0</v>
      </c>
      <c r="J15" s="70">
        <f>+J16+J17+J18+J19+J20+J22</f>
        <v>0</v>
      </c>
      <c r="K15" s="70">
        <f>+K16+K17+K18+K19+K20+K21+K22+K23+K24</f>
        <v>0</v>
      </c>
      <c r="L15" s="70">
        <f>+L16+L21+L24+L17+L18+L19+L20+L22</f>
        <v>0</v>
      </c>
      <c r="M15" s="70">
        <f>M16+M18+M19+M20+M22+M24</f>
        <v>0</v>
      </c>
      <c r="N15" s="85">
        <f>+N16+N18+N22+N19+N20+N17+O16</f>
        <v>0</v>
      </c>
      <c r="O15" s="85">
        <f>+O16+O17+O18+O19+O20+O21+O22+O24</f>
        <v>0</v>
      </c>
    </row>
    <row r="16" spans="1:28" ht="54.75" customHeight="1" x14ac:dyDescent="0.45">
      <c r="B16" s="74" t="s">
        <v>71</v>
      </c>
      <c r="C16" s="75"/>
      <c r="D16" s="80">
        <v>564834.81999999995</v>
      </c>
      <c r="E16" s="77"/>
      <c r="F16" s="77"/>
      <c r="G16" s="81"/>
      <c r="H16" s="90"/>
      <c r="I16" s="77"/>
      <c r="J16" s="77"/>
      <c r="K16" s="77"/>
      <c r="L16" s="77"/>
      <c r="M16" s="77"/>
      <c r="N16" s="79"/>
      <c r="O16" s="79"/>
    </row>
    <row r="17" spans="2:16" ht="51" customHeight="1" x14ac:dyDescent="0.45">
      <c r="B17" s="74" t="s">
        <v>166</v>
      </c>
      <c r="C17" s="75"/>
      <c r="D17" s="80"/>
      <c r="E17" s="90"/>
      <c r="F17" s="77"/>
      <c r="G17" s="81"/>
      <c r="H17" s="77"/>
      <c r="I17" s="77"/>
      <c r="J17" s="77"/>
      <c r="K17" s="77"/>
      <c r="L17" s="77"/>
      <c r="M17" s="77"/>
      <c r="N17" s="79"/>
      <c r="O17" s="79"/>
    </row>
    <row r="18" spans="2:16" ht="26.25" customHeight="1" x14ac:dyDescent="0.45">
      <c r="B18" s="74" t="s">
        <v>72</v>
      </c>
      <c r="C18" s="75"/>
      <c r="D18" s="80"/>
      <c r="E18" s="77"/>
      <c r="F18" s="77"/>
      <c r="G18" s="81"/>
      <c r="H18" s="77"/>
      <c r="I18" s="77"/>
      <c r="J18" s="77"/>
      <c r="K18" s="77"/>
      <c r="L18" s="77"/>
      <c r="M18" s="77"/>
      <c r="N18" s="131"/>
      <c r="O18" s="79"/>
    </row>
    <row r="19" spans="2:16" ht="25.5" customHeight="1" x14ac:dyDescent="0.45">
      <c r="B19" s="74" t="s">
        <v>73</v>
      </c>
      <c r="C19" s="75"/>
      <c r="D19" s="80">
        <v>351004</v>
      </c>
      <c r="E19" s="77"/>
      <c r="F19" s="77"/>
      <c r="G19" s="81"/>
      <c r="H19" s="77"/>
      <c r="I19" s="77"/>
      <c r="J19" s="77"/>
      <c r="K19" s="77"/>
      <c r="L19" s="77"/>
      <c r="M19" s="77"/>
      <c r="N19" s="79"/>
      <c r="O19" s="79"/>
    </row>
    <row r="20" spans="2:16" ht="26.25" customHeight="1" x14ac:dyDescent="0.45">
      <c r="B20" s="74" t="s">
        <v>74</v>
      </c>
      <c r="C20" s="75"/>
      <c r="D20" s="80">
        <v>1141762.3999999999</v>
      </c>
      <c r="E20" s="77"/>
      <c r="F20" s="77"/>
      <c r="G20" s="81"/>
      <c r="H20" s="77"/>
      <c r="I20" s="77"/>
      <c r="J20" s="77"/>
      <c r="K20" s="77"/>
      <c r="L20" s="77"/>
      <c r="M20" s="77"/>
      <c r="N20" s="79"/>
      <c r="O20" s="79"/>
    </row>
    <row r="21" spans="2:16" ht="26.25" customHeight="1" x14ac:dyDescent="0.45">
      <c r="B21" s="74" t="s">
        <v>75</v>
      </c>
      <c r="C21" s="75"/>
      <c r="D21" s="80"/>
      <c r="E21" s="77"/>
      <c r="F21" s="77"/>
      <c r="G21" s="81"/>
      <c r="H21" s="77"/>
      <c r="I21" s="77"/>
      <c r="J21" s="77"/>
      <c r="K21" s="77"/>
      <c r="L21" s="77"/>
      <c r="M21" s="77"/>
      <c r="N21" s="79"/>
      <c r="O21" s="79"/>
    </row>
    <row r="22" spans="2:16" ht="26.25" customHeight="1" x14ac:dyDescent="0.45">
      <c r="B22" s="74" t="s">
        <v>76</v>
      </c>
      <c r="C22" s="75"/>
      <c r="D22" s="80">
        <v>1987413.59</v>
      </c>
      <c r="E22" s="77"/>
      <c r="F22" s="77"/>
      <c r="G22" s="81"/>
      <c r="H22" s="77"/>
      <c r="I22" s="77"/>
      <c r="J22" s="77"/>
      <c r="K22" s="77"/>
      <c r="L22" s="77"/>
      <c r="M22" s="129"/>
      <c r="N22" s="79"/>
      <c r="O22" s="91"/>
    </row>
    <row r="23" spans="2:16" ht="57" x14ac:dyDescent="0.45">
      <c r="B23" s="74" t="s">
        <v>77</v>
      </c>
      <c r="C23" s="75"/>
      <c r="D23" s="80"/>
      <c r="E23" s="90"/>
      <c r="F23" s="77"/>
      <c r="G23" s="81"/>
      <c r="H23" s="77"/>
      <c r="I23" s="77"/>
      <c r="J23" s="77"/>
      <c r="K23" s="77"/>
      <c r="L23" s="77"/>
      <c r="M23" s="77"/>
      <c r="N23" s="79"/>
      <c r="O23" s="79"/>
    </row>
    <row r="24" spans="2:16" ht="57" x14ac:dyDescent="0.45">
      <c r="B24" s="74" t="s">
        <v>78</v>
      </c>
      <c r="C24" s="75"/>
      <c r="D24" s="80">
        <v>0</v>
      </c>
      <c r="E24" s="77"/>
      <c r="F24" s="77"/>
      <c r="G24" s="78"/>
      <c r="H24" s="77"/>
      <c r="I24" s="77"/>
      <c r="J24" s="77"/>
      <c r="K24" s="77"/>
      <c r="L24" s="77"/>
      <c r="M24" s="77"/>
      <c r="N24" s="79"/>
      <c r="O24" s="79"/>
    </row>
    <row r="25" spans="2:16" ht="26.25" customHeight="1" x14ac:dyDescent="0.45">
      <c r="B25" s="67" t="s">
        <v>79</v>
      </c>
      <c r="C25" s="68">
        <f>SUM(D25:O25)</f>
        <v>3023193.07</v>
      </c>
      <c r="D25" s="88">
        <f>SUM(D26:D34)</f>
        <v>3023193.07</v>
      </c>
      <c r="E25" s="70">
        <f>E26+E27+E28+E30+E29+E31+E32+E34</f>
        <v>0</v>
      </c>
      <c r="F25" s="70">
        <f>F26+F27+F28+F29+F30+F31+F32+F34</f>
        <v>0</v>
      </c>
      <c r="G25" s="70">
        <f>G26+G27+G28+G29+G30+G31+G32+G34</f>
        <v>0</v>
      </c>
      <c r="H25" s="70">
        <f>H28+H29+H30+H31+H32+H34++H26</f>
        <v>0</v>
      </c>
      <c r="I25" s="70">
        <f>I26+I32+I34</f>
        <v>0</v>
      </c>
      <c r="J25" s="70">
        <f>+J28+J32+J34</f>
        <v>0</v>
      </c>
      <c r="K25" s="70">
        <f>+K26+K28+K32+K34+K29</f>
        <v>0</v>
      </c>
      <c r="L25" s="70">
        <f>L26+L32+L34+L27+L28+L29+L30+L31</f>
        <v>0</v>
      </c>
      <c r="M25" s="70">
        <f>M26+M32+M34+M29</f>
        <v>0</v>
      </c>
      <c r="N25" s="85">
        <f>+N26+N32+N34+N28+N29</f>
        <v>0</v>
      </c>
      <c r="O25" s="85">
        <f>+O26+O28+O30+O32+O34</f>
        <v>0</v>
      </c>
      <c r="P25" s="88"/>
    </row>
    <row r="26" spans="2:16" ht="26.25" customHeight="1" x14ac:dyDescent="0.45">
      <c r="B26" s="74" t="s">
        <v>80</v>
      </c>
      <c r="C26" s="75"/>
      <c r="D26" s="80">
        <v>665611.61</v>
      </c>
      <c r="E26" s="77"/>
      <c r="F26" s="77"/>
      <c r="G26" s="81"/>
      <c r="H26" s="77"/>
      <c r="I26" s="77"/>
      <c r="J26" s="77"/>
      <c r="K26" s="77"/>
      <c r="L26" s="77"/>
      <c r="M26" s="77"/>
      <c r="N26" s="79"/>
      <c r="O26" s="79"/>
    </row>
    <row r="27" spans="2:16" ht="26.25" customHeight="1" x14ac:dyDescent="0.45">
      <c r="B27" s="74" t="s">
        <v>81</v>
      </c>
      <c r="C27" s="75"/>
      <c r="D27" s="80"/>
      <c r="E27" s="77"/>
      <c r="F27" s="77"/>
      <c r="G27" s="81"/>
      <c r="H27" s="77"/>
      <c r="I27" s="77"/>
      <c r="J27" s="77"/>
      <c r="K27" s="77"/>
      <c r="L27" s="77"/>
      <c r="M27" s="77"/>
      <c r="N27" s="79"/>
      <c r="O27" s="79"/>
    </row>
    <row r="28" spans="2:16" ht="26.25" customHeight="1" x14ac:dyDescent="0.45">
      <c r="B28" s="74" t="s">
        <v>82</v>
      </c>
      <c r="C28" s="75"/>
      <c r="D28" s="80"/>
      <c r="E28" s="77"/>
      <c r="F28" s="77"/>
      <c r="G28" s="81"/>
      <c r="H28" s="77"/>
      <c r="I28" s="77"/>
      <c r="J28" s="77"/>
      <c r="K28" s="77"/>
      <c r="L28" s="77"/>
      <c r="M28" s="77"/>
      <c r="N28" s="131"/>
      <c r="O28" s="79"/>
    </row>
    <row r="29" spans="2:16" ht="26.25" customHeight="1" x14ac:dyDescent="0.45">
      <c r="B29" s="74" t="s">
        <v>83</v>
      </c>
      <c r="C29" s="75"/>
      <c r="D29" s="80">
        <v>177842</v>
      </c>
      <c r="E29" s="77"/>
      <c r="F29" s="77"/>
      <c r="G29" s="81"/>
      <c r="H29" s="77"/>
      <c r="I29" s="77"/>
      <c r="J29" s="77"/>
      <c r="K29" s="77"/>
      <c r="L29" s="77"/>
      <c r="M29" s="77"/>
      <c r="N29" s="79"/>
      <c r="O29" s="79"/>
    </row>
    <row r="30" spans="2:16" ht="26.25" customHeight="1" x14ac:dyDescent="0.45">
      <c r="B30" s="74" t="s">
        <v>84</v>
      </c>
      <c r="C30" s="75"/>
      <c r="D30" s="80"/>
      <c r="E30" s="77"/>
      <c r="F30" s="77"/>
      <c r="G30" s="81"/>
      <c r="H30" s="77"/>
      <c r="I30" s="77"/>
      <c r="J30" s="77"/>
      <c r="K30" s="77"/>
      <c r="L30" s="77"/>
      <c r="M30" s="77"/>
      <c r="N30" s="79"/>
      <c r="O30" s="79"/>
    </row>
    <row r="31" spans="2:16" ht="26.25" customHeight="1" x14ac:dyDescent="0.45">
      <c r="B31" s="74" t="s">
        <v>85</v>
      </c>
      <c r="C31" s="75"/>
      <c r="D31" s="80"/>
      <c r="E31" s="77"/>
      <c r="F31" s="77"/>
      <c r="G31" s="81"/>
      <c r="H31" s="77"/>
      <c r="I31" s="77"/>
      <c r="J31" s="77"/>
      <c r="K31" s="77"/>
      <c r="L31" s="77"/>
      <c r="M31" s="77"/>
      <c r="N31" s="79"/>
      <c r="O31" s="85"/>
    </row>
    <row r="32" spans="2:16" ht="26.25" customHeight="1" x14ac:dyDescent="0.45">
      <c r="B32" s="74" t="s">
        <v>86</v>
      </c>
      <c r="C32" s="75"/>
      <c r="D32" s="80">
        <v>2052409.81</v>
      </c>
      <c r="E32" s="77"/>
      <c r="F32" s="77"/>
      <c r="G32" s="81"/>
      <c r="H32" s="77"/>
      <c r="I32" s="77"/>
      <c r="J32" s="77"/>
      <c r="K32" s="77"/>
      <c r="L32" s="77"/>
      <c r="M32" s="77"/>
      <c r="N32" s="79"/>
      <c r="O32" s="79"/>
    </row>
    <row r="33" spans="2:16" s="52" customFormat="1" ht="78.75" hidden="1" x14ac:dyDescent="0.25">
      <c r="B33" s="82" t="s">
        <v>112</v>
      </c>
      <c r="C33" s="83">
        <f t="shared" si="1"/>
        <v>0</v>
      </c>
      <c r="D33" s="84">
        <v>0</v>
      </c>
      <c r="E33" s="84">
        <v>0</v>
      </c>
      <c r="F33" s="84">
        <v>0</v>
      </c>
      <c r="G33" s="84">
        <v>0</v>
      </c>
      <c r="H33" s="84">
        <v>0</v>
      </c>
      <c r="I33" s="84">
        <v>0</v>
      </c>
      <c r="J33" s="84">
        <v>0</v>
      </c>
      <c r="K33" s="84">
        <v>0</v>
      </c>
      <c r="L33" s="84">
        <v>0</v>
      </c>
      <c r="M33" s="84">
        <v>0</v>
      </c>
      <c r="N33" s="77"/>
      <c r="O33" s="79"/>
    </row>
    <row r="34" spans="2:16" ht="26.25" customHeight="1" x14ac:dyDescent="0.45">
      <c r="B34" s="74" t="s">
        <v>87</v>
      </c>
      <c r="C34" s="75"/>
      <c r="D34" s="80">
        <v>127329.65</v>
      </c>
      <c r="E34" s="77"/>
      <c r="F34" s="77"/>
      <c r="G34" s="81"/>
      <c r="H34" s="77"/>
      <c r="I34" s="77"/>
      <c r="J34" s="77"/>
      <c r="K34" s="77"/>
      <c r="L34" s="77"/>
      <c r="M34" s="77"/>
      <c r="N34" s="79"/>
      <c r="O34" s="91"/>
    </row>
    <row r="35" spans="2:16" s="52" customFormat="1" hidden="1" x14ac:dyDescent="0.25">
      <c r="B35" s="92" t="s">
        <v>113</v>
      </c>
      <c r="C35" s="93">
        <f t="shared" si="1"/>
        <v>609496.02</v>
      </c>
      <c r="D35" s="94">
        <f>SUM(D36:D42)</f>
        <v>0</v>
      </c>
      <c r="E35" s="95">
        <f t="shared" ref="E35:P35" si="2">SUM(E36:E42)</f>
        <v>0</v>
      </c>
      <c r="F35" s="95">
        <f t="shared" si="2"/>
        <v>0</v>
      </c>
      <c r="G35" s="94">
        <f t="shared" si="2"/>
        <v>0</v>
      </c>
      <c r="H35" s="95">
        <f t="shared" si="2"/>
        <v>0</v>
      </c>
      <c r="I35" s="95">
        <f t="shared" si="2"/>
        <v>0</v>
      </c>
      <c r="J35" s="95">
        <f t="shared" si="2"/>
        <v>0</v>
      </c>
      <c r="K35" s="95">
        <f t="shared" si="2"/>
        <v>0</v>
      </c>
      <c r="L35" s="95">
        <f t="shared" si="2"/>
        <v>0</v>
      </c>
      <c r="M35" s="95">
        <f t="shared" si="2"/>
        <v>0</v>
      </c>
      <c r="N35" s="77">
        <v>609496.02</v>
      </c>
      <c r="O35" s="91"/>
      <c r="P35" s="96">
        <f t="shared" si="2"/>
        <v>0</v>
      </c>
    </row>
    <row r="36" spans="2:16" s="52" customFormat="1" ht="52.5" hidden="1" x14ac:dyDescent="0.25">
      <c r="B36" s="82" t="s">
        <v>114</v>
      </c>
      <c r="C36" s="83">
        <f t="shared" si="1"/>
        <v>256287.76</v>
      </c>
      <c r="D36" s="84">
        <v>0</v>
      </c>
      <c r="E36" s="84">
        <v>0</v>
      </c>
      <c r="F36" s="84">
        <v>0</v>
      </c>
      <c r="G36" s="84">
        <v>0</v>
      </c>
      <c r="H36" s="84">
        <v>0</v>
      </c>
      <c r="I36" s="84">
        <v>0</v>
      </c>
      <c r="J36" s="84">
        <v>0</v>
      </c>
      <c r="K36" s="84">
        <v>0</v>
      </c>
      <c r="L36" s="84">
        <v>0</v>
      </c>
      <c r="M36" s="84">
        <v>0</v>
      </c>
      <c r="N36" s="77">
        <v>216847.87</v>
      </c>
      <c r="O36" s="91">
        <v>39439.89</v>
      </c>
      <c r="P36" s="84">
        <v>0</v>
      </c>
    </row>
    <row r="37" spans="2:16" s="52" customFormat="1" ht="52.5" hidden="1" x14ac:dyDescent="0.25">
      <c r="B37" s="82" t="s">
        <v>115</v>
      </c>
      <c r="C37" s="83">
        <f t="shared" si="1"/>
        <v>585504.57000000007</v>
      </c>
      <c r="D37" s="84">
        <v>0</v>
      </c>
      <c r="E37" s="84">
        <v>0</v>
      </c>
      <c r="F37" s="84">
        <v>0</v>
      </c>
      <c r="G37" s="84">
        <v>0</v>
      </c>
      <c r="H37" s="84">
        <v>0</v>
      </c>
      <c r="I37" s="84">
        <v>0</v>
      </c>
      <c r="J37" s="84">
        <v>0</v>
      </c>
      <c r="K37" s="84">
        <v>0</v>
      </c>
      <c r="L37" s="84">
        <v>0</v>
      </c>
      <c r="M37" s="84">
        <v>0</v>
      </c>
      <c r="N37" s="70">
        <v>585504.57000000007</v>
      </c>
      <c r="O37" s="91"/>
      <c r="P37" s="84">
        <v>0</v>
      </c>
    </row>
    <row r="38" spans="2:16" s="52" customFormat="1" ht="52.5" hidden="1" x14ac:dyDescent="0.25">
      <c r="B38" s="82" t="s">
        <v>116</v>
      </c>
      <c r="C38" s="83">
        <f t="shared" si="1"/>
        <v>257841.38999999998</v>
      </c>
      <c r="D38" s="84">
        <v>0</v>
      </c>
      <c r="E38" s="84">
        <v>0</v>
      </c>
      <c r="F38" s="84">
        <v>0</v>
      </c>
      <c r="G38" s="84">
        <v>0</v>
      </c>
      <c r="H38" s="84">
        <v>0</v>
      </c>
      <c r="I38" s="84">
        <v>0</v>
      </c>
      <c r="J38" s="84">
        <v>0</v>
      </c>
      <c r="K38" s="84">
        <v>0</v>
      </c>
      <c r="L38" s="84">
        <v>0</v>
      </c>
      <c r="M38" s="84">
        <v>0</v>
      </c>
      <c r="N38" s="77">
        <v>238341.96</v>
      </c>
      <c r="O38" s="91">
        <v>19499.43</v>
      </c>
      <c r="P38" s="84">
        <v>0</v>
      </c>
    </row>
    <row r="39" spans="2:16" s="52" customFormat="1" ht="52.5" hidden="1" x14ac:dyDescent="0.25">
      <c r="B39" s="82" t="s">
        <v>117</v>
      </c>
      <c r="C39" s="83">
        <f t="shared" si="1"/>
        <v>4944492.34</v>
      </c>
      <c r="D39" s="84">
        <v>0</v>
      </c>
      <c r="E39" s="84">
        <v>0</v>
      </c>
      <c r="F39" s="84">
        <v>0</v>
      </c>
      <c r="G39" s="84">
        <v>0</v>
      </c>
      <c r="H39" s="84">
        <v>0</v>
      </c>
      <c r="I39" s="84">
        <v>0</v>
      </c>
      <c r="J39" s="84">
        <v>0</v>
      </c>
      <c r="K39" s="84">
        <v>0</v>
      </c>
      <c r="L39" s="84">
        <v>0</v>
      </c>
      <c r="M39" s="84">
        <v>0</v>
      </c>
      <c r="N39" s="77"/>
      <c r="O39" s="97">
        <v>4944492.34</v>
      </c>
      <c r="P39" s="84">
        <v>0</v>
      </c>
    </row>
    <row r="40" spans="2:16" s="52" customFormat="1" ht="52.5" hidden="1" x14ac:dyDescent="0.25">
      <c r="B40" s="82" t="s">
        <v>118</v>
      </c>
      <c r="C40" s="83">
        <f t="shared" si="1"/>
        <v>0</v>
      </c>
      <c r="D40" s="84">
        <v>0</v>
      </c>
      <c r="E40" s="84">
        <v>0</v>
      </c>
      <c r="F40" s="84">
        <v>0</v>
      </c>
      <c r="G40" s="84">
        <v>0</v>
      </c>
      <c r="H40" s="84">
        <v>0</v>
      </c>
      <c r="I40" s="84">
        <v>0</v>
      </c>
      <c r="J40" s="84">
        <v>0</v>
      </c>
      <c r="K40" s="84">
        <v>0</v>
      </c>
      <c r="L40" s="84">
        <v>0</v>
      </c>
      <c r="M40" s="84">
        <v>0</v>
      </c>
      <c r="N40" s="77"/>
      <c r="O40" s="84">
        <v>0</v>
      </c>
      <c r="P40" s="84">
        <v>0</v>
      </c>
    </row>
    <row r="41" spans="2:16" s="52" customFormat="1" ht="52.5" hidden="1" x14ac:dyDescent="0.25">
      <c r="B41" s="82" t="s">
        <v>119</v>
      </c>
      <c r="C41" s="83">
        <f t="shared" si="1"/>
        <v>85431.47</v>
      </c>
      <c r="D41" s="84">
        <v>0</v>
      </c>
      <c r="E41" s="84">
        <v>0</v>
      </c>
      <c r="F41" s="84">
        <v>0</v>
      </c>
      <c r="G41" s="84">
        <v>0</v>
      </c>
      <c r="H41" s="84">
        <v>0</v>
      </c>
      <c r="I41" s="84">
        <v>0</v>
      </c>
      <c r="J41" s="84">
        <v>0</v>
      </c>
      <c r="K41" s="84">
        <v>0</v>
      </c>
      <c r="L41" s="84">
        <v>0</v>
      </c>
      <c r="M41" s="84">
        <v>0</v>
      </c>
      <c r="N41" s="80">
        <v>85431.47</v>
      </c>
      <c r="O41" s="84">
        <v>0</v>
      </c>
      <c r="P41" s="84">
        <v>0</v>
      </c>
    </row>
    <row r="42" spans="2:16" s="52" customFormat="1" ht="52.5" hidden="1" x14ac:dyDescent="0.25">
      <c r="B42" s="82" t="s">
        <v>120</v>
      </c>
      <c r="C42" s="83">
        <f t="shared" si="1"/>
        <v>80081.58</v>
      </c>
      <c r="D42" s="84">
        <v>0</v>
      </c>
      <c r="E42" s="84">
        <v>0</v>
      </c>
      <c r="F42" s="84">
        <v>0</v>
      </c>
      <c r="G42" s="84">
        <v>0</v>
      </c>
      <c r="H42" s="84">
        <v>0</v>
      </c>
      <c r="I42" s="84">
        <v>0</v>
      </c>
      <c r="J42" s="84">
        <v>0</v>
      </c>
      <c r="K42" s="84">
        <v>0</v>
      </c>
      <c r="L42" s="84">
        <v>0</v>
      </c>
      <c r="M42" s="84">
        <v>0</v>
      </c>
      <c r="N42" s="77">
        <v>80081.58</v>
      </c>
      <c r="O42" s="84">
        <v>0</v>
      </c>
      <c r="P42" s="84">
        <v>0</v>
      </c>
    </row>
    <row r="43" spans="2:16" s="52" customFormat="1" hidden="1" x14ac:dyDescent="0.25">
      <c r="B43" s="92" t="s">
        <v>121</v>
      </c>
      <c r="C43" s="93">
        <f t="shared" si="1"/>
        <v>0</v>
      </c>
      <c r="D43" s="94">
        <f>SUM(D44:D50)</f>
        <v>0</v>
      </c>
      <c r="E43" s="95">
        <f t="shared" ref="E43:P43" si="3">SUM(E44:E50)</f>
        <v>0</v>
      </c>
      <c r="F43" s="95">
        <f t="shared" si="3"/>
        <v>0</v>
      </c>
      <c r="G43" s="94">
        <f t="shared" si="3"/>
        <v>0</v>
      </c>
      <c r="H43" s="95">
        <f t="shared" si="3"/>
        <v>0</v>
      </c>
      <c r="I43" s="95">
        <f t="shared" si="3"/>
        <v>0</v>
      </c>
      <c r="J43" s="95">
        <f t="shared" si="3"/>
        <v>0</v>
      </c>
      <c r="K43" s="95">
        <f t="shared" si="3"/>
        <v>0</v>
      </c>
      <c r="L43" s="95">
        <f t="shared" si="3"/>
        <v>0</v>
      </c>
      <c r="M43" s="95">
        <f t="shared" si="3"/>
        <v>0</v>
      </c>
      <c r="N43" s="77"/>
      <c r="O43" s="95">
        <f t="shared" si="3"/>
        <v>0</v>
      </c>
      <c r="P43" s="96">
        <f t="shared" si="3"/>
        <v>0</v>
      </c>
    </row>
    <row r="44" spans="2:16" s="52" customFormat="1" ht="52.5" hidden="1" x14ac:dyDescent="0.25">
      <c r="B44" s="82" t="s">
        <v>122</v>
      </c>
      <c r="C44" s="83">
        <f t="shared" si="1"/>
        <v>181649.56</v>
      </c>
      <c r="D44" s="84">
        <v>0</v>
      </c>
      <c r="E44" s="98"/>
      <c r="F44" s="98"/>
      <c r="G44" s="99"/>
      <c r="H44" s="98"/>
      <c r="I44" s="98"/>
      <c r="J44" s="98"/>
      <c r="K44" s="98"/>
      <c r="L44" s="98"/>
      <c r="M44" s="98"/>
      <c r="N44" s="77">
        <v>181649.56</v>
      </c>
      <c r="O44" s="98"/>
    </row>
    <row r="45" spans="2:16" s="52" customFormat="1" ht="52.5" hidden="1" x14ac:dyDescent="0.25">
      <c r="B45" s="82" t="s">
        <v>123</v>
      </c>
      <c r="C45" s="83">
        <f t="shared" si="1"/>
        <v>3789412.59</v>
      </c>
      <c r="D45" s="84">
        <v>0</v>
      </c>
      <c r="E45" s="98">
        <v>0</v>
      </c>
      <c r="F45" s="98">
        <v>0</v>
      </c>
      <c r="G45" s="98">
        <v>0</v>
      </c>
      <c r="H45" s="98">
        <v>0</v>
      </c>
      <c r="I45" s="98">
        <v>0</v>
      </c>
      <c r="J45" s="98">
        <v>0</v>
      </c>
      <c r="K45" s="98">
        <v>0</v>
      </c>
      <c r="L45" s="98">
        <v>0</v>
      </c>
      <c r="M45" s="98">
        <v>0</v>
      </c>
      <c r="N45" s="100">
        <v>3789412.59</v>
      </c>
      <c r="O45" s="98"/>
    </row>
    <row r="46" spans="2:16" s="52" customFormat="1" ht="52.5" hidden="1" x14ac:dyDescent="0.25">
      <c r="B46" s="82" t="s">
        <v>124</v>
      </c>
      <c r="C46" s="83">
        <f t="shared" si="1"/>
        <v>0</v>
      </c>
      <c r="D46" s="84">
        <v>0</v>
      </c>
      <c r="E46" s="98">
        <v>0</v>
      </c>
      <c r="F46" s="98">
        <v>0</v>
      </c>
      <c r="G46" s="98">
        <v>0</v>
      </c>
      <c r="H46" s="98">
        <v>0</v>
      </c>
      <c r="I46" s="98">
        <v>0</v>
      </c>
      <c r="J46" s="98">
        <v>0</v>
      </c>
      <c r="K46" s="98">
        <v>0</v>
      </c>
      <c r="L46" s="98">
        <v>0</v>
      </c>
      <c r="M46" s="98">
        <v>0</v>
      </c>
      <c r="N46" s="77"/>
      <c r="O46" s="98"/>
    </row>
    <row r="47" spans="2:16" s="52" customFormat="1" ht="52.5" hidden="1" x14ac:dyDescent="0.25">
      <c r="B47" s="82" t="s">
        <v>125</v>
      </c>
      <c r="C47" s="83">
        <f t="shared" si="1"/>
        <v>3789412.59</v>
      </c>
      <c r="D47" s="84">
        <v>0</v>
      </c>
      <c r="E47" s="98">
        <v>0</v>
      </c>
      <c r="F47" s="98">
        <v>0</v>
      </c>
      <c r="G47" s="98">
        <v>0</v>
      </c>
      <c r="H47" s="98">
        <v>0</v>
      </c>
      <c r="I47" s="98">
        <v>0</v>
      </c>
      <c r="J47" s="98">
        <v>0</v>
      </c>
      <c r="K47" s="98">
        <v>0</v>
      </c>
      <c r="L47" s="98">
        <v>0</v>
      </c>
      <c r="M47" s="98">
        <v>0</v>
      </c>
      <c r="N47" s="101">
        <v>3789412.59</v>
      </c>
      <c r="O47" s="98"/>
    </row>
    <row r="48" spans="2:16" s="52" customFormat="1" ht="52.5" hidden="1" x14ac:dyDescent="0.25">
      <c r="B48" s="82" t="s">
        <v>126</v>
      </c>
      <c r="C48" s="83">
        <f t="shared" si="1"/>
        <v>0</v>
      </c>
      <c r="D48" s="84">
        <v>0</v>
      </c>
      <c r="E48" s="98">
        <v>0</v>
      </c>
      <c r="F48" s="98">
        <v>0</v>
      </c>
      <c r="G48" s="98">
        <v>0</v>
      </c>
      <c r="H48" s="98">
        <v>0</v>
      </c>
      <c r="I48" s="98">
        <v>0</v>
      </c>
      <c r="J48" s="98">
        <v>0</v>
      </c>
      <c r="K48" s="98">
        <v>0</v>
      </c>
      <c r="L48" s="98">
        <v>0</v>
      </c>
      <c r="M48" s="98">
        <v>0</v>
      </c>
      <c r="N48" s="98">
        <v>0</v>
      </c>
      <c r="O48" s="98"/>
    </row>
    <row r="49" spans="2:16" s="52" customFormat="1" ht="52.5" hidden="1" x14ac:dyDescent="0.25">
      <c r="B49" s="82" t="s">
        <v>127</v>
      </c>
      <c r="C49" s="83">
        <f t="shared" si="1"/>
        <v>0</v>
      </c>
      <c r="D49" s="84">
        <v>0</v>
      </c>
      <c r="E49" s="98">
        <v>0</v>
      </c>
      <c r="F49" s="98">
        <v>0</v>
      </c>
      <c r="G49" s="98">
        <v>0</v>
      </c>
      <c r="H49" s="98">
        <v>0</v>
      </c>
      <c r="I49" s="98">
        <v>0</v>
      </c>
      <c r="J49" s="98">
        <v>0</v>
      </c>
      <c r="K49" s="98">
        <v>0</v>
      </c>
      <c r="L49" s="98">
        <v>0</v>
      </c>
      <c r="M49" s="98">
        <v>0</v>
      </c>
      <c r="N49" s="98">
        <v>0</v>
      </c>
      <c r="O49" s="98"/>
    </row>
    <row r="50" spans="2:16" s="52" customFormat="1" ht="52.5" hidden="1" x14ac:dyDescent="0.25">
      <c r="B50" s="82" t="s">
        <v>128</v>
      </c>
      <c r="C50" s="83">
        <f t="shared" si="1"/>
        <v>0</v>
      </c>
      <c r="D50" s="84">
        <v>0</v>
      </c>
      <c r="E50" s="98">
        <v>0</v>
      </c>
      <c r="F50" s="98">
        <v>0</v>
      </c>
      <c r="G50" s="98">
        <v>0</v>
      </c>
      <c r="H50" s="98">
        <v>0</v>
      </c>
      <c r="I50" s="98">
        <v>0</v>
      </c>
      <c r="J50" s="98">
        <v>0</v>
      </c>
      <c r="K50" s="98">
        <v>0</v>
      </c>
      <c r="L50" s="98">
        <v>0</v>
      </c>
      <c r="M50" s="98">
        <v>0</v>
      </c>
      <c r="N50" s="98">
        <v>0</v>
      </c>
      <c r="O50" s="98"/>
    </row>
    <row r="51" spans="2:16" ht="26.25" customHeight="1" x14ac:dyDescent="0.45">
      <c r="B51" s="67" t="s">
        <v>88</v>
      </c>
      <c r="C51" s="68">
        <f t="shared" si="1"/>
        <v>232900</v>
      </c>
      <c r="D51" s="88">
        <f>SUM(D52:D60)</f>
        <v>232900</v>
      </c>
      <c r="E51" s="70">
        <f>E52+E53+E54+E55+E56+E57+E59</f>
        <v>0</v>
      </c>
      <c r="F51" s="70">
        <f>F52+F53+F54+F55+F56+F57+F59</f>
        <v>0</v>
      </c>
      <c r="G51" s="89">
        <f>G52+G53+G54+G59+G55</f>
        <v>0</v>
      </c>
      <c r="H51" s="70">
        <f>+H59</f>
        <v>0</v>
      </c>
      <c r="I51" s="70">
        <f>I52+I55+I56+I59</f>
        <v>0</v>
      </c>
      <c r="J51" s="70">
        <f>+J59</f>
        <v>0</v>
      </c>
      <c r="K51" s="70">
        <f>K52+K55+K56+K59</f>
        <v>0</v>
      </c>
      <c r="L51" s="70">
        <f>L52+L55+L56+L59</f>
        <v>0</v>
      </c>
      <c r="M51" s="70">
        <f>M52+M55+M56+M59</f>
        <v>0</v>
      </c>
      <c r="N51" s="85"/>
      <c r="O51" s="70">
        <f>O52+O55+O56+O59</f>
        <v>0</v>
      </c>
      <c r="P51" s="88"/>
    </row>
    <row r="52" spans="2:16" ht="26.25" customHeight="1" x14ac:dyDescent="0.45">
      <c r="B52" s="74" t="s">
        <v>89</v>
      </c>
      <c r="C52" s="75"/>
      <c r="D52" s="80">
        <v>232900</v>
      </c>
      <c r="E52" s="77"/>
      <c r="F52" s="77"/>
      <c r="G52" s="78"/>
      <c r="H52" s="77"/>
      <c r="I52" s="77"/>
      <c r="J52" s="77"/>
      <c r="K52" s="77"/>
      <c r="L52" s="77"/>
      <c r="M52" s="77"/>
      <c r="N52" s="79"/>
      <c r="O52" s="77"/>
    </row>
    <row r="53" spans="2:16" ht="26.25" customHeight="1" x14ac:dyDescent="0.45">
      <c r="B53" s="74" t="s">
        <v>90</v>
      </c>
      <c r="C53" s="75"/>
      <c r="D53" s="80"/>
      <c r="E53" s="80"/>
      <c r="F53" s="80"/>
      <c r="G53" s="102"/>
      <c r="H53" s="80"/>
      <c r="I53" s="80"/>
      <c r="J53" s="80"/>
      <c r="K53" s="77"/>
      <c r="L53" s="77"/>
      <c r="M53" s="77"/>
      <c r="N53" s="79"/>
      <c r="O53" s="77"/>
    </row>
    <row r="54" spans="2:16" ht="26.25" customHeight="1" x14ac:dyDescent="0.45">
      <c r="B54" s="74" t="s">
        <v>91</v>
      </c>
      <c r="C54" s="75"/>
      <c r="D54" s="80"/>
      <c r="E54" s="80"/>
      <c r="F54" s="80"/>
      <c r="G54" s="102"/>
      <c r="H54" s="80"/>
      <c r="I54" s="80"/>
      <c r="J54" s="80"/>
      <c r="K54" s="80"/>
      <c r="L54" s="80"/>
      <c r="M54" s="77"/>
      <c r="N54" s="91"/>
      <c r="O54" s="80"/>
    </row>
    <row r="55" spans="2:16" ht="26.25" customHeight="1" x14ac:dyDescent="0.45">
      <c r="B55" s="74" t="s">
        <v>92</v>
      </c>
      <c r="C55" s="75"/>
      <c r="D55" s="80"/>
      <c r="E55" s="80"/>
      <c r="F55" s="80"/>
      <c r="G55" s="78"/>
      <c r="H55" s="77"/>
      <c r="I55" s="77"/>
      <c r="J55" s="77"/>
      <c r="K55" s="80"/>
      <c r="L55" s="80"/>
      <c r="M55" s="80"/>
      <c r="N55" s="91"/>
      <c r="O55" s="80"/>
    </row>
    <row r="56" spans="2:16" ht="26.25" customHeight="1" x14ac:dyDescent="0.45">
      <c r="B56" s="74" t="s">
        <v>93</v>
      </c>
      <c r="C56" s="75"/>
      <c r="D56" s="80"/>
      <c r="E56" s="80"/>
      <c r="F56" s="80"/>
      <c r="G56" s="102"/>
      <c r="H56" s="80"/>
      <c r="I56" s="77"/>
      <c r="J56" s="77"/>
      <c r="K56" s="77"/>
      <c r="L56" s="77"/>
      <c r="M56" s="77"/>
      <c r="N56" s="91"/>
      <c r="O56" s="72"/>
    </row>
    <row r="57" spans="2:16" ht="26.25" customHeight="1" x14ac:dyDescent="0.45">
      <c r="B57" s="74" t="s">
        <v>94</v>
      </c>
      <c r="C57" s="75"/>
      <c r="D57" s="80"/>
      <c r="E57" s="80"/>
      <c r="F57" s="80"/>
      <c r="G57" s="102"/>
      <c r="H57" s="80"/>
      <c r="I57" s="77"/>
      <c r="J57" s="77"/>
      <c r="K57" s="77"/>
      <c r="L57" s="77"/>
      <c r="M57" s="77"/>
      <c r="N57" s="91"/>
      <c r="O57" s="79"/>
    </row>
    <row r="58" spans="2:16" s="52" customFormat="1" hidden="1" x14ac:dyDescent="0.25">
      <c r="B58" s="82" t="s">
        <v>129</v>
      </c>
      <c r="C58" s="83">
        <f t="shared" si="1"/>
        <v>843000</v>
      </c>
      <c r="D58" s="84">
        <v>0</v>
      </c>
      <c r="E58" s="84">
        <v>0</v>
      </c>
      <c r="F58" s="84">
        <v>0</v>
      </c>
      <c r="G58" s="84">
        <v>0</v>
      </c>
      <c r="H58" s="84">
        <v>0</v>
      </c>
      <c r="I58" s="98">
        <v>0</v>
      </c>
      <c r="J58" s="98">
        <v>0</v>
      </c>
      <c r="K58" s="98">
        <v>0</v>
      </c>
      <c r="L58" s="98">
        <v>0</v>
      </c>
      <c r="M58" s="98"/>
      <c r="N58" s="84">
        <v>0</v>
      </c>
      <c r="O58" s="79">
        <v>843000</v>
      </c>
    </row>
    <row r="59" spans="2:16" ht="26.25" customHeight="1" x14ac:dyDescent="0.45">
      <c r="B59" s="74" t="s">
        <v>95</v>
      </c>
      <c r="C59" s="75"/>
      <c r="D59" s="80"/>
      <c r="E59" s="80"/>
      <c r="F59" s="80"/>
      <c r="G59" s="102"/>
      <c r="H59" s="103"/>
      <c r="I59" s="77"/>
      <c r="J59" s="77"/>
      <c r="K59" s="77"/>
      <c r="L59" s="77"/>
      <c r="M59" s="77"/>
      <c r="N59" s="91"/>
      <c r="O59" s="85"/>
    </row>
    <row r="60" spans="2:16" s="52" customFormat="1" ht="52.5" hidden="1" x14ac:dyDescent="0.25">
      <c r="B60" s="82" t="s">
        <v>130</v>
      </c>
      <c r="C60" s="83">
        <f t="shared" si="1"/>
        <v>48877.54</v>
      </c>
      <c r="D60" s="84">
        <v>0</v>
      </c>
      <c r="E60" s="84">
        <v>0</v>
      </c>
      <c r="F60" s="84">
        <v>0</v>
      </c>
      <c r="G60" s="84">
        <v>0</v>
      </c>
      <c r="H60" s="84">
        <v>0</v>
      </c>
      <c r="I60" s="84">
        <v>0</v>
      </c>
      <c r="J60" s="84">
        <v>0</v>
      </c>
      <c r="K60" s="84">
        <v>0</v>
      </c>
      <c r="L60" s="84">
        <v>0</v>
      </c>
      <c r="M60" s="84">
        <v>0</v>
      </c>
      <c r="N60" s="84">
        <v>0</v>
      </c>
      <c r="O60" s="79">
        <v>48877.54</v>
      </c>
      <c r="P60" s="84">
        <v>0</v>
      </c>
    </row>
    <row r="61" spans="2:16" s="52" customFormat="1" hidden="1" x14ac:dyDescent="0.25">
      <c r="B61" s="92" t="s">
        <v>131</v>
      </c>
      <c r="C61" s="93">
        <f t="shared" si="1"/>
        <v>0</v>
      </c>
      <c r="D61" s="94">
        <f>SUM(D62:D65)</f>
        <v>0</v>
      </c>
      <c r="E61" s="95">
        <f t="shared" ref="E61:P61" si="4">SUM(E62:E65)</f>
        <v>0</v>
      </c>
      <c r="F61" s="95">
        <f t="shared" si="4"/>
        <v>0</v>
      </c>
      <c r="G61" s="94">
        <f t="shared" si="4"/>
        <v>0</v>
      </c>
      <c r="H61" s="95">
        <f t="shared" si="4"/>
        <v>0</v>
      </c>
      <c r="I61" s="95">
        <f t="shared" si="4"/>
        <v>0</v>
      </c>
      <c r="J61" s="95">
        <f t="shared" si="4"/>
        <v>0</v>
      </c>
      <c r="K61" s="95">
        <f t="shared" si="4"/>
        <v>0</v>
      </c>
      <c r="L61" s="95">
        <f t="shared" si="4"/>
        <v>0</v>
      </c>
      <c r="M61" s="95">
        <f t="shared" si="4"/>
        <v>0</v>
      </c>
      <c r="N61" s="95">
        <f t="shared" si="4"/>
        <v>0</v>
      </c>
      <c r="O61" s="79"/>
      <c r="P61" s="96">
        <f t="shared" si="4"/>
        <v>0</v>
      </c>
    </row>
    <row r="62" spans="2:16" s="52" customFormat="1" hidden="1" x14ac:dyDescent="0.25">
      <c r="B62" s="82" t="s">
        <v>132</v>
      </c>
      <c r="C62" s="83">
        <f t="shared" si="1"/>
        <v>6300</v>
      </c>
      <c r="D62" s="84">
        <v>0</v>
      </c>
      <c r="E62" s="98"/>
      <c r="F62" s="98"/>
      <c r="G62" s="99"/>
      <c r="H62" s="98"/>
      <c r="I62" s="98"/>
      <c r="J62" s="98"/>
      <c r="K62" s="98"/>
      <c r="L62" s="98"/>
      <c r="M62" s="98"/>
      <c r="N62" s="98"/>
      <c r="O62" s="72">
        <v>6300</v>
      </c>
    </row>
    <row r="63" spans="2:16" s="52" customFormat="1" hidden="1" x14ac:dyDescent="0.25">
      <c r="B63" s="82" t="s">
        <v>133</v>
      </c>
      <c r="C63" s="83">
        <f t="shared" si="1"/>
        <v>37800</v>
      </c>
      <c r="D63" s="84">
        <v>0</v>
      </c>
      <c r="E63" s="84">
        <v>0</v>
      </c>
      <c r="F63" s="84">
        <v>0</v>
      </c>
      <c r="G63" s="84">
        <v>0</v>
      </c>
      <c r="H63" s="84">
        <v>0</v>
      </c>
      <c r="I63" s="84">
        <v>0</v>
      </c>
      <c r="J63" s="84">
        <v>0</v>
      </c>
      <c r="K63" s="84">
        <v>0</v>
      </c>
      <c r="L63" s="84">
        <v>0</v>
      </c>
      <c r="M63" s="84">
        <v>0</v>
      </c>
      <c r="N63" s="84">
        <v>0</v>
      </c>
      <c r="O63" s="79">
        <v>37800</v>
      </c>
    </row>
    <row r="64" spans="2:16" s="52" customFormat="1" ht="52.5" hidden="1" x14ac:dyDescent="0.25">
      <c r="B64" s="82" t="s">
        <v>134</v>
      </c>
      <c r="C64" s="83">
        <f t="shared" si="1"/>
        <v>539983.34</v>
      </c>
      <c r="D64" s="84">
        <v>0</v>
      </c>
      <c r="E64" s="84">
        <v>0</v>
      </c>
      <c r="F64" s="84">
        <v>0</v>
      </c>
      <c r="G64" s="84">
        <v>0</v>
      </c>
      <c r="H64" s="84">
        <v>0</v>
      </c>
      <c r="I64" s="84">
        <v>0</v>
      </c>
      <c r="J64" s="84">
        <v>0</v>
      </c>
      <c r="K64" s="84">
        <v>0</v>
      </c>
      <c r="L64" s="84">
        <v>0</v>
      </c>
      <c r="M64" s="84">
        <v>0</v>
      </c>
      <c r="N64" s="84">
        <v>0</v>
      </c>
      <c r="O64" s="79">
        <v>539983.34</v>
      </c>
    </row>
    <row r="65" spans="2:16" s="52" customFormat="1" ht="78.75" hidden="1" x14ac:dyDescent="0.25">
      <c r="B65" s="82" t="s">
        <v>135</v>
      </c>
      <c r="C65" s="83">
        <f t="shared" si="1"/>
        <v>72058.92</v>
      </c>
      <c r="D65" s="84">
        <v>0</v>
      </c>
      <c r="E65" s="84">
        <v>0</v>
      </c>
      <c r="F65" s="84">
        <v>0</v>
      </c>
      <c r="G65" s="84">
        <v>0</v>
      </c>
      <c r="H65" s="84">
        <v>0</v>
      </c>
      <c r="I65" s="84">
        <v>0</v>
      </c>
      <c r="J65" s="84">
        <v>0</v>
      </c>
      <c r="K65" s="84">
        <v>0</v>
      </c>
      <c r="L65" s="84">
        <v>0</v>
      </c>
      <c r="M65" s="84">
        <v>0</v>
      </c>
      <c r="N65" s="84">
        <v>0</v>
      </c>
      <c r="O65" s="79">
        <v>72058.92</v>
      </c>
    </row>
    <row r="66" spans="2:16" s="52" customFormat="1" ht="52.5" hidden="1" x14ac:dyDescent="0.25">
      <c r="B66" s="92" t="s">
        <v>136</v>
      </c>
      <c r="C66" s="93">
        <f t="shared" si="1"/>
        <v>848597.68</v>
      </c>
      <c r="D66" s="94">
        <f>SUM(D67:D68)</f>
        <v>0</v>
      </c>
      <c r="E66" s="95">
        <f t="shared" ref="E66:P66" si="5">SUM(E67:E68)</f>
        <v>0</v>
      </c>
      <c r="F66" s="95">
        <f t="shared" si="5"/>
        <v>0</v>
      </c>
      <c r="G66" s="94">
        <f t="shared" si="5"/>
        <v>0</v>
      </c>
      <c r="H66" s="95">
        <f t="shared" si="5"/>
        <v>0</v>
      </c>
      <c r="I66" s="95">
        <f t="shared" si="5"/>
        <v>0</v>
      </c>
      <c r="J66" s="95">
        <f t="shared" si="5"/>
        <v>0</v>
      </c>
      <c r="K66" s="95">
        <f t="shared" si="5"/>
        <v>0</v>
      </c>
      <c r="L66" s="95">
        <f t="shared" si="5"/>
        <v>0</v>
      </c>
      <c r="M66" s="95">
        <f t="shared" si="5"/>
        <v>0</v>
      </c>
      <c r="N66" s="95">
        <f t="shared" si="5"/>
        <v>0</v>
      </c>
      <c r="O66" s="79">
        <v>848597.68</v>
      </c>
      <c r="P66" s="96">
        <f t="shared" si="5"/>
        <v>0</v>
      </c>
    </row>
    <row r="67" spans="2:16" s="52" customFormat="1" hidden="1" x14ac:dyDescent="0.25">
      <c r="B67" s="82" t="s">
        <v>137</v>
      </c>
      <c r="C67" s="83">
        <f t="shared" si="1"/>
        <v>0</v>
      </c>
      <c r="D67" s="84">
        <v>0</v>
      </c>
      <c r="E67" s="84">
        <v>0</v>
      </c>
      <c r="F67" s="84">
        <v>0</v>
      </c>
      <c r="G67" s="84">
        <v>0</v>
      </c>
      <c r="H67" s="84">
        <v>0</v>
      </c>
      <c r="I67" s="84">
        <v>0</v>
      </c>
      <c r="J67" s="84">
        <v>0</v>
      </c>
      <c r="K67" s="84">
        <v>0</v>
      </c>
      <c r="L67" s="84">
        <v>0</v>
      </c>
      <c r="M67" s="84">
        <v>0</v>
      </c>
      <c r="N67" s="84">
        <v>0</v>
      </c>
      <c r="O67" s="79"/>
      <c r="P67" s="84">
        <v>0</v>
      </c>
    </row>
    <row r="68" spans="2:16" s="52" customFormat="1" ht="52.5" hidden="1" x14ac:dyDescent="0.25">
      <c r="B68" s="82" t="s">
        <v>138</v>
      </c>
      <c r="C68" s="83">
        <f t="shared" si="1"/>
        <v>17700</v>
      </c>
      <c r="D68" s="84">
        <v>0</v>
      </c>
      <c r="E68" s="84">
        <v>0</v>
      </c>
      <c r="F68" s="84">
        <v>0</v>
      </c>
      <c r="G68" s="84">
        <v>0</v>
      </c>
      <c r="H68" s="84">
        <v>0</v>
      </c>
      <c r="I68" s="84">
        <v>0</v>
      </c>
      <c r="J68" s="84">
        <v>0</v>
      </c>
      <c r="K68" s="84">
        <v>0</v>
      </c>
      <c r="L68" s="84">
        <v>0</v>
      </c>
      <c r="M68" s="84">
        <v>0</v>
      </c>
      <c r="N68" s="84">
        <v>0</v>
      </c>
      <c r="O68" s="79">
        <v>17700</v>
      </c>
      <c r="P68" s="84">
        <v>0</v>
      </c>
    </row>
    <row r="69" spans="2:16" s="52" customFormat="1" hidden="1" x14ac:dyDescent="0.25">
      <c r="B69" s="92" t="s">
        <v>139</v>
      </c>
      <c r="C69" s="93">
        <f t="shared" si="1"/>
        <v>1249482.5899999999</v>
      </c>
      <c r="D69" s="94">
        <f>SUM(D70:D72)</f>
        <v>0</v>
      </c>
      <c r="E69" s="95">
        <f t="shared" ref="E69:P69" si="6">SUM(E70:E72)</f>
        <v>0</v>
      </c>
      <c r="F69" s="95">
        <f t="shared" si="6"/>
        <v>0</v>
      </c>
      <c r="G69" s="94">
        <f t="shared" si="6"/>
        <v>0</v>
      </c>
      <c r="H69" s="95">
        <f t="shared" si="6"/>
        <v>0</v>
      </c>
      <c r="I69" s="95">
        <f t="shared" si="6"/>
        <v>0</v>
      </c>
      <c r="J69" s="95">
        <f t="shared" si="6"/>
        <v>0</v>
      </c>
      <c r="K69" s="95">
        <f t="shared" si="6"/>
        <v>0</v>
      </c>
      <c r="L69" s="95">
        <f t="shared" si="6"/>
        <v>0</v>
      </c>
      <c r="M69" s="95">
        <f t="shared" si="6"/>
        <v>0</v>
      </c>
      <c r="N69" s="95">
        <f t="shared" si="6"/>
        <v>0</v>
      </c>
      <c r="O69" s="85">
        <v>1249482.5899999999</v>
      </c>
      <c r="P69" s="96">
        <f t="shared" si="6"/>
        <v>0</v>
      </c>
    </row>
    <row r="70" spans="2:16" s="52" customFormat="1" ht="52.5" hidden="1" x14ac:dyDescent="0.25">
      <c r="B70" s="82" t="s">
        <v>140</v>
      </c>
      <c r="C70" s="83">
        <f t="shared" si="1"/>
        <v>30792.5</v>
      </c>
      <c r="D70" s="84">
        <v>0</v>
      </c>
      <c r="E70" s="98"/>
      <c r="F70" s="98"/>
      <c r="G70" s="99"/>
      <c r="H70" s="98"/>
      <c r="I70" s="98"/>
      <c r="J70" s="98"/>
      <c r="K70" s="98"/>
      <c r="L70" s="98"/>
      <c r="M70" s="98"/>
      <c r="N70" s="98"/>
      <c r="O70" s="79">
        <v>30792.5</v>
      </c>
    </row>
    <row r="71" spans="2:16" s="52" customFormat="1" ht="52.5" hidden="1" x14ac:dyDescent="0.25">
      <c r="B71" s="82" t="s">
        <v>141</v>
      </c>
      <c r="C71" s="83">
        <f t="shared" si="1"/>
        <v>0</v>
      </c>
      <c r="D71" s="84">
        <v>0</v>
      </c>
      <c r="E71" s="84">
        <v>0</v>
      </c>
      <c r="F71" s="84">
        <v>0</v>
      </c>
      <c r="G71" s="84">
        <v>0</v>
      </c>
      <c r="H71" s="84">
        <v>0</v>
      </c>
      <c r="I71" s="84">
        <v>0</v>
      </c>
      <c r="J71" s="84">
        <v>0</v>
      </c>
      <c r="K71" s="84">
        <v>0</v>
      </c>
      <c r="L71" s="84">
        <v>0</v>
      </c>
      <c r="M71" s="84">
        <v>0</v>
      </c>
      <c r="N71" s="84">
        <v>0</v>
      </c>
      <c r="O71" s="79"/>
      <c r="P71" s="84">
        <v>0</v>
      </c>
    </row>
    <row r="72" spans="2:16" s="52" customFormat="1" ht="52.5" hidden="1" x14ac:dyDescent="0.25">
      <c r="B72" s="82" t="s">
        <v>142</v>
      </c>
      <c r="C72" s="83">
        <f t="shared" si="1"/>
        <v>48719.519999999997</v>
      </c>
      <c r="D72" s="84">
        <v>0</v>
      </c>
      <c r="E72" s="84">
        <v>0</v>
      </c>
      <c r="F72" s="84">
        <v>0</v>
      </c>
      <c r="G72" s="84">
        <v>0</v>
      </c>
      <c r="H72" s="84">
        <v>0</v>
      </c>
      <c r="I72" s="84">
        <v>0</v>
      </c>
      <c r="J72" s="84">
        <v>0</v>
      </c>
      <c r="K72" s="84">
        <v>0</v>
      </c>
      <c r="L72" s="84">
        <v>0</v>
      </c>
      <c r="M72" s="84">
        <v>0</v>
      </c>
      <c r="N72" s="84">
        <v>0</v>
      </c>
      <c r="O72" s="72">
        <v>48719.519999999997</v>
      </c>
      <c r="P72" s="84">
        <v>0</v>
      </c>
    </row>
    <row r="73" spans="2:16" ht="26.25" customHeight="1" x14ac:dyDescent="0.45">
      <c r="B73" s="104" t="s">
        <v>96</v>
      </c>
      <c r="C73" s="105">
        <v>0</v>
      </c>
      <c r="D73" s="105">
        <f>+D69+D66+D61+D51+D35+D15+D9+D25</f>
        <v>8260944.879999999</v>
      </c>
      <c r="E73" s="105">
        <f>E9+E15+E25+E51</f>
        <v>0</v>
      </c>
      <c r="F73" s="100">
        <f>+F69+F66+F61+F51+F35+F15+F9+F25</f>
        <v>0</v>
      </c>
      <c r="G73" s="106">
        <f>+G69+G66+G61+G51+G35+G15+G9+G25</f>
        <v>0</v>
      </c>
      <c r="H73" s="100">
        <f>+H51+H25+H15+H9</f>
        <v>0</v>
      </c>
      <c r="I73" s="100">
        <f t="shared" ref="I73:P73" si="7">+I69+I66+I61+I51+I35+I15+I9+I25</f>
        <v>0</v>
      </c>
      <c r="J73" s="100">
        <f t="shared" si="7"/>
        <v>0</v>
      </c>
      <c r="K73" s="100">
        <f>+K51+K25+K15+K9</f>
        <v>0</v>
      </c>
      <c r="L73" s="107">
        <f>+L51+L25+L15+L9</f>
        <v>0</v>
      </c>
      <c r="M73" s="100">
        <f t="shared" si="7"/>
        <v>0</v>
      </c>
      <c r="N73" s="97">
        <f>N9+N15+N25+N51</f>
        <v>0</v>
      </c>
      <c r="O73" s="97">
        <f>O9+O15+O25+O51</f>
        <v>0</v>
      </c>
      <c r="P73" s="105">
        <f t="shared" si="7"/>
        <v>0</v>
      </c>
    </row>
    <row r="74" spans="2:16" s="52" customFormat="1" hidden="1" x14ac:dyDescent="0.25">
      <c r="B74" s="108"/>
      <c r="C74" s="109"/>
      <c r="D74" s="84"/>
      <c r="E74" s="98"/>
      <c r="F74" s="98"/>
      <c r="G74" s="99"/>
      <c r="H74" s="98"/>
      <c r="I74" s="99"/>
      <c r="J74" s="98"/>
      <c r="K74" s="98"/>
      <c r="L74" s="98"/>
      <c r="M74" s="98"/>
      <c r="N74" s="98"/>
      <c r="O74" s="79"/>
    </row>
    <row r="75" spans="2:16" s="52" customFormat="1" hidden="1" x14ac:dyDescent="0.25">
      <c r="B75" s="64" t="s">
        <v>143</v>
      </c>
      <c r="C75" s="110">
        <v>0</v>
      </c>
      <c r="D75" s="110"/>
      <c r="E75" s="111"/>
      <c r="F75" s="111"/>
      <c r="G75" s="110"/>
      <c r="H75" s="111"/>
      <c r="I75" s="110"/>
      <c r="J75" s="111"/>
      <c r="K75" s="111"/>
      <c r="L75" s="111"/>
      <c r="M75" s="111"/>
      <c r="N75" s="111"/>
      <c r="O75" s="79"/>
    </row>
    <row r="76" spans="2:16" s="52" customFormat="1" ht="52.5" hidden="1" x14ac:dyDescent="0.4">
      <c r="B76" s="92" t="s">
        <v>144</v>
      </c>
      <c r="C76" s="94">
        <f>SUM(C77:C78)</f>
        <v>0</v>
      </c>
      <c r="D76" s="94">
        <f>SUM(D77:D78)</f>
        <v>0</v>
      </c>
      <c r="E76" s="98">
        <v>0</v>
      </c>
      <c r="F76" s="98">
        <v>0</v>
      </c>
      <c r="G76" s="98">
        <v>0</v>
      </c>
      <c r="H76" s="98">
        <v>0</v>
      </c>
      <c r="I76" s="98">
        <v>0</v>
      </c>
      <c r="J76" s="98">
        <v>0</v>
      </c>
      <c r="K76" s="98">
        <v>0</v>
      </c>
      <c r="L76" s="98">
        <v>0</v>
      </c>
      <c r="M76" s="98">
        <v>0</v>
      </c>
      <c r="N76" s="98">
        <v>0</v>
      </c>
      <c r="O76" s="79">
        <v>653903.81999999995</v>
      </c>
      <c r="P76" s="112">
        <v>0</v>
      </c>
    </row>
    <row r="77" spans="2:16" s="52" customFormat="1" ht="52.5" hidden="1" x14ac:dyDescent="0.4">
      <c r="B77" s="82" t="s">
        <v>145</v>
      </c>
      <c r="C77" s="84">
        <v>0</v>
      </c>
      <c r="D77" s="84"/>
      <c r="E77" s="98">
        <v>0</v>
      </c>
      <c r="F77" s="98">
        <v>0</v>
      </c>
      <c r="G77" s="98">
        <v>0</v>
      </c>
      <c r="H77" s="98">
        <v>0</v>
      </c>
      <c r="I77" s="98">
        <v>0</v>
      </c>
      <c r="J77" s="98">
        <v>0</v>
      </c>
      <c r="K77" s="98">
        <v>0</v>
      </c>
      <c r="L77" s="98">
        <v>0</v>
      </c>
      <c r="M77" s="98">
        <v>0</v>
      </c>
      <c r="N77" s="98">
        <v>0</v>
      </c>
      <c r="O77" s="79">
        <v>366376.47</v>
      </c>
      <c r="P77" s="112">
        <v>0</v>
      </c>
    </row>
    <row r="78" spans="2:16" s="52" customFormat="1" ht="52.5" hidden="1" x14ac:dyDescent="0.4">
      <c r="B78" s="82" t="s">
        <v>146</v>
      </c>
      <c r="C78" s="84">
        <v>0</v>
      </c>
      <c r="D78" s="84"/>
      <c r="E78" s="98">
        <v>0</v>
      </c>
      <c r="F78" s="98">
        <v>0</v>
      </c>
      <c r="G78" s="98">
        <v>0</v>
      </c>
      <c r="H78" s="98">
        <v>0</v>
      </c>
      <c r="I78" s="98">
        <v>0</v>
      </c>
      <c r="J78" s="98">
        <v>0</v>
      </c>
      <c r="K78" s="98">
        <v>0</v>
      </c>
      <c r="L78" s="98">
        <v>0</v>
      </c>
      <c r="M78" s="98">
        <v>0</v>
      </c>
      <c r="N78" s="98">
        <v>0</v>
      </c>
      <c r="O78" s="85">
        <v>873671.2300000001</v>
      </c>
      <c r="P78" s="112">
        <v>0</v>
      </c>
    </row>
    <row r="79" spans="2:16" s="52" customFormat="1" hidden="1" x14ac:dyDescent="0.4">
      <c r="B79" s="92" t="s">
        <v>147</v>
      </c>
      <c r="C79" s="94">
        <f>SUM(C80:C81)</f>
        <v>0</v>
      </c>
      <c r="D79" s="94">
        <f>SUM(D80:D81)</f>
        <v>0</v>
      </c>
      <c r="E79" s="98">
        <v>0</v>
      </c>
      <c r="F79" s="98">
        <v>0</v>
      </c>
      <c r="G79" s="98">
        <v>0</v>
      </c>
      <c r="H79" s="98">
        <v>0</v>
      </c>
      <c r="I79" s="98">
        <v>0</v>
      </c>
      <c r="J79" s="98">
        <v>0</v>
      </c>
      <c r="K79" s="98">
        <v>0</v>
      </c>
      <c r="L79" s="98">
        <v>0</v>
      </c>
      <c r="M79" s="98">
        <v>0</v>
      </c>
      <c r="N79" s="98">
        <v>0</v>
      </c>
      <c r="O79" s="79">
        <v>757333.68</v>
      </c>
      <c r="P79" s="112">
        <v>0</v>
      </c>
    </row>
    <row r="80" spans="2:16" s="52" customFormat="1" ht="52.5" hidden="1" x14ac:dyDescent="0.4">
      <c r="B80" s="82" t="s">
        <v>148</v>
      </c>
      <c r="C80" s="98">
        <v>0</v>
      </c>
      <c r="D80" s="98">
        <v>0</v>
      </c>
      <c r="E80" s="98">
        <v>0</v>
      </c>
      <c r="F80" s="98">
        <v>0</v>
      </c>
      <c r="G80" s="98">
        <v>0</v>
      </c>
      <c r="H80" s="98">
        <v>0</v>
      </c>
      <c r="I80" s="98">
        <v>0</v>
      </c>
      <c r="J80" s="98">
        <v>0</v>
      </c>
      <c r="K80" s="98">
        <v>0</v>
      </c>
      <c r="L80" s="98">
        <v>0</v>
      </c>
      <c r="M80" s="98">
        <v>0</v>
      </c>
      <c r="N80" s="98">
        <v>0</v>
      </c>
      <c r="O80" s="79"/>
      <c r="P80" s="112">
        <v>0</v>
      </c>
    </row>
    <row r="81" spans="2:16" s="52" customFormat="1" ht="52.5" hidden="1" x14ac:dyDescent="0.4">
      <c r="B81" s="82" t="s">
        <v>149</v>
      </c>
      <c r="C81" s="98">
        <v>0</v>
      </c>
      <c r="D81" s="98">
        <v>0</v>
      </c>
      <c r="E81" s="98">
        <v>0</v>
      </c>
      <c r="F81" s="98">
        <v>0</v>
      </c>
      <c r="G81" s="98">
        <v>0</v>
      </c>
      <c r="H81" s="98">
        <v>0</v>
      </c>
      <c r="I81" s="98">
        <v>0</v>
      </c>
      <c r="J81" s="98">
        <v>0</v>
      </c>
      <c r="K81" s="98">
        <v>0</v>
      </c>
      <c r="L81" s="98">
        <v>0</v>
      </c>
      <c r="M81" s="98">
        <v>0</v>
      </c>
      <c r="N81" s="98">
        <v>0</v>
      </c>
      <c r="O81" s="91">
        <v>57398.23</v>
      </c>
      <c r="P81" s="112">
        <v>0</v>
      </c>
    </row>
    <row r="82" spans="2:16" s="52" customFormat="1" ht="52.5" hidden="1" x14ac:dyDescent="0.4">
      <c r="B82" s="92" t="s">
        <v>150</v>
      </c>
      <c r="C82" s="94">
        <f>SUM(C83)</f>
        <v>0</v>
      </c>
      <c r="D82" s="94">
        <f>SUM(D83)</f>
        <v>0</v>
      </c>
      <c r="E82" s="98">
        <v>0</v>
      </c>
      <c r="F82" s="98">
        <v>0</v>
      </c>
      <c r="G82" s="98">
        <v>0</v>
      </c>
      <c r="H82" s="98">
        <v>0</v>
      </c>
      <c r="I82" s="98">
        <v>0</v>
      </c>
      <c r="J82" s="98">
        <v>0</v>
      </c>
      <c r="K82" s="98">
        <v>0</v>
      </c>
      <c r="L82" s="98">
        <v>0</v>
      </c>
      <c r="M82" s="98">
        <v>0</v>
      </c>
      <c r="N82" s="98">
        <v>0</v>
      </c>
      <c r="O82" s="91"/>
      <c r="P82" s="112">
        <v>0</v>
      </c>
    </row>
    <row r="83" spans="2:16" s="52" customFormat="1" ht="52.5" hidden="1" x14ac:dyDescent="0.4">
      <c r="B83" s="82" t="s">
        <v>151</v>
      </c>
      <c r="C83" s="98">
        <v>0</v>
      </c>
      <c r="D83" s="98">
        <v>0</v>
      </c>
      <c r="E83" s="98">
        <v>0</v>
      </c>
      <c r="F83" s="98">
        <v>0</v>
      </c>
      <c r="G83" s="98">
        <v>0</v>
      </c>
      <c r="H83" s="98">
        <v>0</v>
      </c>
      <c r="I83" s="98">
        <v>0</v>
      </c>
      <c r="J83" s="98">
        <v>0</v>
      </c>
      <c r="K83" s="98">
        <v>0</v>
      </c>
      <c r="L83" s="98">
        <v>0</v>
      </c>
      <c r="M83" s="98">
        <v>0</v>
      </c>
      <c r="N83" s="98">
        <v>0</v>
      </c>
      <c r="O83" s="91">
        <v>39439.89</v>
      </c>
      <c r="P83" s="112">
        <v>0</v>
      </c>
    </row>
    <row r="84" spans="2:16" s="52" customFormat="1" hidden="1" x14ac:dyDescent="0.25">
      <c r="B84" s="113" t="s">
        <v>152</v>
      </c>
      <c r="C84" s="114">
        <f>+C82+C79+C76</f>
        <v>0</v>
      </c>
      <c r="D84" s="114">
        <f>+D82+D79+D76</f>
        <v>0</v>
      </c>
      <c r="E84" s="115"/>
      <c r="F84" s="115"/>
      <c r="G84" s="114"/>
      <c r="H84" s="115"/>
      <c r="I84" s="114"/>
      <c r="J84" s="115"/>
      <c r="K84" s="115"/>
      <c r="L84" s="115"/>
      <c r="M84" s="115"/>
      <c r="N84" s="115"/>
      <c r="O84" s="91"/>
    </row>
    <row r="85" spans="2:16" ht="26.25" customHeight="1" x14ac:dyDescent="0.45">
      <c r="C85" s="116"/>
      <c r="D85" s="117"/>
      <c r="E85" s="77"/>
      <c r="F85" s="77"/>
      <c r="G85" s="116"/>
      <c r="H85" s="77"/>
      <c r="I85" s="116"/>
      <c r="J85" s="77"/>
      <c r="K85" s="77"/>
      <c r="L85" s="77"/>
      <c r="M85" s="77"/>
      <c r="N85" s="79"/>
      <c r="O85" s="91"/>
    </row>
    <row r="86" spans="2:16" ht="26.25" customHeight="1" x14ac:dyDescent="0.45">
      <c r="B86" s="118" t="s">
        <v>97</v>
      </c>
      <c r="C86" s="119">
        <f>+C84+C73</f>
        <v>0</v>
      </c>
      <c r="D86" s="119">
        <f>+D84+D73</f>
        <v>8260944.879999999</v>
      </c>
      <c r="E86" s="119">
        <f>E73+E85</f>
        <v>0</v>
      </c>
      <c r="F86" s="101">
        <f>+F84+F73</f>
        <v>0</v>
      </c>
      <c r="G86" s="120">
        <f>G73</f>
        <v>0</v>
      </c>
      <c r="H86" s="101">
        <f t="shared" ref="H86:M86" si="8">+H84+H73</f>
        <v>0</v>
      </c>
      <c r="I86" s="119">
        <f t="shared" si="8"/>
        <v>0</v>
      </c>
      <c r="J86" s="101">
        <f t="shared" si="8"/>
        <v>0</v>
      </c>
      <c r="K86" s="101">
        <f>+K84+K73</f>
        <v>0</v>
      </c>
      <c r="L86" s="101">
        <f t="shared" si="8"/>
        <v>0</v>
      </c>
      <c r="M86" s="101">
        <f t="shared" si="8"/>
        <v>0</v>
      </c>
      <c r="N86" s="121">
        <f>+N84+N73</f>
        <v>0</v>
      </c>
      <c r="O86" s="160">
        <f>O51+O25+O15+O9</f>
        <v>0</v>
      </c>
    </row>
    <row r="87" spans="2:16" ht="26.25" customHeight="1" x14ac:dyDescent="0.45">
      <c r="B87" s="50" t="s">
        <v>98</v>
      </c>
      <c r="E87" s="58"/>
      <c r="F87" s="58"/>
      <c r="G87" s="122"/>
      <c r="H87" s="58"/>
      <c r="J87" s="58"/>
      <c r="K87" s="58"/>
      <c r="L87" s="122"/>
      <c r="M87" s="58"/>
      <c r="N87" s="58"/>
    </row>
    <row r="88" spans="2:16" ht="26.25" customHeight="1" x14ac:dyDescent="0.45">
      <c r="B88" s="50" t="s">
        <v>169</v>
      </c>
      <c r="E88" s="58"/>
      <c r="F88" s="58"/>
      <c r="H88" s="58"/>
      <c r="J88" s="58"/>
      <c r="K88" s="58"/>
      <c r="M88" s="58"/>
      <c r="N88" s="58"/>
    </row>
    <row r="89" spans="2:16" ht="24" customHeight="1" x14ac:dyDescent="0.45">
      <c r="B89" s="50" t="s">
        <v>170</v>
      </c>
      <c r="E89" s="58"/>
      <c r="F89" s="58"/>
      <c r="H89" s="58"/>
      <c r="J89" s="58"/>
      <c r="K89" s="58"/>
      <c r="M89" s="58"/>
      <c r="N89" s="58"/>
    </row>
    <row r="90" spans="2:16" ht="26.25" customHeight="1" x14ac:dyDescent="0.45">
      <c r="E90" s="58"/>
      <c r="F90" s="58"/>
      <c r="H90" s="58"/>
      <c r="J90" s="58"/>
      <c r="K90" s="58"/>
      <c r="M90" s="58"/>
      <c r="N90" s="58"/>
    </row>
    <row r="91" spans="2:16" ht="26.25" customHeight="1" x14ac:dyDescent="0.45">
      <c r="E91" s="58"/>
      <c r="F91" s="57"/>
      <c r="G91" s="56"/>
      <c r="H91" s="57"/>
      <c r="I91" s="56"/>
      <c r="J91" s="57"/>
      <c r="K91" s="57"/>
      <c r="L91" s="56"/>
      <c r="M91" s="58"/>
      <c r="N91" s="58"/>
    </row>
    <row r="92" spans="2:16" ht="26.25" customHeight="1" x14ac:dyDescent="0.45">
      <c r="E92" s="58"/>
      <c r="F92" s="57"/>
      <c r="G92" s="56"/>
      <c r="H92" s="57"/>
      <c r="I92" s="56"/>
      <c r="J92" s="57"/>
      <c r="K92" s="57"/>
      <c r="L92" s="56"/>
      <c r="M92" s="58"/>
      <c r="N92" s="58"/>
    </row>
    <row r="93" spans="2:16" ht="26.25" customHeight="1" x14ac:dyDescent="0.45">
      <c r="B93" s="307" t="s">
        <v>159</v>
      </c>
      <c r="C93" s="307"/>
      <c r="D93" s="307"/>
      <c r="E93" s="307"/>
      <c r="F93" s="307"/>
      <c r="G93" s="307"/>
      <c r="H93" s="307"/>
      <c r="I93" s="307"/>
      <c r="J93" s="307"/>
      <c r="K93" s="307"/>
      <c r="L93" s="307"/>
      <c r="M93" s="307"/>
      <c r="N93" s="307"/>
      <c r="O93" s="307"/>
    </row>
    <row r="94" spans="2:16" ht="26.25" customHeight="1" x14ac:dyDescent="0.45">
      <c r="B94" s="307" t="s">
        <v>167</v>
      </c>
      <c r="C94" s="307"/>
      <c r="D94" s="307"/>
      <c r="E94" s="307"/>
      <c r="F94" s="307"/>
      <c r="G94" s="307"/>
      <c r="H94" s="307"/>
      <c r="I94" s="307"/>
      <c r="J94" s="307"/>
      <c r="K94" s="307"/>
      <c r="L94" s="307"/>
      <c r="M94" s="307"/>
      <c r="N94" s="307"/>
      <c r="O94" s="307"/>
    </row>
    <row r="95" spans="2:16" ht="26.25" customHeight="1" x14ac:dyDescent="0.45">
      <c r="E95" s="58"/>
      <c r="F95" s="57"/>
      <c r="G95" s="123"/>
      <c r="H95" s="57"/>
      <c r="I95" s="56"/>
      <c r="J95" s="57"/>
      <c r="K95" s="57"/>
      <c r="L95" s="56"/>
      <c r="M95" s="58"/>
      <c r="N95" s="58"/>
    </row>
    <row r="96" spans="2:16" ht="26.25" customHeight="1" x14ac:dyDescent="0.45">
      <c r="E96" s="58"/>
      <c r="F96" s="57"/>
      <c r="G96" s="56"/>
      <c r="H96" s="57"/>
      <c r="I96" s="56"/>
      <c r="J96" s="57"/>
      <c r="K96" s="57"/>
      <c r="L96" s="56"/>
      <c r="M96" s="58"/>
      <c r="N96" s="58"/>
    </row>
    <row r="97" spans="5:14" ht="26.25" customHeight="1" x14ac:dyDescent="0.45">
      <c r="E97" s="58"/>
      <c r="F97" s="57"/>
      <c r="G97" s="56"/>
      <c r="H97" s="57"/>
      <c r="I97" s="56"/>
      <c r="J97" s="57"/>
      <c r="K97" s="57"/>
      <c r="L97" s="56"/>
      <c r="M97" s="58"/>
      <c r="N97" s="58"/>
    </row>
    <row r="130" spans="2:2" x14ac:dyDescent="0.45">
      <c r="B130" s="50" t="e">
        <f>1000+1000+E1222500+1000+2000+600+1000+1000+41000+2000+2000+800+500+1070+1500+500+2787+1000+600+3570+2000+500+1500+1000+2929+1000+290+1000+1000</f>
        <v>#NAME?</v>
      </c>
    </row>
    <row r="131" spans="2:2" x14ac:dyDescent="0.45">
      <c r="B131" s="50" t="e">
        <f>118023.2-B130</f>
        <v>#NAME?</v>
      </c>
    </row>
    <row r="132" spans="2:2" x14ac:dyDescent="0.45">
      <c r="B132" s="50"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VS</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VS'!Área_de_impresión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2025-05-16T13:27:54Z</dcterms:modified>
</cp:coreProperties>
</file>